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221" activeTab="1"/>
  </bookViews>
  <sheets>
    <sheet name="дод 2" sheetId="1" r:id="rId1"/>
    <sheet name="дод. 3" sheetId="2" r:id="rId2"/>
  </sheets>
  <externalReferences>
    <externalReference r:id="rId5"/>
  </externalReferences>
  <definedNames>
    <definedName name="_xlfn.AGGREGATE" hidden="1">#NAME?</definedName>
    <definedName name="_xlnm.Print_Titles" localSheetId="0">'дод 2'!$10:$13</definedName>
    <definedName name="_xlnm.Print_Titles" localSheetId="1">'дод. 3'!$10:$13</definedName>
    <definedName name="_xlnm.Print_Area" localSheetId="0">'дод 2'!$A$1:$W$353</definedName>
    <definedName name="_xlnm.Print_Area" localSheetId="1">'дод. 3'!$A$1:$V$264</definedName>
  </definedNames>
  <calcPr fullCalcOnLoad="1"/>
</workbook>
</file>

<file path=xl/sharedStrings.xml><?xml version="1.0" encoding="utf-8"?>
<sst xmlns="http://schemas.openxmlformats.org/spreadsheetml/2006/main" count="1108" uniqueCount="698">
  <si>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</si>
  <si>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</si>
  <si>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</si>
  <si>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</si>
  <si>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</si>
  <si>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</si>
  <si>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</si>
  <si>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</si>
  <si>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</si>
  <si>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</si>
  <si>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</si>
  <si>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</si>
  <si>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</si>
  <si>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</si>
  <si>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</si>
  <si>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</si>
  <si>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</si>
  <si>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</si>
  <si>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</si>
  <si>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</si>
  <si>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</si>
  <si>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</si>
  <si>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</si>
  <si>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</si>
  <si>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</si>
  <si>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</si>
  <si>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</si>
  <si>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</si>
  <si>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</si>
  <si>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</si>
  <si>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</si>
  <si>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</si>
  <si>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</si>
  <si>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</si>
  <si>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</si>
  <si>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</si>
  <si>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</si>
  <si>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</si>
  <si>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</si>
  <si>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</si>
  <si>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</si>
  <si>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</si>
  <si>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</si>
  <si>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</si>
  <si>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</si>
  <si>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</si>
  <si>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</si>
  <si>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</si>
  <si>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</si>
  <si>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</si>
  <si>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</si>
  <si>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</si>
  <si>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</si>
  <si>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</si>
  <si>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</si>
  <si>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</si>
  <si>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</si>
  <si>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</si>
  <si>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</si>
  <si>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</si>
  <si>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</si>
  <si>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</si>
  <si>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</si>
  <si>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</si>
  <si>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</si>
  <si>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</si>
  <si>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</si>
  <si>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</si>
  <si>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</si>
  <si>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</si>
  <si>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</si>
  <si>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</si>
  <si>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</si>
  <si>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</si>
  <si>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</si>
  <si>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</si>
  <si>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</si>
  <si>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</si>
  <si>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</si>
  <si>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</si>
  <si>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</si>
  <si>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</si>
  <si>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</si>
  <si>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</si>
  <si>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</si>
  <si>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</si>
  <si>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</si>
  <si>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</si>
  <si>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</si>
  <si>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</si>
  <si>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</si>
  <si>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</si>
  <si>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</si>
  <si>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</si>
  <si>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</si>
  <si>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</si>
  <si>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</si>
  <si>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</si>
  <si>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</si>
  <si>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</si>
  <si>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</si>
  <si>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</si>
  <si>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</si>
  <si>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</si>
  <si>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</si>
  <si>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</si>
  <si>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</si>
  <si>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</si>
  <si>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</si>
  <si>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</si>
  <si>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</si>
  <si>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</si>
  <si>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</si>
  <si>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</si>
  <si>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</si>
  <si>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</si>
  <si>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</si>
  <si>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</si>
  <si>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</si>
  <si>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</si>
  <si>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</si>
  <si>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</si>
  <si>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</si>
  <si>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</si>
  <si>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</si>
  <si>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</si>
  <si>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</si>
  <si>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</si>
  <si>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</si>
  <si>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</si>
  <si>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</si>
  <si>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</si>
  <si>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</si>
  <si>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</si>
  <si>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</si>
  <si>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</si>
  <si>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</si>
  <si>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</si>
  <si>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</si>
  <si>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</si>
  <si>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</si>
  <si>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</si>
  <si>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</si>
  <si>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</si>
  <si>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</si>
  <si>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</si>
  <si>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</si>
  <si>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</si>
  <si>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</si>
  <si>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</si>
  <si>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</si>
  <si>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</si>
  <si>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</si>
  <si>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</si>
  <si>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</si>
  <si>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</si>
  <si>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</si>
  <si>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</si>
  <si>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</si>
  <si>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</si>
  <si>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</si>
  <si>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</si>
  <si>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</si>
  <si>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</si>
  <si>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</si>
  <si>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</si>
  <si>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</si>
  <si>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</si>
  <si>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</si>
  <si>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</si>
  <si>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</si>
  <si>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</si>
  <si>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</si>
  <si>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</si>
  <si>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</si>
  <si>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</si>
  <si>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</si>
  <si>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</si>
  <si>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</si>
  <si>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</si>
  <si>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</si>
  <si>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</si>
  <si>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</si>
  <si>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</si>
  <si>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</si>
  <si>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</si>
  <si>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</si>
  <si>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</si>
  <si>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</si>
  <si>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</si>
  <si>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</si>
  <si>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</si>
  <si>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</si>
  <si>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</si>
  <si>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</si>
  <si>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</si>
  <si>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</si>
  <si>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</si>
  <si>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</si>
  <si>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</si>
  <si>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</si>
  <si>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</si>
  <si>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</si>
  <si>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</si>
  <si>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</si>
  <si>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</si>
  <si>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</si>
  <si>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</si>
  <si>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</si>
  <si>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</si>
  <si>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</si>
  <si>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</si>
  <si>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</si>
  <si>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</si>
  <si>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</si>
  <si>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</si>
  <si>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</si>
  <si>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</si>
  <si>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</si>
  <si>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</si>
  <si>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</si>
  <si>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</si>
  <si>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</si>
  <si>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</si>
  <si>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</si>
  <si>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</si>
  <si>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</si>
  <si>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</si>
  <si>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</si>
  <si>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</si>
  <si>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</si>
  <si>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</si>
  <si>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</si>
  <si>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</si>
  <si>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</si>
  <si>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</si>
  <si>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</si>
  <si>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</si>
  <si>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</si>
  <si>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</si>
  <si>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</si>
  <si>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</si>
  <si>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</si>
  <si>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</si>
  <si>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</si>
  <si>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</si>
  <si>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</si>
  <si>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</si>
  <si>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</si>
  <si>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</si>
  <si>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</si>
  <si>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</si>
  <si>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</si>
  <si>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</si>
  <si>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</si>
  <si>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</si>
  <si>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</si>
  <si>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</si>
  <si>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</si>
  <si>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</si>
  <si>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</si>
  <si>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</si>
  <si>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</si>
  <si>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</si>
  <si>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</si>
  <si>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</si>
  <si>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</si>
  <si>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</si>
  <si>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</si>
  <si>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</si>
  <si>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</si>
  <si>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</si>
  <si>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</si>
  <si>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</si>
  <si>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</si>
  <si>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</si>
  <si>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</si>
  <si>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</si>
  <si>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</si>
  <si>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</si>
  <si>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</si>
  <si>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</si>
  <si>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</si>
  <si>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</si>
  <si>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</si>
  <si>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</si>
  <si>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</si>
  <si>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</si>
  <si>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</si>
  <si>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</si>
  <si>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</si>
  <si>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</si>
  <si>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</si>
  <si>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</si>
  <si>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</si>
  <si>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</si>
  <si>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</si>
  <si>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</si>
  <si>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</si>
  <si>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</si>
  <si>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</si>
  <si>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</si>
  <si>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</si>
  <si>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</si>
  <si>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</si>
  <si>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</si>
  <si>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</si>
  <si>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</si>
  <si>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</si>
  <si>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</si>
  <si>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</si>
  <si>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</si>
  <si>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</si>
  <si>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</si>
  <si>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</si>
  <si>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</si>
  <si>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</si>
  <si>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</si>
  <si>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</si>
  <si>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</si>
  <si>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</si>
  <si>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</si>
  <si>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</si>
  <si>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</si>
  <si>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</si>
  <si>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</si>
  <si>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</si>
  <si>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</si>
  <si>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</si>
  <si>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</si>
  <si>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</si>
  <si>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</si>
  <si>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</si>
  <si>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</si>
  <si>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</si>
  <si>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</si>
  <si>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</si>
  <si>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</si>
  <si>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</si>
  <si>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</si>
  <si>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</si>
  <si>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</si>
  <si>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</si>
  <si>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</si>
  <si>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</si>
  <si>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</si>
  <si>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</si>
  <si>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</si>
  <si>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</si>
  <si>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</si>
  <si>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</si>
  <si>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</si>
  <si>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</si>
  <si>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</si>
  <si>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</si>
  <si>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</si>
  <si>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</si>
  <si>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</si>
  <si>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</si>
  <si>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</si>
  <si>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</si>
  <si>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</si>
  <si>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</si>
  <si>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</si>
  <si>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</si>
  <si>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</si>
  <si>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</si>
  <si>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</si>
  <si>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</si>
  <si>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</si>
  <si>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</si>
  <si>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</si>
  <si>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</si>
  <si>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</si>
  <si>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</si>
  <si>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</si>
  <si>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</si>
  <si>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</si>
  <si>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</si>
  <si>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</si>
  <si>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</si>
  <si>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</si>
  <si>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</si>
  <si>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</si>
  <si>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</si>
  <si>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</si>
  <si>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</si>
  <si>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</si>
  <si>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</si>
  <si>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</si>
  <si>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</si>
  <si>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</si>
  <si>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</si>
  <si>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</si>
  <si>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</si>
  <si>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</si>
  <si>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</si>
  <si>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</si>
  <si>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</si>
  <si>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</si>
  <si>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</si>
  <si>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</si>
  <si>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</si>
  <si>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</si>
  <si>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</si>
  <si>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</si>
  <si>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</si>
  <si>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</si>
  <si>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</si>
  <si>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</si>
  <si>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</si>
  <si>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</si>
  <si>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</si>
  <si>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</si>
  <si>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</si>
  <si>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</si>
  <si>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</si>
  <si>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</si>
  <si>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</si>
  <si>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</si>
  <si>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</si>
  <si>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</si>
  <si>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</si>
  <si>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</si>
  <si>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</si>
  <si>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</si>
  <si>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</si>
  <si>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</si>
  <si>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</si>
  <si>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</si>
  <si>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</si>
  <si>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</si>
  <si>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</si>
  <si>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</si>
  <si>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</si>
  <si>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</si>
  <si>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</si>
  <si>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</si>
  <si>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</si>
  <si>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</si>
  <si>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</si>
  <si>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</si>
  <si>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</si>
  <si>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</si>
  <si>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</si>
  <si>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</si>
  <si>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</si>
  <si>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</si>
  <si>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</si>
  <si>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</si>
  <si>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</si>
  <si>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</si>
  <si>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</si>
  <si>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</si>
  <si>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</si>
  <si>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</si>
  <si>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</si>
  <si>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</si>
  <si>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</si>
  <si>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</si>
  <si>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</si>
  <si>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</si>
  <si>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</si>
  <si>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</si>
  <si>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</si>
  <si>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</si>
  <si>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</si>
  <si>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</si>
  <si>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</si>
  <si>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</si>
  <si>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</si>
  <si>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</si>
  <si>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</si>
  <si>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</si>
  <si>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</si>
  <si>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</si>
  <si>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</si>
  <si>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0212151</t>
  </si>
  <si>
    <t>0212152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</si>
  <si>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</si>
  <si>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</si>
  <si>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</si>
  <si>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</si>
  <si>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</si>
  <si>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</si>
  <si>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</si>
  <si>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</si>
  <si>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</si>
  <si>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</si>
  <si>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</si>
  <si>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</si>
  <si>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</si>
  <si>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</si>
  <si>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</si>
  <si>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</si>
  <si>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</si>
  <si>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</si>
  <si>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</si>
  <si>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</si>
  <si>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</si>
  <si>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</si>
  <si>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</si>
  <si>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</si>
  <si>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</si>
  <si>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</si>
  <si>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</si>
  <si>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</si>
  <si>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</si>
  <si>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</si>
  <si>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</si>
  <si>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</si>
  <si>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</si>
  <si>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</si>
  <si>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</si>
  <si>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</si>
  <si>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</si>
  <si>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</si>
  <si>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</si>
  <si>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</si>
  <si>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</si>
  <si>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</si>
  <si>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</si>
  <si>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</si>
  <si>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</si>
  <si>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</si>
  <si>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</si>
  <si>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</si>
  <si>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</si>
  <si>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</si>
  <si>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</si>
  <si>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</si>
  <si>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</si>
  <si>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</si>
  <si>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</si>
  <si>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</si>
  <si>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</si>
  <si>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</si>
  <si>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</si>
  <si>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</si>
  <si>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</si>
  <si>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</si>
  <si>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</si>
  <si>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</si>
  <si>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</si>
  <si>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</si>
  <si>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</si>
  <si>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</si>
  <si>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</si>
  <si>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</si>
  <si>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</si>
  <si>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</si>
  <si>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</si>
  <si>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</si>
  <si>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</si>
  <si>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</si>
  <si>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</si>
  <si>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</si>
  <si>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</si>
  <si>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</si>
  <si>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</si>
  <si>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</si>
  <si>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</si>
  <si>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</si>
  <si>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</si>
  <si>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</si>
  <si>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</si>
  <si>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</si>
  <si>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</si>
  <si>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</si>
  <si>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</si>
  <si>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</si>
  <si>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</si>
  <si>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</si>
  <si>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</si>
  <si>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</si>
  <si>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</si>
  <si>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</si>
  <si>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</si>
  <si>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</si>
  <si>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</si>
  <si>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</si>
  <si>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</si>
  <si>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</si>
  <si>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</si>
  <si>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0818110</t>
  </si>
  <si>
    <t>7360</t>
  </si>
  <si>
    <t>7361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</si>
  <si>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</si>
  <si>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</si>
  <si>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1217360</t>
  </si>
  <si>
    <t>1217361</t>
  </si>
  <si>
    <t xml:space="preserve">Звіт про виконання видаткової частини міського бюджету міста Суми   </t>
  </si>
  <si>
    <t xml:space="preserve">Звіт про виконання видаткової частини міського бюджету міста Суми  </t>
  </si>
  <si>
    <t>ЗАГАЛЬНИЙ ФОНД</t>
  </si>
  <si>
    <t>Затверджено по бюджету з урахуванням змін (відповідно до казначейської звітності)</t>
  </si>
  <si>
    <t>Касові видатки</t>
  </si>
  <si>
    <t>% виконання до затвердженого по бюджету</t>
  </si>
  <si>
    <t>СПЕЦІАЛЬНИЙ ФОНД</t>
  </si>
  <si>
    <t>0219770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</si>
  <si>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</si>
  <si>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</si>
  <si>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</si>
  <si>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</si>
  <si>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0617360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</si>
  <si>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</si>
  <si>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</si>
  <si>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0717360</t>
  </si>
  <si>
    <t>0717363</t>
  </si>
  <si>
    <t>7363</t>
  </si>
  <si>
    <t>0719770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</si>
  <si>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</si>
  <si>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</si>
  <si>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</si>
  <si>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</si>
  <si>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</si>
  <si>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</si>
  <si>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</si>
  <si>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0813220</t>
  </si>
  <si>
    <t>0813221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</si>
  <si>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</si>
  <si>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</si>
  <si>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</si>
  <si>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3119800</t>
  </si>
  <si>
    <t>1516082</t>
  </si>
  <si>
    <t>6082</t>
  </si>
  <si>
    <t>Придбання житла для окремих категорій населення відповідно до законодавства</t>
  </si>
  <si>
    <t>1517360</t>
  </si>
  <si>
    <t>1517363</t>
  </si>
  <si>
    <t>1517440</t>
  </si>
  <si>
    <t>1517442</t>
  </si>
  <si>
    <t>7440</t>
  </si>
  <si>
    <t>Утримання та розвиток транспортної інфраструктури</t>
  </si>
  <si>
    <t>7442</t>
  </si>
  <si>
    <t>Утримання та розвиток інших об’єктів транспортної інфраструктури</t>
  </si>
  <si>
    <t>1517460</t>
  </si>
  <si>
    <t>1517462</t>
  </si>
  <si>
    <t>Утримання та розвиток автомобільних доріг та дорожньої інфраструктури</t>
  </si>
  <si>
    <t>7460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</si>
  <si>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</si>
  <si>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</si>
  <si>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1517690</t>
  </si>
  <si>
    <t>1517691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</si>
  <si>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</si>
  <si>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</si>
  <si>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</si>
  <si>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1216070</t>
  </si>
  <si>
    <t>1216072</t>
  </si>
  <si>
    <t>6070</t>
  </si>
  <si>
    <t>6072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</si>
  <si>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</si>
  <si>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</si>
  <si>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1217363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</si>
  <si>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</si>
  <si>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</si>
  <si>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</si>
  <si>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</si>
  <si>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</si>
  <si>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</si>
  <si>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0916080</t>
  </si>
  <si>
    <t>0916083</t>
  </si>
  <si>
    <t>1017360</t>
  </si>
  <si>
    <t>1017363</t>
  </si>
  <si>
    <t>0718340</t>
  </si>
  <si>
    <t>0813222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</si>
  <si>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</si>
  <si>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</si>
  <si>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0813223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</si>
  <si>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</si>
  <si>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</si>
  <si>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за 2018 рік за головними розпорядниками коштів</t>
  </si>
  <si>
    <t>за 2018 рік за типовою програмною класифікацією видатків та кредитування місцевих бюджетів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</si>
  <si>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</si>
  <si>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</si>
  <si>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</si>
  <si>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0817360</t>
  </si>
  <si>
    <t>0817363</t>
  </si>
  <si>
    <t>1217670</t>
  </si>
  <si>
    <t>1517693</t>
  </si>
  <si>
    <t>3117370</t>
  </si>
  <si>
    <t>7370</t>
  </si>
  <si>
    <t>Реалізація інших заходів щодо соціально-економічного розвитку територій</t>
  </si>
  <si>
    <t>3718500</t>
  </si>
  <si>
    <t>8500</t>
  </si>
  <si>
    <t>Нерозподілені трансферти з державного бюджету</t>
  </si>
  <si>
    <t>1617370</t>
  </si>
  <si>
    <t>у т. ч. за рахунок субвенцій з держбюджету</t>
  </si>
  <si>
    <t xml:space="preserve">                Додаток  № 2</t>
  </si>
  <si>
    <t xml:space="preserve">                Додаток  № 3</t>
  </si>
  <si>
    <t>Сумський міський голова</t>
  </si>
  <si>
    <t>О.М. Лисенко</t>
  </si>
  <si>
    <t>Виконавець: Липова С.А.</t>
  </si>
  <si>
    <t>від 27 лютого 2019  року  № 4641 - МР</t>
  </si>
  <si>
    <t>«Про  звіт  про  виконання  міського</t>
  </si>
  <si>
    <t>до  рішення  Сумської  міської  ради</t>
  </si>
  <si>
    <t>бюджету        за          2018         рік»</t>
  </si>
  <si>
    <t>від 27 лютого 2019 року № 4641 - МР</t>
  </si>
  <si>
    <t>до  рішення  Сумської  міської ради</t>
  </si>
  <si>
    <t>бюджету         за         2018         рік»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</si>
</sst>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7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6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25"/>
      <name val="Times New Roman"/>
      <family val="1"/>
    </font>
    <font>
      <sz val="11"/>
      <color indexed="10"/>
      <name val="Times New Roman"/>
      <family val="1"/>
    </font>
    <font>
      <b/>
      <i/>
      <sz val="12"/>
      <name val="Times New Roman"/>
      <family val="1"/>
    </font>
    <font>
      <b/>
      <sz val="22"/>
      <name val="Times New Roman"/>
      <family val="1"/>
    </font>
    <font>
      <sz val="15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62" fillId="46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66" fillId="0" borderId="7" applyNumberFormat="0" applyFill="0" applyAlignment="0" applyProtection="0"/>
    <xf numFmtId="0" fontId="12" fillId="0" borderId="8" applyNumberFormat="0" applyFill="0" applyAlignment="0" applyProtection="0"/>
    <xf numFmtId="0" fontId="67" fillId="47" borderId="9" applyNumberFormat="0" applyAlignment="0" applyProtection="0"/>
    <xf numFmtId="0" fontId="10" fillId="48" borderId="10" applyNumberFormat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6" fillId="3" borderId="0" applyNumberFormat="0" applyBorder="0" applyAlignment="0" applyProtection="0"/>
    <xf numFmtId="0" fontId="7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72" fillId="50" borderId="14" applyNumberFormat="0" applyAlignment="0" applyProtection="0"/>
    <xf numFmtId="0" fontId="18" fillId="0" borderId="15" applyNumberFormat="0" applyFill="0" applyAlignment="0" applyProtection="0"/>
    <xf numFmtId="0" fontId="73" fillId="54" borderId="0" applyNumberFormat="0" applyBorder="0" applyAlignment="0" applyProtection="0"/>
    <xf numFmtId="0" fontId="19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32" fillId="0" borderId="16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9" fontId="32" fillId="0" borderId="16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49" fontId="31" fillId="0" borderId="16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32" fillId="0" borderId="16" xfId="0" applyNumberFormat="1" applyFont="1" applyFill="1" applyBorder="1" applyAlignment="1" applyProtection="1">
      <alignment horizontal="center" vertical="center"/>
      <protection/>
    </xf>
    <xf numFmtId="49" fontId="24" fillId="0" borderId="16" xfId="0" applyNumberFormat="1" applyFont="1" applyFill="1" applyBorder="1" applyAlignment="1" applyProtection="1">
      <alignment horizontal="center" vertical="center"/>
      <protection/>
    </xf>
    <xf numFmtId="49" fontId="32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3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49" fontId="34" fillId="0" borderId="16" xfId="0" applyNumberFormat="1" applyFont="1" applyFill="1" applyBorder="1" applyAlignment="1" applyProtection="1">
      <alignment horizontal="center" vertical="center"/>
      <protection/>
    </xf>
    <xf numFmtId="4" fontId="27" fillId="0" borderId="16" xfId="0" applyNumberFormat="1" applyFont="1" applyFill="1" applyBorder="1" applyAlignment="1">
      <alignment vertical="center"/>
    </xf>
    <xf numFmtId="4" fontId="24" fillId="0" borderId="16" xfId="0" applyNumberFormat="1" applyFont="1" applyFill="1" applyBorder="1" applyAlignment="1">
      <alignment vertical="center"/>
    </xf>
    <xf numFmtId="4" fontId="32" fillId="0" borderId="16" xfId="0" applyNumberFormat="1" applyFont="1" applyFill="1" applyBorder="1" applyAlignment="1">
      <alignment vertical="center"/>
    </xf>
    <xf numFmtId="49" fontId="24" fillId="0" borderId="16" xfId="0" applyNumberFormat="1" applyFont="1" applyFill="1" applyBorder="1" applyAlignment="1" applyProtection="1">
      <alignment horizontal="left" vertical="center" wrapText="1"/>
      <protection/>
    </xf>
    <xf numFmtId="49" fontId="31" fillId="0" borderId="16" xfId="0" applyNumberFormat="1" applyFont="1" applyFill="1" applyBorder="1" applyAlignment="1">
      <alignment horizontal="left" vertical="center"/>
    </xf>
    <xf numFmtId="4" fontId="31" fillId="0" borderId="16" xfId="0" applyNumberFormat="1" applyFont="1" applyFill="1" applyBorder="1" applyAlignment="1">
      <alignment vertical="center"/>
    </xf>
    <xf numFmtId="49" fontId="31" fillId="0" borderId="16" xfId="0" applyNumberFormat="1" applyFont="1" applyFill="1" applyBorder="1" applyAlignment="1">
      <alignment horizontal="left" vertical="center" wrapText="1"/>
    </xf>
    <xf numFmtId="4" fontId="29" fillId="0" borderId="16" xfId="0" applyNumberFormat="1" applyFont="1" applyFill="1" applyBorder="1" applyAlignment="1">
      <alignment vertical="center"/>
    </xf>
    <xf numFmtId="49" fontId="26" fillId="0" borderId="16" xfId="0" applyNumberFormat="1" applyFont="1" applyFill="1" applyBorder="1" applyAlignment="1" applyProtection="1">
      <alignment horizontal="center" vertical="center"/>
      <protection/>
    </xf>
    <xf numFmtId="4" fontId="26" fillId="0" borderId="16" xfId="0" applyNumberFormat="1" applyFont="1" applyFill="1" applyBorder="1" applyAlignment="1">
      <alignment vertical="center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4" fontId="28" fillId="0" borderId="16" xfId="0" applyNumberFormat="1" applyFont="1" applyFill="1" applyBorder="1" applyAlignment="1">
      <alignment vertical="center"/>
    </xf>
    <xf numFmtId="49" fontId="26" fillId="0" borderId="16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/>
    </xf>
    <xf numFmtId="0" fontId="28" fillId="0" borderId="16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49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26" fillId="0" borderId="16" xfId="0" applyNumberFormat="1" applyFont="1" applyFill="1" applyBorder="1" applyAlignment="1" applyProtection="1">
      <alignment vertical="center" wrapText="1"/>
      <protection/>
    </xf>
    <xf numFmtId="49" fontId="28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36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4" fontId="36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10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3" fontId="30" fillId="0" borderId="0" xfId="0" applyNumberFormat="1" applyFont="1" applyFill="1" applyBorder="1" applyAlignment="1">
      <alignment vertical="center" textRotation="180"/>
    </xf>
    <xf numFmtId="10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200" fontId="27" fillId="0" borderId="16" xfId="0" applyNumberFormat="1" applyFont="1" applyFill="1" applyBorder="1" applyAlignment="1">
      <alignment vertical="center"/>
    </xf>
    <xf numFmtId="200" fontId="29" fillId="0" borderId="16" xfId="0" applyNumberFormat="1" applyFont="1" applyFill="1" applyBorder="1" applyAlignment="1">
      <alignment vertical="center"/>
    </xf>
    <xf numFmtId="200" fontId="26" fillId="0" borderId="16" xfId="0" applyNumberFormat="1" applyFont="1" applyFill="1" applyBorder="1" applyAlignment="1">
      <alignment vertical="center"/>
    </xf>
    <xf numFmtId="200" fontId="26" fillId="0" borderId="0" xfId="0" applyNumberFormat="1" applyFont="1" applyFill="1" applyBorder="1" applyAlignment="1">
      <alignment vertical="center"/>
    </xf>
    <xf numFmtId="200" fontId="26" fillId="0" borderId="0" xfId="0" applyNumberFormat="1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vertical="center" wrapText="1"/>
    </xf>
    <xf numFmtId="0" fontId="26" fillId="0" borderId="16" xfId="0" applyFont="1" applyFill="1" applyBorder="1" applyAlignment="1">
      <alignment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vertical="center" wrapText="1"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4" fontId="26" fillId="0" borderId="16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4" fontId="26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center" vertical="center"/>
    </xf>
    <xf numFmtId="4" fontId="45" fillId="0" borderId="16" xfId="0" applyNumberFormat="1" applyFont="1" applyFill="1" applyBorder="1" applyAlignment="1" applyProtection="1">
      <alignment horizontal="center" vertical="center"/>
      <protection/>
    </xf>
    <xf numFmtId="4" fontId="26" fillId="0" borderId="16" xfId="0" applyNumberFormat="1" applyFont="1" applyFill="1" applyBorder="1" applyAlignment="1" applyProtection="1">
      <alignment horizontal="center" vertical="center"/>
      <protection/>
    </xf>
    <xf numFmtId="200" fontId="38" fillId="0" borderId="0" xfId="0" applyNumberFormat="1" applyFont="1" applyFill="1" applyBorder="1" applyAlignment="1">
      <alignment vertical="center" wrapText="1"/>
    </xf>
    <xf numFmtId="200" fontId="31" fillId="0" borderId="16" xfId="0" applyNumberFormat="1" applyFont="1" applyFill="1" applyBorder="1" applyAlignment="1">
      <alignment vertical="center"/>
    </xf>
    <xf numFmtId="200" fontId="24" fillId="0" borderId="16" xfId="0" applyNumberFormat="1" applyFont="1" applyFill="1" applyBorder="1" applyAlignment="1">
      <alignment vertical="center"/>
    </xf>
    <xf numFmtId="0" fontId="28" fillId="0" borderId="16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200" fontId="24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200" fontId="0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200" fontId="24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200" fontId="0" fillId="0" borderId="0" xfId="0" applyNumberFormat="1" applyFont="1" applyFill="1" applyAlignment="1">
      <alignment vertical="center"/>
    </xf>
    <xf numFmtId="0" fontId="26" fillId="0" borderId="16" xfId="0" applyNumberFormat="1" applyFont="1" applyFill="1" applyBorder="1" applyAlignment="1" applyProtection="1">
      <alignment vertical="center" wrapText="1"/>
      <protection/>
    </xf>
    <xf numFmtId="49" fontId="26" fillId="0" borderId="16" xfId="0" applyNumberFormat="1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vertical="center" wrapText="1"/>
    </xf>
    <xf numFmtId="0" fontId="26" fillId="0" borderId="16" xfId="0" applyNumberFormat="1" applyFont="1" applyFill="1" applyBorder="1" applyAlignment="1" applyProtection="1">
      <alignment vertical="center" wrapText="1" shrinkToFit="1"/>
      <protection/>
    </xf>
    <xf numFmtId="0" fontId="28" fillId="0" borderId="16" xfId="0" applyNumberFormat="1" applyFont="1" applyFill="1" applyBorder="1" applyAlignment="1" applyProtection="1">
      <alignment vertical="center" wrapText="1" shrinkToFit="1"/>
      <protection/>
    </xf>
    <xf numFmtId="0" fontId="28" fillId="0" borderId="0" xfId="0" applyFont="1" applyFill="1" applyAlignment="1">
      <alignment vertical="center" wrapText="1"/>
    </xf>
    <xf numFmtId="49" fontId="26" fillId="0" borderId="16" xfId="0" applyNumberFormat="1" applyFont="1" applyFill="1" applyBorder="1" applyAlignment="1" applyProtection="1">
      <alignment vertical="center" wrapText="1" shrinkToFit="1"/>
      <protection/>
    </xf>
    <xf numFmtId="4" fontId="24" fillId="0" borderId="0" xfId="0" applyNumberFormat="1" applyFont="1" applyFill="1" applyBorder="1" applyAlignment="1">
      <alignment vertical="center" wrapText="1"/>
    </xf>
    <xf numFmtId="4" fontId="27" fillId="0" borderId="16" xfId="0" applyNumberFormat="1" applyFont="1" applyFill="1" applyBorder="1" applyAlignment="1" applyProtection="1">
      <alignment vertical="center"/>
      <protection/>
    </xf>
    <xf numFmtId="4" fontId="26" fillId="0" borderId="16" xfId="0" applyNumberFormat="1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vertical="center" wrapText="1"/>
    </xf>
    <xf numFmtId="0" fontId="26" fillId="0" borderId="0" xfId="0" applyNumberFormat="1" applyFont="1" applyFill="1" applyAlignment="1" applyProtection="1">
      <alignment vertical="center" wrapText="1"/>
      <protection/>
    </xf>
    <xf numFmtId="49" fontId="26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26" fillId="0" borderId="16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49" fontId="26" fillId="0" borderId="16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Alignment="1">
      <alignment horizontal="center" vertical="center"/>
    </xf>
    <xf numFmtId="4" fontId="42" fillId="0" borderId="0" xfId="0" applyNumberFormat="1" applyFont="1" applyFill="1" applyBorder="1" applyAlignment="1">
      <alignment vertical="center"/>
    </xf>
    <xf numFmtId="200" fontId="28" fillId="0" borderId="16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4" fontId="27" fillId="0" borderId="16" xfId="0" applyNumberFormat="1" applyFont="1" applyFill="1" applyBorder="1" applyAlignment="1">
      <alignment vertical="center" wrapText="1"/>
    </xf>
    <xf numFmtId="4" fontId="46" fillId="0" borderId="16" xfId="0" applyNumberFormat="1" applyFont="1" applyFill="1" applyBorder="1" applyAlignment="1">
      <alignment vertical="center"/>
    </xf>
    <xf numFmtId="200" fontId="32" fillId="0" borderId="16" xfId="0" applyNumberFormat="1" applyFont="1" applyFill="1" applyBorder="1" applyAlignment="1">
      <alignment vertical="center"/>
    </xf>
    <xf numFmtId="200" fontId="46" fillId="0" borderId="16" xfId="0" applyNumberFormat="1" applyFont="1" applyFill="1" applyBorder="1" applyAlignment="1">
      <alignment vertical="center"/>
    </xf>
    <xf numFmtId="3" fontId="40" fillId="0" borderId="0" xfId="0" applyNumberFormat="1" applyFont="1" applyFill="1" applyAlignment="1">
      <alignment horizontal="center" vertical="center" textRotation="180"/>
    </xf>
    <xf numFmtId="3" fontId="40" fillId="0" borderId="0" xfId="0" applyNumberFormat="1" applyFont="1" applyFill="1" applyBorder="1" applyAlignment="1">
      <alignment horizontal="center" vertical="center" textRotation="180"/>
    </xf>
    <xf numFmtId="4" fontId="47" fillId="0" borderId="16" xfId="0" applyNumberFormat="1" applyFont="1" applyFill="1" applyBorder="1" applyAlignment="1" applyProtection="1">
      <alignment horizontal="center" vertical="center" textRotation="180"/>
      <protection/>
    </xf>
    <xf numFmtId="3" fontId="40" fillId="0" borderId="16" xfId="0" applyNumberFormat="1" applyFont="1" applyFill="1" applyBorder="1" applyAlignment="1">
      <alignment horizontal="center" vertical="center" textRotation="180"/>
    </xf>
    <xf numFmtId="3" fontId="40" fillId="0" borderId="0" xfId="0" applyNumberFormat="1" applyFont="1" applyFill="1" applyBorder="1" applyAlignment="1">
      <alignment vertical="center" textRotation="180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 wrapText="1"/>
    </xf>
    <xf numFmtId="0" fontId="49" fillId="55" borderId="0" xfId="0" applyFont="1" applyFill="1" applyAlignment="1">
      <alignment/>
    </xf>
    <xf numFmtId="0" fontId="49" fillId="55" borderId="0" xfId="0" applyNumberFormat="1" applyFont="1" applyFill="1" applyAlignment="1" applyProtection="1">
      <alignment/>
      <protection/>
    </xf>
    <xf numFmtId="0" fontId="49" fillId="0" borderId="0" xfId="0" applyFont="1" applyFill="1" applyAlignment="1">
      <alignment/>
    </xf>
    <xf numFmtId="203" fontId="49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vertical="center"/>
    </xf>
    <xf numFmtId="0" fontId="48" fillId="55" borderId="0" xfId="0" applyFont="1" applyFill="1" applyAlignment="1">
      <alignment/>
    </xf>
    <xf numFmtId="0" fontId="50" fillId="55" borderId="0" xfId="0" applyNumberFormat="1" applyFont="1" applyFill="1" applyAlignment="1" applyProtection="1">
      <alignment/>
      <protection/>
    </xf>
    <xf numFmtId="203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40" fillId="55" borderId="0" xfId="0" applyNumberFormat="1" applyFont="1" applyFill="1" applyAlignment="1" applyProtection="1">
      <alignment/>
      <protection/>
    </xf>
    <xf numFmtId="203" fontId="40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0" fontId="48" fillId="55" borderId="0" xfId="0" applyNumberFormat="1" applyFont="1" applyFill="1" applyBorder="1" applyAlignment="1" applyProtection="1">
      <alignment/>
      <protection/>
    </xf>
    <xf numFmtId="0" fontId="42" fillId="55" borderId="0" xfId="0" applyNumberFormat="1" applyFont="1" applyFill="1" applyAlignment="1" applyProtection="1">
      <alignment/>
      <protection/>
    </xf>
    <xf numFmtId="203" fontId="44" fillId="0" borderId="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3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49" fontId="26" fillId="0" borderId="17" xfId="0" applyNumberFormat="1" applyFont="1" applyFill="1" applyBorder="1" applyAlignment="1" applyProtection="1">
      <alignment horizontal="center" vertical="center" wrapText="1"/>
      <protection/>
    </xf>
    <xf numFmtId="49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200" fontId="26" fillId="0" borderId="16" xfId="0" applyNumberFormat="1" applyFont="1" applyFill="1" applyBorder="1" applyAlignment="1">
      <alignment horizontal="center" vertical="center" wrapText="1"/>
    </xf>
    <xf numFmtId="3" fontId="40" fillId="0" borderId="20" xfId="0" applyNumberFormat="1" applyFont="1" applyFill="1" applyBorder="1" applyAlignment="1">
      <alignment horizontal="center" vertical="center" textRotation="180"/>
    </xf>
    <xf numFmtId="3" fontId="40" fillId="0" borderId="0" xfId="0" applyNumberFormat="1" applyFont="1" applyFill="1" applyBorder="1" applyAlignment="1">
      <alignment horizontal="center" vertical="center" textRotation="180"/>
    </xf>
    <xf numFmtId="3" fontId="40" fillId="0" borderId="0" xfId="0" applyNumberFormat="1" applyFont="1" applyFill="1" applyAlignment="1">
      <alignment horizontal="center" vertical="center" textRotation="180"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200" fontId="24" fillId="0" borderId="16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kovska_y\Desktop\&#1092;&#1077;&#1074;&#1088;&#1072;&#1083;&#1100;\&#1047;&#1042;&#1030;&#1058;%20&#1079;&#1072;%202018%20&#1088;&#1110;&#1082;\&#1057;&#1052;&#1056;\&#1055;&#1088;&#1086;&#1077;&#1082;&#1090;\&#1076;&#1086;&#1076;%202,%203%20(&#10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2"/>
      <sheetName val="дод. 3"/>
    </sheetNames>
    <sheetDataSet>
      <sheetData sheetId="0">
        <row r="346">
          <cell r="W346">
            <v>3450383891.9799995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2"/>
  <sheetViews>
    <sheetView showGridLines="0" showZeros="0" view="pageBreakPreview" zoomScale="40" zoomScaleNormal="40" zoomScaleSheetLayoutView="40" zoomScalePageLayoutView="0" workbookViewId="0" topLeftCell="A1">
      <selection activeCell="U12" sqref="U12:U13"/>
    </sheetView>
  </sheetViews>
  <sheetFormatPr defaultColWidth="9.16015625" defaultRowHeight="12.75"/>
  <cols>
    <col min="1" max="1" width="13.83203125" style="161" customWidth="1"/>
    <col min="2" max="2" width="17" style="162" customWidth="1"/>
    <col min="3" max="3" width="12.66015625" style="162" customWidth="1"/>
    <col min="4" max="4" width="59.33203125" style="160" customWidth="1"/>
    <col min="5" max="5" width="24.16015625" style="64" customWidth="1"/>
    <col min="6" max="6" width="19.33203125" style="64" customWidth="1"/>
    <col min="7" max="7" width="19.16015625" style="64" customWidth="1"/>
    <col min="8" max="8" width="20.66015625" style="64" customWidth="1"/>
    <col min="9" max="9" width="19.33203125" style="64" customWidth="1"/>
    <col min="10" max="10" width="19.16015625" style="64" customWidth="1"/>
    <col min="11" max="11" width="12.5" style="97" customWidth="1"/>
    <col min="12" max="12" width="19.66015625" style="64" customWidth="1"/>
    <col min="13" max="13" width="18.33203125" style="64" customWidth="1"/>
    <col min="14" max="14" width="15.83203125" style="64" customWidth="1"/>
    <col min="15" max="15" width="16.5" style="64" customWidth="1"/>
    <col min="16" max="16" width="18.66015625" style="64" customWidth="1"/>
    <col min="17" max="17" width="21" style="91" customWidth="1"/>
    <col min="18" max="18" width="20.66015625" style="88" customWidth="1"/>
    <col min="19" max="19" width="18.33203125" style="88" customWidth="1"/>
    <col min="20" max="20" width="18.83203125" style="88" customWidth="1"/>
    <col min="21" max="21" width="29.5" style="146" customWidth="1"/>
    <col min="22" max="22" width="11.66015625" style="148" customWidth="1"/>
    <col min="23" max="23" width="26.33203125" style="146" customWidth="1"/>
    <col min="24" max="24" width="5.66015625" style="181" customWidth="1"/>
    <col min="25" max="25" width="9.16015625" style="14" customWidth="1"/>
    <col min="26" max="26" width="19.66015625" style="14" bestFit="1" customWidth="1"/>
    <col min="27" max="16384" width="9.16015625" style="14" customWidth="1"/>
  </cols>
  <sheetData>
    <row r="1" spans="4:24" ht="26.25" customHeight="1">
      <c r="D1" s="145"/>
      <c r="N1" s="89"/>
      <c r="O1" s="89"/>
      <c r="P1" s="89"/>
      <c r="Q1" s="127"/>
      <c r="R1" s="187" t="s">
        <v>686</v>
      </c>
      <c r="S1" s="64"/>
      <c r="T1" s="127"/>
      <c r="U1" s="127"/>
      <c r="V1" s="127"/>
      <c r="X1" s="222">
        <v>12</v>
      </c>
    </row>
    <row r="2" spans="4:24" ht="36" customHeight="1">
      <c r="D2" s="145"/>
      <c r="Q2" s="127"/>
      <c r="R2" s="187" t="s">
        <v>693</v>
      </c>
      <c r="S2" s="187"/>
      <c r="T2" s="187"/>
      <c r="U2" s="187"/>
      <c r="V2" s="188"/>
      <c r="X2" s="222"/>
    </row>
    <row r="3" spans="4:24" ht="30" customHeight="1">
      <c r="D3" s="145"/>
      <c r="Q3" s="186"/>
      <c r="R3" s="207" t="s">
        <v>692</v>
      </c>
      <c r="S3" s="207"/>
      <c r="T3" s="207"/>
      <c r="U3" s="207"/>
      <c r="V3" s="207"/>
      <c r="X3" s="222"/>
    </row>
    <row r="4" spans="4:24" ht="30" customHeight="1">
      <c r="D4" s="145"/>
      <c r="Q4" s="105"/>
      <c r="R4" s="208" t="s">
        <v>694</v>
      </c>
      <c r="S4" s="208"/>
      <c r="T4" s="208"/>
      <c r="U4" s="208"/>
      <c r="V4" s="189"/>
      <c r="X4" s="222"/>
    </row>
    <row r="5" spans="1:24" s="1" customFormat="1" ht="29.25" customHeight="1">
      <c r="A5" s="161"/>
      <c r="B5" s="162"/>
      <c r="C5" s="162"/>
      <c r="D5" s="145"/>
      <c r="E5" s="64"/>
      <c r="F5" s="64"/>
      <c r="G5" s="64"/>
      <c r="H5" s="64"/>
      <c r="I5" s="64"/>
      <c r="J5" s="64"/>
      <c r="K5" s="97"/>
      <c r="L5" s="64"/>
      <c r="M5" s="64"/>
      <c r="N5" s="125"/>
      <c r="O5" s="125"/>
      <c r="P5" s="125"/>
      <c r="Q5" s="89"/>
      <c r="R5" s="209" t="s">
        <v>691</v>
      </c>
      <c r="S5" s="209"/>
      <c r="T5" s="209"/>
      <c r="U5" s="209"/>
      <c r="V5" s="187"/>
      <c r="W5" s="125"/>
      <c r="X5" s="222"/>
    </row>
    <row r="6" spans="1:24" s="1" customFormat="1" ht="29.25" customHeight="1">
      <c r="A6" s="161"/>
      <c r="B6" s="162"/>
      <c r="C6" s="162"/>
      <c r="D6" s="145"/>
      <c r="E6" s="64"/>
      <c r="F6" s="64"/>
      <c r="G6" s="64"/>
      <c r="H6" s="64"/>
      <c r="I6" s="64"/>
      <c r="J6" s="64"/>
      <c r="K6" s="97"/>
      <c r="L6" s="64"/>
      <c r="M6" s="64"/>
      <c r="N6" s="105"/>
      <c r="O6" s="105"/>
      <c r="P6" s="105"/>
      <c r="Q6" s="105"/>
      <c r="R6" s="129"/>
      <c r="S6" s="129"/>
      <c r="T6" s="129"/>
      <c r="U6" s="125"/>
      <c r="V6" s="126"/>
      <c r="W6" s="125"/>
      <c r="X6" s="222"/>
    </row>
    <row r="7" spans="1:24" s="144" customFormat="1" ht="29.25" customHeight="1">
      <c r="A7" s="211" t="s">
        <v>592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166"/>
      <c r="X7" s="222"/>
    </row>
    <row r="8" spans="1:24" s="168" customFormat="1" ht="39.75" customHeight="1">
      <c r="A8" s="211" t="s">
        <v>669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167"/>
      <c r="X8" s="222"/>
    </row>
    <row r="9" spans="4:24" ht="21" customHeight="1">
      <c r="D9" s="147"/>
      <c r="X9" s="222"/>
    </row>
    <row r="10" spans="1:24" s="165" customFormat="1" ht="21.75" customHeight="1">
      <c r="A10" s="214" t="s">
        <v>163</v>
      </c>
      <c r="B10" s="216" t="s">
        <v>165</v>
      </c>
      <c r="C10" s="216" t="s">
        <v>80</v>
      </c>
      <c r="D10" s="213" t="s">
        <v>178</v>
      </c>
      <c r="E10" s="212" t="s">
        <v>593</v>
      </c>
      <c r="F10" s="212"/>
      <c r="G10" s="212"/>
      <c r="H10" s="212"/>
      <c r="I10" s="212"/>
      <c r="J10" s="212"/>
      <c r="K10" s="219" t="s">
        <v>596</v>
      </c>
      <c r="L10" s="212" t="s">
        <v>597</v>
      </c>
      <c r="M10" s="212"/>
      <c r="N10" s="212"/>
      <c r="O10" s="212"/>
      <c r="P10" s="212"/>
      <c r="Q10" s="212"/>
      <c r="R10" s="212"/>
      <c r="S10" s="212"/>
      <c r="T10" s="212"/>
      <c r="U10" s="212"/>
      <c r="V10" s="219" t="s">
        <v>596</v>
      </c>
      <c r="W10" s="213" t="s">
        <v>361</v>
      </c>
      <c r="X10" s="222"/>
    </row>
    <row r="11" spans="1:24" s="165" customFormat="1" ht="32.25" customHeight="1">
      <c r="A11" s="215"/>
      <c r="B11" s="217"/>
      <c r="C11" s="217"/>
      <c r="D11" s="213"/>
      <c r="E11" s="213" t="s">
        <v>594</v>
      </c>
      <c r="F11" s="213"/>
      <c r="G11" s="213"/>
      <c r="H11" s="213" t="s">
        <v>595</v>
      </c>
      <c r="I11" s="213"/>
      <c r="J11" s="213"/>
      <c r="K11" s="219"/>
      <c r="L11" s="213" t="s">
        <v>594</v>
      </c>
      <c r="M11" s="213"/>
      <c r="N11" s="213"/>
      <c r="O11" s="213"/>
      <c r="P11" s="213"/>
      <c r="Q11" s="213" t="s">
        <v>595</v>
      </c>
      <c r="R11" s="213"/>
      <c r="S11" s="213"/>
      <c r="T11" s="213"/>
      <c r="U11" s="213"/>
      <c r="V11" s="219"/>
      <c r="W11" s="213"/>
      <c r="X11" s="222"/>
    </row>
    <row r="12" spans="1:24" s="165" customFormat="1" ht="21" customHeight="1">
      <c r="A12" s="215"/>
      <c r="B12" s="217"/>
      <c r="C12" s="217"/>
      <c r="D12" s="213"/>
      <c r="E12" s="213" t="s">
        <v>362</v>
      </c>
      <c r="F12" s="213" t="s">
        <v>364</v>
      </c>
      <c r="G12" s="213"/>
      <c r="H12" s="213" t="s">
        <v>362</v>
      </c>
      <c r="I12" s="213" t="s">
        <v>364</v>
      </c>
      <c r="J12" s="213"/>
      <c r="K12" s="219"/>
      <c r="L12" s="213" t="s">
        <v>362</v>
      </c>
      <c r="M12" s="213" t="s">
        <v>363</v>
      </c>
      <c r="N12" s="213" t="s">
        <v>364</v>
      </c>
      <c r="O12" s="213"/>
      <c r="P12" s="213" t="s">
        <v>365</v>
      </c>
      <c r="Q12" s="213" t="s">
        <v>362</v>
      </c>
      <c r="R12" s="213" t="s">
        <v>363</v>
      </c>
      <c r="S12" s="213" t="s">
        <v>364</v>
      </c>
      <c r="T12" s="213"/>
      <c r="U12" s="213" t="s">
        <v>365</v>
      </c>
      <c r="V12" s="219"/>
      <c r="W12" s="213"/>
      <c r="X12" s="222"/>
    </row>
    <row r="13" spans="1:24" s="165" customFormat="1" ht="61.5" customHeight="1">
      <c r="A13" s="215"/>
      <c r="B13" s="218"/>
      <c r="C13" s="218"/>
      <c r="D13" s="213"/>
      <c r="E13" s="213"/>
      <c r="F13" s="104" t="s">
        <v>366</v>
      </c>
      <c r="G13" s="104" t="s">
        <v>367</v>
      </c>
      <c r="H13" s="213"/>
      <c r="I13" s="104" t="s">
        <v>366</v>
      </c>
      <c r="J13" s="104" t="s">
        <v>367</v>
      </c>
      <c r="K13" s="219"/>
      <c r="L13" s="213"/>
      <c r="M13" s="213"/>
      <c r="N13" s="104" t="s">
        <v>366</v>
      </c>
      <c r="O13" s="104" t="s">
        <v>367</v>
      </c>
      <c r="P13" s="213"/>
      <c r="Q13" s="213"/>
      <c r="R13" s="213"/>
      <c r="S13" s="104" t="s">
        <v>366</v>
      </c>
      <c r="T13" s="104" t="s">
        <v>367</v>
      </c>
      <c r="U13" s="213"/>
      <c r="V13" s="219"/>
      <c r="W13" s="213"/>
      <c r="X13" s="222"/>
    </row>
    <row r="14" spans="1:24" s="47" customFormat="1" ht="19.5" customHeight="1">
      <c r="A14" s="45" t="s">
        <v>237</v>
      </c>
      <c r="B14" s="45"/>
      <c r="C14" s="45"/>
      <c r="D14" s="46" t="s">
        <v>67</v>
      </c>
      <c r="E14" s="28">
        <f>E15</f>
        <v>148634220</v>
      </c>
      <c r="F14" s="28">
        <f aca="true" t="shared" si="0" ref="F14:U14">F15</f>
        <v>65392983</v>
      </c>
      <c r="G14" s="28">
        <f t="shared" si="0"/>
        <v>4190671</v>
      </c>
      <c r="H14" s="28">
        <f t="shared" si="0"/>
        <v>146522485.12999997</v>
      </c>
      <c r="I14" s="28">
        <f t="shared" si="0"/>
        <v>65387899.05</v>
      </c>
      <c r="J14" s="28">
        <f t="shared" si="0"/>
        <v>3816277.42</v>
      </c>
      <c r="K14" s="94">
        <f>H14/E14*100</f>
        <v>98.57924045351062</v>
      </c>
      <c r="L14" s="28">
        <f t="shared" si="0"/>
        <v>51147820.48</v>
      </c>
      <c r="M14" s="28">
        <f t="shared" si="0"/>
        <v>488096.48</v>
      </c>
      <c r="N14" s="28">
        <f t="shared" si="0"/>
        <v>141022</v>
      </c>
      <c r="O14" s="28">
        <f t="shared" si="0"/>
        <v>54604</v>
      </c>
      <c r="P14" s="28">
        <f t="shared" si="0"/>
        <v>50659724</v>
      </c>
      <c r="Q14" s="28">
        <f t="shared" si="0"/>
        <v>50529323.39000001</v>
      </c>
      <c r="R14" s="28">
        <f t="shared" si="0"/>
        <v>671879.14</v>
      </c>
      <c r="S14" s="28">
        <f t="shared" si="0"/>
        <v>81891.75</v>
      </c>
      <c r="T14" s="28">
        <f t="shared" si="0"/>
        <v>31453.93</v>
      </c>
      <c r="U14" s="28">
        <f t="shared" si="0"/>
        <v>49857444.25</v>
      </c>
      <c r="V14" s="94">
        <f>Q14/L14*100</f>
        <v>98.79076550242873</v>
      </c>
      <c r="W14" s="28">
        <f>H14+Q14</f>
        <v>197051808.51999998</v>
      </c>
      <c r="X14" s="222"/>
    </row>
    <row r="15" spans="1:24" s="50" customFormat="1" ht="19.5" customHeight="1">
      <c r="A15" s="48" t="s">
        <v>238</v>
      </c>
      <c r="B15" s="48"/>
      <c r="C15" s="48"/>
      <c r="D15" s="49" t="s">
        <v>67</v>
      </c>
      <c r="E15" s="35">
        <f>E16+E17+E18+E21+E23+E25+E26+E29+E30+E33+E36+E39+E42+E44+E47+E48+E49+E50+E51+E52+E53+E56+E57+E58+E59+E60+E61+E62</f>
        <v>148634220</v>
      </c>
      <c r="F15" s="35">
        <f aca="true" t="shared" si="1" ref="F15:P15">F16+F17+F18+F21+F23+F25+F26+F29+F30+F33+F36+F39+F42+F44+F47+F48+F49+F50+F51+F52+F53+F56+F57+F58+F59+F60+F61+F62</f>
        <v>65392983</v>
      </c>
      <c r="G15" s="35">
        <f t="shared" si="1"/>
        <v>4190671</v>
      </c>
      <c r="H15" s="35">
        <f>H16+H17+H18+H21+H23+H25+H26+H29+H30+H33+H36+H39+H42+H44+H47+H48+H49+H50+H51+H52+H53+H56+H57+H58+H59+H60+H61+H62</f>
        <v>146522485.12999997</v>
      </c>
      <c r="I15" s="35">
        <f>I16+I17+I18+I21+I23+I25+I26+I29+I30+I33+I36+I39+I42+I44+I47+I48+I49+I50+I51+I52+I53+I56+I57+I58+I59+I60+I61+I62</f>
        <v>65387899.05</v>
      </c>
      <c r="J15" s="35">
        <f>J16+J17+J18+J21+J23+J25+J26+J29+J30+J33+J36+J39+J42+J44+J47+J48+J49+J50+J51+J52+J53+J56+J57+J58+J59+J60+J61+J62</f>
        <v>3816277.42</v>
      </c>
      <c r="K15" s="95">
        <f aca="true" t="shared" si="2" ref="K15:K78">H15/E15*100</f>
        <v>98.57924045351062</v>
      </c>
      <c r="L15" s="35">
        <f t="shared" si="1"/>
        <v>51147820.48</v>
      </c>
      <c r="M15" s="35">
        <f t="shared" si="1"/>
        <v>488096.48</v>
      </c>
      <c r="N15" s="35">
        <f t="shared" si="1"/>
        <v>141022</v>
      </c>
      <c r="O15" s="35">
        <f t="shared" si="1"/>
        <v>54604</v>
      </c>
      <c r="P15" s="35">
        <f t="shared" si="1"/>
        <v>50659724</v>
      </c>
      <c r="Q15" s="35">
        <f>Q16+Q17+Q18+Q21+Q23+Q25+Q26+Q29+Q30+Q33+Q36+Q39+Q42+Q44+Q47+Q48+Q49+Q50+Q51+Q52+Q53+Q56+Q57+Q58+Q59+Q60+Q61+Q62</f>
        <v>50529323.39000001</v>
      </c>
      <c r="R15" s="35">
        <f>R16+R17+R18+R21+R23+R25+R26+R29+R30+R33+R36+R39+R42+R44+R47+R48+R49+R50+R51+R52+R53+R56+R57+R58+R59+R60+R61+R62</f>
        <v>671879.14</v>
      </c>
      <c r="S15" s="35">
        <f>S16+S17+S18+S21+S23+S25+S26+S29+S30+S33+S36+S39+S42+S44+S47+S48+S49+S50+S51+S52+S53+S56+S57+S58+S59+S60+S61+S62</f>
        <v>81891.75</v>
      </c>
      <c r="T15" s="35">
        <f>T16+T17+T18+T21+T23+T25+T26+T29+T30+T33+T36+T39+T42+T44+T47+T48+T49+T50+T51+T52+T53+T56+T57+T58+T59+T60+T61+T62</f>
        <v>31453.93</v>
      </c>
      <c r="U15" s="35">
        <f>U16+U17+U18+U21+U23+U25+U26+U29+U30+U33+U36+U39+U42+U44+U47+U48+U49+U50+U51+U52+U53+U56+U57+U58+U59+U60+U61+U62</f>
        <v>49857444.25</v>
      </c>
      <c r="V15" s="95">
        <f aca="true" t="shared" si="3" ref="V15:V78">Q15/L15*100</f>
        <v>98.79076550242873</v>
      </c>
      <c r="W15" s="35">
        <f aca="true" t="shared" si="4" ref="W15:W78">H15+Q15</f>
        <v>197051808.51999998</v>
      </c>
      <c r="X15" s="222"/>
    </row>
    <row r="16" spans="1:24" s="2" customFormat="1" ht="46.5" customHeight="1">
      <c r="A16" s="36" t="s">
        <v>239</v>
      </c>
      <c r="B16" s="36" t="str">
        <f>'дод. 3'!A15</f>
        <v>0160</v>
      </c>
      <c r="C16" s="36" t="str">
        <f>'дод. 3'!B15</f>
        <v>0111</v>
      </c>
      <c r="D16" s="101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16" s="37">
        <v>74245978</v>
      </c>
      <c r="F16" s="37">
        <v>52440920</v>
      </c>
      <c r="G16" s="37">
        <v>2203782</v>
      </c>
      <c r="H16" s="37">
        <v>73859594.47</v>
      </c>
      <c r="I16" s="37">
        <v>52440920</v>
      </c>
      <c r="J16" s="37">
        <v>1949929.73</v>
      </c>
      <c r="K16" s="96">
        <f t="shared" si="2"/>
        <v>99.4795899516604</v>
      </c>
      <c r="L16" s="37">
        <f>M16+P16</f>
        <v>3218214</v>
      </c>
      <c r="M16" s="37"/>
      <c r="N16" s="37"/>
      <c r="O16" s="37"/>
      <c r="P16" s="37">
        <v>3218214</v>
      </c>
      <c r="Q16" s="37">
        <f aca="true" t="shared" si="5" ref="Q16:Q87">R16+U16</f>
        <v>3196088.67</v>
      </c>
      <c r="R16" s="37">
        <v>22896.77</v>
      </c>
      <c r="S16" s="37"/>
      <c r="T16" s="37"/>
      <c r="U16" s="37">
        <v>3173191.9</v>
      </c>
      <c r="V16" s="96">
        <f t="shared" si="3"/>
        <v>99.3124966207965</v>
      </c>
      <c r="W16" s="37">
        <f t="shared" si="4"/>
        <v>77055683.14</v>
      </c>
      <c r="X16" s="222"/>
    </row>
    <row r="17" spans="1:24" s="2" customFormat="1" ht="24.75" customHeight="1">
      <c r="A17" s="36" t="s">
        <v>379</v>
      </c>
      <c r="B17" s="36" t="str">
        <f>'дод. 3'!A16</f>
        <v>0180</v>
      </c>
      <c r="C17" s="36" t="str">
        <f>'дод. 3'!B16</f>
        <v>0133</v>
      </c>
      <c r="D17" s="60" t="str">
        <f>'дод. 3'!C16</f>
        <v>Інша діяльність у сфері державного управління</v>
      </c>
      <c r="E17" s="37">
        <v>155540</v>
      </c>
      <c r="F17" s="37"/>
      <c r="G17" s="37"/>
      <c r="H17" s="37">
        <v>155472.13</v>
      </c>
      <c r="I17" s="37"/>
      <c r="J17" s="37"/>
      <c r="K17" s="96">
        <f t="shared" si="2"/>
        <v>99.9563649222065</v>
      </c>
      <c r="L17" s="37">
        <f>M17+P17</f>
        <v>0</v>
      </c>
      <c r="M17" s="37"/>
      <c r="N17" s="37"/>
      <c r="O17" s="37"/>
      <c r="P17" s="37"/>
      <c r="Q17" s="37">
        <f t="shared" si="5"/>
        <v>0</v>
      </c>
      <c r="R17" s="37"/>
      <c r="S17" s="37"/>
      <c r="T17" s="37"/>
      <c r="U17" s="37"/>
      <c r="V17" s="96"/>
      <c r="W17" s="37">
        <f t="shared" si="4"/>
        <v>155472.13</v>
      </c>
      <c r="X17" s="222"/>
    </row>
    <row r="18" spans="1:24" s="2" customFormat="1" ht="72" customHeight="1">
      <c r="A18" s="36" t="s">
        <v>240</v>
      </c>
      <c r="B18" s="36" t="str">
        <f>'дод. 3'!A78</f>
        <v>3030</v>
      </c>
      <c r="C18" s="36">
        <f>'дод. 3'!B78</f>
        <v>0</v>
      </c>
      <c r="D18" s="60" t="str">
        <f>'дод. 3'!C78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8" s="37">
        <f>E19+E20</f>
        <v>190000</v>
      </c>
      <c r="F18" s="37">
        <f aca="true" t="shared" si="6" ref="F18:U18">F19+F20</f>
        <v>0</v>
      </c>
      <c r="G18" s="37">
        <f t="shared" si="6"/>
        <v>0</v>
      </c>
      <c r="H18" s="37">
        <f t="shared" si="6"/>
        <v>189966.75</v>
      </c>
      <c r="I18" s="37">
        <f t="shared" si="6"/>
        <v>0</v>
      </c>
      <c r="J18" s="37">
        <f t="shared" si="6"/>
        <v>0</v>
      </c>
      <c r="K18" s="96">
        <f t="shared" si="2"/>
        <v>99.9825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96"/>
      <c r="W18" s="37">
        <f t="shared" si="4"/>
        <v>189966.75</v>
      </c>
      <c r="X18" s="222"/>
    </row>
    <row r="19" spans="1:24" s="51" customFormat="1" ht="51.75" customHeight="1">
      <c r="A19" s="38" t="s">
        <v>395</v>
      </c>
      <c r="B19" s="38" t="str">
        <f>'дод. 3'!A81</f>
        <v>3033</v>
      </c>
      <c r="C19" s="38" t="str">
        <f>'дод. 3'!B81</f>
        <v>1070</v>
      </c>
      <c r="D19" s="61" t="str">
        <f>'дод. 3'!C81</f>
        <v>Компенсаційні виплати на пільговий проїзд автомобільним транспортом окремим категоріям громадян</v>
      </c>
      <c r="E19" s="39">
        <v>51700</v>
      </c>
      <c r="F19" s="39"/>
      <c r="G19" s="39"/>
      <c r="H19" s="39">
        <v>51699.25</v>
      </c>
      <c r="I19" s="39"/>
      <c r="J19" s="39"/>
      <c r="K19" s="175">
        <f t="shared" si="2"/>
        <v>99.9985493230174</v>
      </c>
      <c r="L19" s="39">
        <f>M19+P19</f>
        <v>0</v>
      </c>
      <c r="M19" s="39"/>
      <c r="N19" s="39"/>
      <c r="O19" s="39"/>
      <c r="P19" s="39"/>
      <c r="Q19" s="39">
        <f t="shared" si="5"/>
        <v>0</v>
      </c>
      <c r="R19" s="39"/>
      <c r="S19" s="39"/>
      <c r="T19" s="39"/>
      <c r="U19" s="39"/>
      <c r="V19" s="175"/>
      <c r="W19" s="39">
        <f t="shared" si="4"/>
        <v>51699.25</v>
      </c>
      <c r="X19" s="222"/>
    </row>
    <row r="20" spans="1:24" s="51" customFormat="1" ht="51.75" customHeight="1">
      <c r="A20" s="38" t="s">
        <v>241</v>
      </c>
      <c r="B20" s="38" t="str">
        <f>'дод. 3'!A83</f>
        <v>3036</v>
      </c>
      <c r="C20" s="38" t="str">
        <f>'дод. 3'!B83</f>
        <v>1070</v>
      </c>
      <c r="D20" s="61" t="str">
        <f>'дод. 3'!C83</f>
        <v>Компенсаційні виплати на пільговий проїзд електротранспортом окремим категоріям громадян</v>
      </c>
      <c r="E20" s="39">
        <v>138300</v>
      </c>
      <c r="F20" s="39"/>
      <c r="G20" s="39"/>
      <c r="H20" s="39">
        <v>138267.5</v>
      </c>
      <c r="I20" s="39"/>
      <c r="J20" s="39"/>
      <c r="K20" s="175">
        <f t="shared" si="2"/>
        <v>99.9765003615329</v>
      </c>
      <c r="L20" s="39">
        <f>M20+P20</f>
        <v>0</v>
      </c>
      <c r="M20" s="39"/>
      <c r="N20" s="39"/>
      <c r="O20" s="39"/>
      <c r="P20" s="39"/>
      <c r="Q20" s="39">
        <f t="shared" si="5"/>
        <v>0</v>
      </c>
      <c r="R20" s="39"/>
      <c r="S20" s="39"/>
      <c r="T20" s="39"/>
      <c r="U20" s="39"/>
      <c r="V20" s="175"/>
      <c r="W20" s="39">
        <f t="shared" si="4"/>
        <v>138267.5</v>
      </c>
      <c r="X20" s="222"/>
    </row>
    <row r="21" spans="1:24" s="2" customFormat="1" ht="32.25" customHeight="1">
      <c r="A21" s="36" t="s">
        <v>242</v>
      </c>
      <c r="B21" s="36" t="str">
        <f>'дод. 3'!A118</f>
        <v>3120</v>
      </c>
      <c r="C21" s="36">
        <f>'дод. 3'!B118</f>
        <v>0</v>
      </c>
      <c r="D21" s="60" t="str">
        <f>'дод. 3'!C118</f>
        <v>Здійснення соціальної роботи з вразливими категоріями населення</v>
      </c>
      <c r="E21" s="37">
        <f>E22</f>
        <v>1791330</v>
      </c>
      <c r="F21" s="37">
        <f aca="true" t="shared" si="7" ref="F21:U21">F22</f>
        <v>1342110</v>
      </c>
      <c r="G21" s="37">
        <f t="shared" si="7"/>
        <v>66430</v>
      </c>
      <c r="H21" s="37">
        <f t="shared" si="7"/>
        <v>1782572.01</v>
      </c>
      <c r="I21" s="37">
        <f t="shared" si="7"/>
        <v>1339403.13</v>
      </c>
      <c r="J21" s="37">
        <f t="shared" si="7"/>
        <v>61589.2</v>
      </c>
      <c r="K21" s="96">
        <f t="shared" si="2"/>
        <v>99.51109008390414</v>
      </c>
      <c r="L21" s="37">
        <f t="shared" si="7"/>
        <v>790500</v>
      </c>
      <c r="M21" s="37">
        <f t="shared" si="7"/>
        <v>0</v>
      </c>
      <c r="N21" s="37">
        <f t="shared" si="7"/>
        <v>0</v>
      </c>
      <c r="O21" s="37">
        <f t="shared" si="7"/>
        <v>0</v>
      </c>
      <c r="P21" s="37">
        <f t="shared" si="7"/>
        <v>790500</v>
      </c>
      <c r="Q21" s="37">
        <f t="shared" si="7"/>
        <v>792215.95</v>
      </c>
      <c r="R21" s="37">
        <f t="shared" si="7"/>
        <v>2895</v>
      </c>
      <c r="S21" s="37">
        <f t="shared" si="7"/>
        <v>0</v>
      </c>
      <c r="T21" s="37">
        <f t="shared" si="7"/>
        <v>0</v>
      </c>
      <c r="U21" s="37">
        <f t="shared" si="7"/>
        <v>789320.95</v>
      </c>
      <c r="V21" s="96">
        <f t="shared" si="3"/>
        <v>100.21707147375079</v>
      </c>
      <c r="W21" s="37">
        <f t="shared" si="4"/>
        <v>2574787.96</v>
      </c>
      <c r="X21" s="222"/>
    </row>
    <row r="22" spans="1:24" s="51" customFormat="1" ht="37.5" customHeight="1">
      <c r="A22" s="38" t="s">
        <v>243</v>
      </c>
      <c r="B22" s="38" t="str">
        <f>'дод. 3'!A119</f>
        <v>3121</v>
      </c>
      <c r="C22" s="38" t="str">
        <f>'дод. 3'!B119</f>
        <v>1040</v>
      </c>
      <c r="D22" s="61" t="str">
        <f>'дод. 3'!C119</f>
        <v>Утримання та забезпечення діяльності центрів соціальних служб для сім’ї, дітей та молоді</v>
      </c>
      <c r="E22" s="39">
        <v>1791330</v>
      </c>
      <c r="F22" s="39">
        <v>1342110</v>
      </c>
      <c r="G22" s="39">
        <v>66430</v>
      </c>
      <c r="H22" s="39">
        <v>1782572.01</v>
      </c>
      <c r="I22" s="39">
        <v>1339403.13</v>
      </c>
      <c r="J22" s="39">
        <v>61589.2</v>
      </c>
      <c r="K22" s="175">
        <f t="shared" si="2"/>
        <v>99.51109008390414</v>
      </c>
      <c r="L22" s="39">
        <f>M22+P22</f>
        <v>790500</v>
      </c>
      <c r="M22" s="39"/>
      <c r="N22" s="39"/>
      <c r="O22" s="39"/>
      <c r="P22" s="39">
        <v>790500</v>
      </c>
      <c r="Q22" s="39">
        <f t="shared" si="5"/>
        <v>792215.95</v>
      </c>
      <c r="R22" s="39">
        <v>2895</v>
      </c>
      <c r="S22" s="39"/>
      <c r="T22" s="39"/>
      <c r="U22" s="39">
        <v>789320.95</v>
      </c>
      <c r="V22" s="175">
        <f t="shared" si="3"/>
        <v>100.21707147375079</v>
      </c>
      <c r="W22" s="39">
        <f t="shared" si="4"/>
        <v>2574787.96</v>
      </c>
      <c r="X22" s="222"/>
    </row>
    <row r="23" spans="1:24" s="2" customFormat="1" ht="30.75" customHeight="1">
      <c r="A23" s="36" t="s">
        <v>244</v>
      </c>
      <c r="B23" s="36" t="str">
        <f>'дод. 3'!A120</f>
        <v>3130</v>
      </c>
      <c r="C23" s="36">
        <f>'дод. 3'!B120</f>
        <v>0</v>
      </c>
      <c r="D23" s="60" t="str">
        <f>'дод. 3'!C120</f>
        <v>Реалізація державної політики у молодіжній сфері</v>
      </c>
      <c r="E23" s="37">
        <f>E24</f>
        <v>684600</v>
      </c>
      <c r="F23" s="37">
        <f aca="true" t="shared" si="8" ref="F23:U23">F24</f>
        <v>0</v>
      </c>
      <c r="G23" s="37">
        <f t="shared" si="8"/>
        <v>0</v>
      </c>
      <c r="H23" s="37">
        <f t="shared" si="8"/>
        <v>643448.84</v>
      </c>
      <c r="I23" s="37">
        <f t="shared" si="8"/>
        <v>0</v>
      </c>
      <c r="J23" s="37">
        <f t="shared" si="8"/>
        <v>0</v>
      </c>
      <c r="K23" s="96">
        <f t="shared" si="2"/>
        <v>93.98902132632193</v>
      </c>
      <c r="L23" s="37">
        <f t="shared" si="8"/>
        <v>0</v>
      </c>
      <c r="M23" s="37">
        <f t="shared" si="8"/>
        <v>0</v>
      </c>
      <c r="N23" s="37">
        <f t="shared" si="8"/>
        <v>0</v>
      </c>
      <c r="O23" s="37">
        <f t="shared" si="8"/>
        <v>0</v>
      </c>
      <c r="P23" s="37">
        <f t="shared" si="8"/>
        <v>0</v>
      </c>
      <c r="Q23" s="37">
        <f t="shared" si="8"/>
        <v>0</v>
      </c>
      <c r="R23" s="37"/>
      <c r="S23" s="37">
        <f t="shared" si="8"/>
        <v>0</v>
      </c>
      <c r="T23" s="37">
        <f t="shared" si="8"/>
        <v>0</v>
      </c>
      <c r="U23" s="37">
        <f t="shared" si="8"/>
        <v>0</v>
      </c>
      <c r="V23" s="96"/>
      <c r="W23" s="37">
        <f t="shared" si="4"/>
        <v>643448.84</v>
      </c>
      <c r="X23" s="222"/>
    </row>
    <row r="24" spans="1:24" s="51" customFormat="1" ht="54" customHeight="1">
      <c r="A24" s="38" t="s">
        <v>245</v>
      </c>
      <c r="B24" s="38" t="str">
        <f>'дод. 3'!A121</f>
        <v>3131</v>
      </c>
      <c r="C24" s="38" t="str">
        <f>'дод. 3'!B121</f>
        <v>1040</v>
      </c>
      <c r="D24" s="61" t="str">
        <f>'дод. 3'!C121</f>
        <v>Здійснення заходів та реалізація проектів на виконання Державної цільової соціальної програми «Молодь України»</v>
      </c>
      <c r="E24" s="39">
        <v>684600</v>
      </c>
      <c r="F24" s="39"/>
      <c r="G24" s="39"/>
      <c r="H24" s="39">
        <v>643448.84</v>
      </c>
      <c r="I24" s="39"/>
      <c r="J24" s="39"/>
      <c r="K24" s="175">
        <f t="shared" si="2"/>
        <v>93.98902132632193</v>
      </c>
      <c r="L24" s="39">
        <f>M24+P24</f>
        <v>0</v>
      </c>
      <c r="M24" s="39"/>
      <c r="N24" s="39"/>
      <c r="O24" s="39"/>
      <c r="P24" s="39"/>
      <c r="Q24" s="39">
        <f t="shared" si="5"/>
        <v>0</v>
      </c>
      <c r="R24" s="39"/>
      <c r="S24" s="39"/>
      <c r="T24" s="39"/>
      <c r="U24" s="39"/>
      <c r="V24" s="175"/>
      <c r="W24" s="39">
        <f t="shared" si="4"/>
        <v>643448.84</v>
      </c>
      <c r="X24" s="222"/>
    </row>
    <row r="25" spans="1:24" s="2" customFormat="1" ht="65.25" customHeight="1">
      <c r="A25" s="36" t="s">
        <v>246</v>
      </c>
      <c r="B25" s="36" t="str">
        <f>'дод. 3'!A122</f>
        <v>3140</v>
      </c>
      <c r="C25" s="36" t="str">
        <f>'дод. 3'!B122</f>
        <v>1040</v>
      </c>
      <c r="D25" s="60" t="str">
        <f>'дод. 3'!C122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5" s="37">
        <v>2129665</v>
      </c>
      <c r="F25" s="37"/>
      <c r="G25" s="37"/>
      <c r="H25" s="37">
        <v>2120647.94</v>
      </c>
      <c r="I25" s="37"/>
      <c r="J25" s="37"/>
      <c r="K25" s="96">
        <f t="shared" si="2"/>
        <v>99.57659725825422</v>
      </c>
      <c r="L25" s="37">
        <f>M25+P25</f>
        <v>0</v>
      </c>
      <c r="M25" s="37"/>
      <c r="N25" s="37"/>
      <c r="O25" s="37"/>
      <c r="P25" s="37"/>
      <c r="Q25" s="37">
        <f t="shared" si="5"/>
        <v>0</v>
      </c>
      <c r="R25" s="37"/>
      <c r="S25" s="37"/>
      <c r="T25" s="37"/>
      <c r="U25" s="37"/>
      <c r="V25" s="96"/>
      <c r="W25" s="37">
        <f t="shared" si="4"/>
        <v>2120647.94</v>
      </c>
      <c r="X25" s="222"/>
    </row>
    <row r="26" spans="1:24" s="2" customFormat="1" ht="21.75" customHeight="1">
      <c r="A26" s="36" t="s">
        <v>471</v>
      </c>
      <c r="B26" s="36" t="str">
        <f>'дод. 3'!A143</f>
        <v>3240</v>
      </c>
      <c r="C26" s="36">
        <f>'дод. 3'!B143</f>
        <v>0</v>
      </c>
      <c r="D26" s="60" t="str">
        <f>'дод. 3'!C143</f>
        <v>Інші заклади та заходи</v>
      </c>
      <c r="E26" s="37">
        <f>E27+E28</f>
        <v>1060329</v>
      </c>
      <c r="F26" s="37">
        <f aca="true" t="shared" si="9" ref="F26:U26">F27+F28</f>
        <v>575689</v>
      </c>
      <c r="G26" s="37">
        <f t="shared" si="9"/>
        <v>103695</v>
      </c>
      <c r="H26" s="37">
        <f t="shared" si="9"/>
        <v>1008135.85</v>
      </c>
      <c r="I26" s="37">
        <f t="shared" si="9"/>
        <v>575684.26</v>
      </c>
      <c r="J26" s="37">
        <f t="shared" si="9"/>
        <v>103680.8</v>
      </c>
      <c r="K26" s="96">
        <f t="shared" si="2"/>
        <v>95.07764571184981</v>
      </c>
      <c r="L26" s="37">
        <f t="shared" si="9"/>
        <v>0</v>
      </c>
      <c r="M26" s="37">
        <f t="shared" si="9"/>
        <v>0</v>
      </c>
      <c r="N26" s="37">
        <f t="shared" si="9"/>
        <v>0</v>
      </c>
      <c r="O26" s="37">
        <f t="shared" si="9"/>
        <v>0</v>
      </c>
      <c r="P26" s="37">
        <f t="shared" si="9"/>
        <v>0</v>
      </c>
      <c r="Q26" s="37">
        <f t="shared" si="9"/>
        <v>2562</v>
      </c>
      <c r="R26" s="37">
        <f t="shared" si="9"/>
        <v>2562</v>
      </c>
      <c r="S26" s="37">
        <f t="shared" si="9"/>
        <v>0</v>
      </c>
      <c r="T26" s="37">
        <f t="shared" si="9"/>
        <v>0</v>
      </c>
      <c r="U26" s="37">
        <f t="shared" si="9"/>
        <v>0</v>
      </c>
      <c r="V26" s="96"/>
      <c r="W26" s="37">
        <f t="shared" si="4"/>
        <v>1010697.85</v>
      </c>
      <c r="X26" s="222"/>
    </row>
    <row r="27" spans="1:24" s="51" customFormat="1" ht="42.75" customHeight="1">
      <c r="A27" s="38" t="s">
        <v>469</v>
      </c>
      <c r="B27" s="38" t="str">
        <f>'дод. 3'!A144</f>
        <v>3241</v>
      </c>
      <c r="C27" s="38" t="str">
        <f>'дод. 3'!B144</f>
        <v>1090</v>
      </c>
      <c r="D27" s="61" t="str">
        <f>'дод. 3'!C144</f>
        <v>Забезпечення діяльності інших закладів у сфері соціального захисту і соціального забезпечення</v>
      </c>
      <c r="E27" s="39">
        <v>851863</v>
      </c>
      <c r="F27" s="39">
        <v>575689</v>
      </c>
      <c r="G27" s="39">
        <v>103695</v>
      </c>
      <c r="H27" s="39">
        <v>851493.74</v>
      </c>
      <c r="I27" s="39">
        <v>575684.26</v>
      </c>
      <c r="J27" s="39">
        <v>103680.8</v>
      </c>
      <c r="K27" s="175">
        <f t="shared" si="2"/>
        <v>99.95665265424135</v>
      </c>
      <c r="L27" s="39">
        <f>M27+P27</f>
        <v>0</v>
      </c>
      <c r="M27" s="39"/>
      <c r="N27" s="39"/>
      <c r="O27" s="39"/>
      <c r="P27" s="39"/>
      <c r="Q27" s="39">
        <f t="shared" si="5"/>
        <v>2562</v>
      </c>
      <c r="R27" s="39">
        <v>2562</v>
      </c>
      <c r="S27" s="39"/>
      <c r="T27" s="39"/>
      <c r="U27" s="39"/>
      <c r="V27" s="175"/>
      <c r="W27" s="39">
        <f t="shared" si="4"/>
        <v>854055.74</v>
      </c>
      <c r="X27" s="222"/>
    </row>
    <row r="28" spans="1:24" s="51" customFormat="1" ht="33.75" customHeight="1">
      <c r="A28" s="38" t="s">
        <v>470</v>
      </c>
      <c r="B28" s="38" t="str">
        <f>'дод. 3'!A145</f>
        <v>3242</v>
      </c>
      <c r="C28" s="38" t="str">
        <f>'дод. 3'!B145</f>
        <v>1090</v>
      </c>
      <c r="D28" s="61" t="str">
        <f>'дод. 3'!C145</f>
        <v>Інші заходи у сфері соціального захисту і соціального забезпечення</v>
      </c>
      <c r="E28" s="39">
        <v>208466</v>
      </c>
      <c r="F28" s="39"/>
      <c r="G28" s="39"/>
      <c r="H28" s="39">
        <v>156642.11</v>
      </c>
      <c r="I28" s="39"/>
      <c r="J28" s="39"/>
      <c r="K28" s="175">
        <f t="shared" si="2"/>
        <v>75.14036341657632</v>
      </c>
      <c r="L28" s="39">
        <f>M28+P28</f>
        <v>0</v>
      </c>
      <c r="M28" s="39"/>
      <c r="N28" s="39"/>
      <c r="O28" s="39"/>
      <c r="P28" s="39"/>
      <c r="Q28" s="39">
        <f t="shared" si="5"/>
        <v>0</v>
      </c>
      <c r="R28" s="39"/>
      <c r="S28" s="39"/>
      <c r="T28" s="39"/>
      <c r="U28" s="39"/>
      <c r="V28" s="175"/>
      <c r="W28" s="39">
        <f t="shared" si="4"/>
        <v>156642.11</v>
      </c>
      <c r="X28" s="222"/>
    </row>
    <row r="29" spans="1:24" s="2" customFormat="1" ht="54.75" customHeight="1">
      <c r="A29" s="36" t="s">
        <v>580</v>
      </c>
      <c r="B29" s="36" t="str">
        <f>'дод. 3'!A148</f>
        <v>4060</v>
      </c>
      <c r="C29" s="36" t="str">
        <f>'дод. 3'!B148</f>
        <v>0828</v>
      </c>
      <c r="D29" s="60" t="str">
        <f>'дод. 3'!C148</f>
        <v>Забезпечення діяльності палаців i будинків культури, клубів, центрів дозвілля та iнших клубних закладів</v>
      </c>
      <c r="E29" s="37">
        <v>2417030</v>
      </c>
      <c r="F29" s="37">
        <v>804689</v>
      </c>
      <c r="G29" s="37">
        <v>310125</v>
      </c>
      <c r="H29" s="37">
        <v>2315077.44</v>
      </c>
      <c r="I29" s="37">
        <v>804555.69</v>
      </c>
      <c r="J29" s="37">
        <v>244162.59</v>
      </c>
      <c r="K29" s="96">
        <f t="shared" si="2"/>
        <v>95.78190754769282</v>
      </c>
      <c r="L29" s="37">
        <f>M29+P29</f>
        <v>28500</v>
      </c>
      <c r="M29" s="37"/>
      <c r="N29" s="37"/>
      <c r="O29" s="37"/>
      <c r="P29" s="37">
        <v>28500</v>
      </c>
      <c r="Q29" s="37">
        <f t="shared" si="5"/>
        <v>28500</v>
      </c>
      <c r="R29" s="37"/>
      <c r="S29" s="37"/>
      <c r="T29" s="37"/>
      <c r="U29" s="37">
        <v>28500</v>
      </c>
      <c r="V29" s="96">
        <f t="shared" si="3"/>
        <v>100</v>
      </c>
      <c r="W29" s="37">
        <f t="shared" si="4"/>
        <v>2343577.44</v>
      </c>
      <c r="X29" s="222"/>
    </row>
    <row r="30" spans="1:24" s="2" customFormat="1" ht="28.5" customHeight="1">
      <c r="A30" s="36" t="s">
        <v>247</v>
      </c>
      <c r="B30" s="36" t="str">
        <f>'дод. 3'!A149</f>
        <v>4080</v>
      </c>
      <c r="C30" s="36">
        <f>'дод. 3'!B149</f>
        <v>0</v>
      </c>
      <c r="D30" s="60" t="str">
        <f>'дод. 3'!C149</f>
        <v>Інші заклади та заходи в галузі культури і мистецтва</v>
      </c>
      <c r="E30" s="37">
        <f>E31+E32</f>
        <v>2580702</v>
      </c>
      <c r="F30" s="37">
        <f aca="true" t="shared" si="10" ref="F30:U30">F31+F32</f>
        <v>1001170</v>
      </c>
      <c r="G30" s="37">
        <f t="shared" si="10"/>
        <v>99142</v>
      </c>
      <c r="H30" s="37">
        <f t="shared" si="10"/>
        <v>2572288.2399999998</v>
      </c>
      <c r="I30" s="37">
        <f t="shared" si="10"/>
        <v>1001169.4</v>
      </c>
      <c r="J30" s="37">
        <f t="shared" si="10"/>
        <v>99084.13</v>
      </c>
      <c r="K30" s="96">
        <f t="shared" si="2"/>
        <v>99.67397398072306</v>
      </c>
      <c r="L30" s="37">
        <f t="shared" si="10"/>
        <v>20500</v>
      </c>
      <c r="M30" s="37">
        <f t="shared" si="10"/>
        <v>0</v>
      </c>
      <c r="N30" s="37">
        <f t="shared" si="10"/>
        <v>0</v>
      </c>
      <c r="O30" s="37">
        <f t="shared" si="10"/>
        <v>0</v>
      </c>
      <c r="P30" s="37">
        <f t="shared" si="10"/>
        <v>20500</v>
      </c>
      <c r="Q30" s="37">
        <f t="shared" si="10"/>
        <v>20498</v>
      </c>
      <c r="R30" s="37">
        <f t="shared" si="10"/>
        <v>0</v>
      </c>
      <c r="S30" s="37">
        <f t="shared" si="10"/>
        <v>0</v>
      </c>
      <c r="T30" s="37">
        <f t="shared" si="10"/>
        <v>0</v>
      </c>
      <c r="U30" s="37">
        <f t="shared" si="10"/>
        <v>20498</v>
      </c>
      <c r="V30" s="96">
        <f t="shared" si="3"/>
        <v>99.99024390243902</v>
      </c>
      <c r="W30" s="37">
        <f t="shared" si="4"/>
        <v>2592786.2399999998</v>
      </c>
      <c r="X30" s="222"/>
    </row>
    <row r="31" spans="1:24" s="51" customFormat="1" ht="30.75" customHeight="1">
      <c r="A31" s="38" t="s">
        <v>467</v>
      </c>
      <c r="B31" s="38" t="str">
        <f>'дод. 3'!A150</f>
        <v>4081</v>
      </c>
      <c r="C31" s="38" t="str">
        <f>'дод. 3'!B150</f>
        <v>0829</v>
      </c>
      <c r="D31" s="61" t="str">
        <f>'дод. 3'!C150</f>
        <v>Забезпечення діяльності інших закладів в галузі культури і мистецтва </v>
      </c>
      <c r="E31" s="39">
        <v>2277502</v>
      </c>
      <c r="F31" s="39">
        <v>1001170</v>
      </c>
      <c r="G31" s="39">
        <v>99142</v>
      </c>
      <c r="H31" s="39">
        <v>2273417.3</v>
      </c>
      <c r="I31" s="39">
        <v>1001169.4</v>
      </c>
      <c r="J31" s="39">
        <v>99084.13</v>
      </c>
      <c r="K31" s="175">
        <f t="shared" si="2"/>
        <v>99.82064999284303</v>
      </c>
      <c r="L31" s="39">
        <f>M31+P31</f>
        <v>20500</v>
      </c>
      <c r="M31" s="39"/>
      <c r="N31" s="39"/>
      <c r="O31" s="39"/>
      <c r="P31" s="39">
        <v>20500</v>
      </c>
      <c r="Q31" s="39">
        <f t="shared" si="5"/>
        <v>20498</v>
      </c>
      <c r="R31" s="39"/>
      <c r="S31" s="39"/>
      <c r="T31" s="39"/>
      <c r="U31" s="39">
        <v>20498</v>
      </c>
      <c r="V31" s="175">
        <f t="shared" si="3"/>
        <v>99.99024390243902</v>
      </c>
      <c r="W31" s="39">
        <f t="shared" si="4"/>
        <v>2293915.3</v>
      </c>
      <c r="X31" s="222"/>
    </row>
    <row r="32" spans="1:24" s="51" customFormat="1" ht="25.5" customHeight="1">
      <c r="A32" s="38" t="s">
        <v>468</v>
      </c>
      <c r="B32" s="38" t="str">
        <f>'дод. 3'!A151</f>
        <v>4082</v>
      </c>
      <c r="C32" s="38" t="str">
        <f>'дод. 3'!B151</f>
        <v>0829</v>
      </c>
      <c r="D32" s="61" t="str">
        <f>'дод. 3'!C151</f>
        <v>Інші заходи в галузі культури і мистецтва</v>
      </c>
      <c r="E32" s="39">
        <v>303200</v>
      </c>
      <c r="F32" s="39"/>
      <c r="G32" s="39"/>
      <c r="H32" s="39">
        <v>298870.94</v>
      </c>
      <c r="I32" s="39"/>
      <c r="J32" s="39"/>
      <c r="K32" s="175">
        <f t="shared" si="2"/>
        <v>98.57220976253298</v>
      </c>
      <c r="L32" s="39">
        <f>M32+P32</f>
        <v>0</v>
      </c>
      <c r="M32" s="39"/>
      <c r="N32" s="39"/>
      <c r="O32" s="39"/>
      <c r="P32" s="39"/>
      <c r="Q32" s="39">
        <f t="shared" si="5"/>
        <v>0</v>
      </c>
      <c r="R32" s="39"/>
      <c r="S32" s="39"/>
      <c r="T32" s="39"/>
      <c r="U32" s="39"/>
      <c r="V32" s="175"/>
      <c r="W32" s="39">
        <f t="shared" si="4"/>
        <v>298870.94</v>
      </c>
      <c r="X32" s="222"/>
    </row>
    <row r="33" spans="1:24" s="2" customFormat="1" ht="21.75" customHeight="1">
      <c r="A33" s="40" t="s">
        <v>248</v>
      </c>
      <c r="B33" s="40" t="str">
        <f>'дод. 3'!A153</f>
        <v>5010</v>
      </c>
      <c r="C33" s="40">
        <f>'дод. 3'!B153</f>
        <v>0</v>
      </c>
      <c r="D33" s="150" t="str">
        <f>'дод. 3'!C153</f>
        <v>Проведення спортивної роботи в регіоні</v>
      </c>
      <c r="E33" s="37">
        <f>E34+E35</f>
        <v>1777339</v>
      </c>
      <c r="F33" s="37">
        <f aca="true" t="shared" si="11" ref="F33:U33">F34+F35</f>
        <v>0</v>
      </c>
      <c r="G33" s="37">
        <f t="shared" si="11"/>
        <v>0</v>
      </c>
      <c r="H33" s="37">
        <f t="shared" si="11"/>
        <v>1601955.39</v>
      </c>
      <c r="I33" s="37">
        <f t="shared" si="11"/>
        <v>0</v>
      </c>
      <c r="J33" s="37">
        <f t="shared" si="11"/>
        <v>0</v>
      </c>
      <c r="K33" s="96">
        <f t="shared" si="2"/>
        <v>90.13223645010883</v>
      </c>
      <c r="L33" s="37">
        <f t="shared" si="11"/>
        <v>177000</v>
      </c>
      <c r="M33" s="37">
        <f t="shared" si="11"/>
        <v>0</v>
      </c>
      <c r="N33" s="37">
        <f t="shared" si="11"/>
        <v>0</v>
      </c>
      <c r="O33" s="37">
        <f t="shared" si="11"/>
        <v>0</v>
      </c>
      <c r="P33" s="37">
        <f t="shared" si="11"/>
        <v>177000</v>
      </c>
      <c r="Q33" s="37">
        <f t="shared" si="11"/>
        <v>175000</v>
      </c>
      <c r="R33" s="37">
        <f t="shared" si="11"/>
        <v>0</v>
      </c>
      <c r="S33" s="37">
        <f t="shared" si="11"/>
        <v>0</v>
      </c>
      <c r="T33" s="37">
        <f t="shared" si="11"/>
        <v>0</v>
      </c>
      <c r="U33" s="37">
        <f t="shared" si="11"/>
        <v>175000</v>
      </c>
      <c r="V33" s="96">
        <f t="shared" si="3"/>
        <v>98.87005649717514</v>
      </c>
      <c r="W33" s="37">
        <f t="shared" si="4"/>
        <v>1776955.39</v>
      </c>
      <c r="X33" s="222"/>
    </row>
    <row r="34" spans="1:24" s="51" customFormat="1" ht="40.5" customHeight="1">
      <c r="A34" s="52" t="s">
        <v>249</v>
      </c>
      <c r="B34" s="52" t="str">
        <f>'дод. 3'!A154</f>
        <v>5011</v>
      </c>
      <c r="C34" s="52" t="str">
        <f>'дод. 3'!B154</f>
        <v>0810</v>
      </c>
      <c r="D34" s="151" t="str">
        <f>'дод. 3'!C154</f>
        <v>Проведення навчально-тренувальних зборів і змагань з олімпійських видів спорту</v>
      </c>
      <c r="E34" s="39">
        <v>836070</v>
      </c>
      <c r="F34" s="39"/>
      <c r="G34" s="39"/>
      <c r="H34" s="39">
        <v>713907.07</v>
      </c>
      <c r="I34" s="39"/>
      <c r="J34" s="39"/>
      <c r="K34" s="175">
        <f t="shared" si="2"/>
        <v>85.38843278672837</v>
      </c>
      <c r="L34" s="39">
        <f>M34+P34</f>
        <v>177000</v>
      </c>
      <c r="M34" s="39"/>
      <c r="N34" s="39"/>
      <c r="O34" s="39"/>
      <c r="P34" s="39">
        <v>177000</v>
      </c>
      <c r="Q34" s="39">
        <f t="shared" si="5"/>
        <v>175000</v>
      </c>
      <c r="R34" s="39"/>
      <c r="S34" s="39"/>
      <c r="T34" s="39"/>
      <c r="U34" s="39">
        <v>175000</v>
      </c>
      <c r="V34" s="175">
        <f t="shared" si="3"/>
        <v>98.87005649717514</v>
      </c>
      <c r="W34" s="39">
        <f t="shared" si="4"/>
        <v>888907.07</v>
      </c>
      <c r="X34" s="222"/>
    </row>
    <row r="35" spans="1:24" s="51" customFormat="1" ht="34.5" customHeight="1">
      <c r="A35" s="52" t="s">
        <v>250</v>
      </c>
      <c r="B35" s="52" t="str">
        <f>'дод. 3'!A155</f>
        <v>5012</v>
      </c>
      <c r="C35" s="52" t="str">
        <f>'дод. 3'!B155</f>
        <v>0810</v>
      </c>
      <c r="D35" s="151" t="str">
        <f>'дод. 3'!C155</f>
        <v>Проведення навчально-тренувальних зборів і змагань з неолімпійських видів спорту</v>
      </c>
      <c r="E35" s="39">
        <v>941269</v>
      </c>
      <c r="F35" s="39"/>
      <c r="G35" s="39"/>
      <c r="H35" s="39">
        <v>888048.32</v>
      </c>
      <c r="I35" s="39"/>
      <c r="J35" s="39"/>
      <c r="K35" s="175">
        <f t="shared" si="2"/>
        <v>94.34585862277414</v>
      </c>
      <c r="L35" s="39">
        <f>M35+P35</f>
        <v>0</v>
      </c>
      <c r="M35" s="39"/>
      <c r="N35" s="39"/>
      <c r="O35" s="39"/>
      <c r="P35" s="39"/>
      <c r="Q35" s="39">
        <f t="shared" si="5"/>
        <v>0</v>
      </c>
      <c r="R35" s="39"/>
      <c r="S35" s="39"/>
      <c r="T35" s="39"/>
      <c r="U35" s="39"/>
      <c r="V35" s="175"/>
      <c r="W35" s="39">
        <f t="shared" si="4"/>
        <v>888048.32</v>
      </c>
      <c r="X35" s="222"/>
    </row>
    <row r="36" spans="1:24" s="2" customFormat="1" ht="21" customHeight="1">
      <c r="A36" s="40" t="s">
        <v>251</v>
      </c>
      <c r="B36" s="40" t="str">
        <f>'дод. 3'!A156</f>
        <v>5030</v>
      </c>
      <c r="C36" s="40">
        <f>'дод. 3'!B156</f>
        <v>0</v>
      </c>
      <c r="D36" s="150" t="str">
        <f>'дод. 3'!C156</f>
        <v>Розвиток дитячо-юнацького та резервного спорту</v>
      </c>
      <c r="E36" s="37">
        <f>E37+E38</f>
        <v>17811534</v>
      </c>
      <c r="F36" s="37">
        <f aca="true" t="shared" si="12" ref="F36:U36">F37+F38</f>
        <v>6357312</v>
      </c>
      <c r="G36" s="37">
        <f t="shared" si="12"/>
        <v>589143</v>
      </c>
      <c r="H36" s="37">
        <f t="shared" si="12"/>
        <v>17773711.130000003</v>
      </c>
      <c r="I36" s="37">
        <f t="shared" si="12"/>
        <v>6356689.33</v>
      </c>
      <c r="J36" s="37">
        <f t="shared" si="12"/>
        <v>584680.79</v>
      </c>
      <c r="K36" s="96">
        <f t="shared" si="2"/>
        <v>99.78764956460236</v>
      </c>
      <c r="L36" s="37">
        <f t="shared" si="12"/>
        <v>370650</v>
      </c>
      <c r="M36" s="37">
        <f t="shared" si="12"/>
        <v>0</v>
      </c>
      <c r="N36" s="37">
        <f t="shared" si="12"/>
        <v>0</v>
      </c>
      <c r="O36" s="37">
        <f t="shared" si="12"/>
        <v>0</v>
      </c>
      <c r="P36" s="37">
        <f t="shared" si="12"/>
        <v>370650</v>
      </c>
      <c r="Q36" s="37">
        <f t="shared" si="12"/>
        <v>372915</v>
      </c>
      <c r="R36" s="37">
        <f t="shared" si="12"/>
        <v>2300</v>
      </c>
      <c r="S36" s="37">
        <f t="shared" si="12"/>
        <v>0</v>
      </c>
      <c r="T36" s="37">
        <f t="shared" si="12"/>
        <v>0</v>
      </c>
      <c r="U36" s="37">
        <f t="shared" si="12"/>
        <v>370615</v>
      </c>
      <c r="V36" s="96">
        <f t="shared" si="3"/>
        <v>100.61108862808578</v>
      </c>
      <c r="W36" s="37">
        <f t="shared" si="4"/>
        <v>18146626.130000003</v>
      </c>
      <c r="X36" s="222"/>
    </row>
    <row r="37" spans="1:24" s="51" customFormat="1" ht="39" customHeight="1">
      <c r="A37" s="52" t="s">
        <v>252</v>
      </c>
      <c r="B37" s="52" t="str">
        <f>'дод. 3'!A157</f>
        <v>5031</v>
      </c>
      <c r="C37" s="52" t="str">
        <f>'дод. 3'!B157</f>
        <v>0810</v>
      </c>
      <c r="D37" s="151" t="str">
        <f>'дод. 3'!C157</f>
        <v>Утримання та навчально-тренувальна робота комунальних дитячо-юнацьких спортивних шкіл</v>
      </c>
      <c r="E37" s="39">
        <v>9682205</v>
      </c>
      <c r="F37" s="39">
        <v>6357312</v>
      </c>
      <c r="G37" s="39">
        <v>589143</v>
      </c>
      <c r="H37" s="39">
        <v>9644874.64</v>
      </c>
      <c r="I37" s="39">
        <v>6356689.33</v>
      </c>
      <c r="J37" s="39">
        <v>584680.79</v>
      </c>
      <c r="K37" s="175">
        <f t="shared" si="2"/>
        <v>99.61444361072711</v>
      </c>
      <c r="L37" s="39">
        <f>M37+P37</f>
        <v>300000</v>
      </c>
      <c r="M37" s="39"/>
      <c r="N37" s="39"/>
      <c r="O37" s="39"/>
      <c r="P37" s="39">
        <v>300000</v>
      </c>
      <c r="Q37" s="39">
        <f t="shared" si="5"/>
        <v>302265</v>
      </c>
      <c r="R37" s="39">
        <v>2300</v>
      </c>
      <c r="S37" s="39"/>
      <c r="T37" s="39"/>
      <c r="U37" s="39">
        <v>299965</v>
      </c>
      <c r="V37" s="175">
        <f t="shared" si="3"/>
        <v>100.755</v>
      </c>
      <c r="W37" s="39">
        <f t="shared" si="4"/>
        <v>9947139.64</v>
      </c>
      <c r="X37" s="222"/>
    </row>
    <row r="38" spans="1:24" s="51" customFormat="1" ht="45">
      <c r="A38" s="52" t="s">
        <v>253</v>
      </c>
      <c r="B38" s="52" t="str">
        <f>'дод. 3'!A158</f>
        <v>5032</v>
      </c>
      <c r="C38" s="52" t="str">
        <f>'дод. 3'!B158</f>
        <v>0810</v>
      </c>
      <c r="D38" s="151" t="str">
        <f>'дод. 3'!C158</f>
        <v>Фінансова підтримка дитячо-юнацьких спортивних шкіл фізкультурно-спортивних товариств</v>
      </c>
      <c r="E38" s="39">
        <v>8129329</v>
      </c>
      <c r="F38" s="39"/>
      <c r="G38" s="39"/>
      <c r="H38" s="39">
        <v>8128836.49</v>
      </c>
      <c r="I38" s="39"/>
      <c r="J38" s="39"/>
      <c r="K38" s="175">
        <f t="shared" si="2"/>
        <v>99.99394156639497</v>
      </c>
      <c r="L38" s="39">
        <f>M38+P38</f>
        <v>70650</v>
      </c>
      <c r="M38" s="39"/>
      <c r="N38" s="39"/>
      <c r="O38" s="39"/>
      <c r="P38" s="39">
        <v>70650</v>
      </c>
      <c r="Q38" s="39">
        <f t="shared" si="5"/>
        <v>70650</v>
      </c>
      <c r="R38" s="39"/>
      <c r="S38" s="39"/>
      <c r="T38" s="39"/>
      <c r="U38" s="39">
        <v>70650</v>
      </c>
      <c r="V38" s="175">
        <f t="shared" si="3"/>
        <v>100</v>
      </c>
      <c r="W38" s="39">
        <f t="shared" si="4"/>
        <v>8199486.49</v>
      </c>
      <c r="X38" s="222"/>
    </row>
    <row r="39" spans="1:24" s="2" customFormat="1" ht="21" customHeight="1">
      <c r="A39" s="40" t="s">
        <v>254</v>
      </c>
      <c r="B39" s="40" t="str">
        <f>'дод. 3'!A159</f>
        <v>5060</v>
      </c>
      <c r="C39" s="40">
        <f>'дод. 3'!B159</f>
        <v>0</v>
      </c>
      <c r="D39" s="150" t="str">
        <f>'дод. 3'!C159</f>
        <v>Інші заходи з розвитку фізичної культури та спорту</v>
      </c>
      <c r="E39" s="37">
        <f>E40+E41</f>
        <v>9545184</v>
      </c>
      <c r="F39" s="37">
        <f aca="true" t="shared" si="13" ref="F39:U39">F40+F41</f>
        <v>1783343</v>
      </c>
      <c r="G39" s="37">
        <f t="shared" si="13"/>
        <v>473453</v>
      </c>
      <c r="H39" s="37">
        <f t="shared" si="13"/>
        <v>9424818.23</v>
      </c>
      <c r="I39" s="37">
        <f t="shared" si="13"/>
        <v>1781769.27</v>
      </c>
      <c r="J39" s="37">
        <f t="shared" si="13"/>
        <v>439124.16</v>
      </c>
      <c r="K39" s="96">
        <f t="shared" si="2"/>
        <v>98.73898952602696</v>
      </c>
      <c r="L39" s="37">
        <f t="shared" si="13"/>
        <v>3170667</v>
      </c>
      <c r="M39" s="37">
        <f t="shared" si="13"/>
        <v>226687</v>
      </c>
      <c r="N39" s="37">
        <f t="shared" si="13"/>
        <v>141022</v>
      </c>
      <c r="O39" s="37">
        <f t="shared" si="13"/>
        <v>53404</v>
      </c>
      <c r="P39" s="37">
        <f t="shared" si="13"/>
        <v>2943980</v>
      </c>
      <c r="Q39" s="37">
        <f t="shared" si="13"/>
        <v>2632139.4699999997</v>
      </c>
      <c r="R39" s="37">
        <f t="shared" si="13"/>
        <v>288337.13</v>
      </c>
      <c r="S39" s="37">
        <f t="shared" si="13"/>
        <v>60891.75</v>
      </c>
      <c r="T39" s="37">
        <f t="shared" si="13"/>
        <v>30273.93</v>
      </c>
      <c r="U39" s="37">
        <f t="shared" si="13"/>
        <v>2343802.34</v>
      </c>
      <c r="V39" s="96">
        <f t="shared" si="3"/>
        <v>83.01532358964218</v>
      </c>
      <c r="W39" s="37">
        <f t="shared" si="4"/>
        <v>12056957.7</v>
      </c>
      <c r="X39" s="222"/>
    </row>
    <row r="40" spans="1:24" s="51" customFormat="1" ht="57" customHeight="1">
      <c r="A40" s="52" t="s">
        <v>255</v>
      </c>
      <c r="B40" s="52" t="str">
        <f>'дод. 3'!A160</f>
        <v>5061</v>
      </c>
      <c r="C40" s="52" t="str">
        <f>'дод. 3'!B160</f>
        <v>0810</v>
      </c>
      <c r="D40" s="151" t="str">
        <f>'дод. 3'!C160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0" s="39">
        <v>3844804</v>
      </c>
      <c r="F40" s="39">
        <v>1783343</v>
      </c>
      <c r="G40" s="39">
        <v>473453</v>
      </c>
      <c r="H40" s="39">
        <v>3804875.28</v>
      </c>
      <c r="I40" s="39">
        <v>1781769.27</v>
      </c>
      <c r="J40" s="39">
        <v>439124.16</v>
      </c>
      <c r="K40" s="175">
        <f t="shared" si="2"/>
        <v>98.96148880411069</v>
      </c>
      <c r="L40" s="39">
        <f>M40+P40</f>
        <v>3146687</v>
      </c>
      <c r="M40" s="39">
        <v>226687</v>
      </c>
      <c r="N40" s="39">
        <v>141022</v>
      </c>
      <c r="O40" s="39">
        <v>53404</v>
      </c>
      <c r="P40" s="39">
        <v>2920000</v>
      </c>
      <c r="Q40" s="39">
        <f t="shared" si="5"/>
        <v>2608159.4699999997</v>
      </c>
      <c r="R40" s="39">
        <v>288337.13</v>
      </c>
      <c r="S40" s="39">
        <v>60891.75</v>
      </c>
      <c r="T40" s="39">
        <v>30273.93</v>
      </c>
      <c r="U40" s="39">
        <v>2319822.34</v>
      </c>
      <c r="V40" s="175">
        <f t="shared" si="3"/>
        <v>82.88588823737473</v>
      </c>
      <c r="W40" s="39">
        <f t="shared" si="4"/>
        <v>6413034.75</v>
      </c>
      <c r="X40" s="222"/>
    </row>
    <row r="41" spans="1:24" s="51" customFormat="1" ht="45">
      <c r="A41" s="52" t="s">
        <v>256</v>
      </c>
      <c r="B41" s="52" t="str">
        <f>'дод. 3'!A161</f>
        <v>5062</v>
      </c>
      <c r="C41" s="52" t="str">
        <f>'дод. 3'!B161</f>
        <v>0810</v>
      </c>
      <c r="D41" s="151" t="str">
        <f>'дод. 3'!C161</f>
        <v>Підтримка спорту вищих досягнень та організацій, які здійснюють фізкультурно-спортивну діяльність в регіоні</v>
      </c>
      <c r="E41" s="39">
        <v>5700380</v>
      </c>
      <c r="F41" s="39"/>
      <c r="G41" s="39"/>
      <c r="H41" s="39">
        <v>5619942.95</v>
      </c>
      <c r="I41" s="39"/>
      <c r="J41" s="39"/>
      <c r="K41" s="175">
        <f t="shared" si="2"/>
        <v>98.5889177563601</v>
      </c>
      <c r="L41" s="39">
        <f>M41+P41</f>
        <v>23980</v>
      </c>
      <c r="M41" s="39"/>
      <c r="N41" s="39"/>
      <c r="O41" s="39"/>
      <c r="P41" s="39">
        <v>23980</v>
      </c>
      <c r="Q41" s="39">
        <f t="shared" si="5"/>
        <v>23980</v>
      </c>
      <c r="R41" s="39"/>
      <c r="S41" s="39"/>
      <c r="T41" s="39"/>
      <c r="U41" s="39">
        <v>23980</v>
      </c>
      <c r="V41" s="175">
        <f t="shared" si="3"/>
        <v>100</v>
      </c>
      <c r="W41" s="39">
        <f t="shared" si="4"/>
        <v>5643922.95</v>
      </c>
      <c r="X41" s="222"/>
    </row>
    <row r="42" spans="1:24" s="2" customFormat="1" ht="34.5" customHeight="1">
      <c r="A42" s="40" t="s">
        <v>257</v>
      </c>
      <c r="B42" s="40" t="str">
        <f>'дод. 3'!A204</f>
        <v>7410</v>
      </c>
      <c r="C42" s="40">
        <f>'дод. 3'!B204</f>
        <v>0</v>
      </c>
      <c r="D42" s="150" t="str">
        <f>'дод. 3'!C204</f>
        <v>Забезпечення надання послуг з перевезення пасажирів автомобільним транспортом</v>
      </c>
      <c r="E42" s="37">
        <f>E43</f>
        <v>7497000</v>
      </c>
      <c r="F42" s="37">
        <f aca="true" t="shared" si="14" ref="F42:U42">F43</f>
        <v>0</v>
      </c>
      <c r="G42" s="37">
        <f t="shared" si="14"/>
        <v>0</v>
      </c>
      <c r="H42" s="37">
        <f t="shared" si="14"/>
        <v>7497000</v>
      </c>
      <c r="I42" s="37">
        <f t="shared" si="14"/>
        <v>0</v>
      </c>
      <c r="J42" s="37">
        <f t="shared" si="14"/>
        <v>0</v>
      </c>
      <c r="K42" s="96">
        <f t="shared" si="2"/>
        <v>100</v>
      </c>
      <c r="L42" s="37">
        <f t="shared" si="14"/>
        <v>0</v>
      </c>
      <c r="M42" s="37">
        <f t="shared" si="14"/>
        <v>0</v>
      </c>
      <c r="N42" s="37">
        <f t="shared" si="14"/>
        <v>0</v>
      </c>
      <c r="O42" s="37">
        <f t="shared" si="14"/>
        <v>0</v>
      </c>
      <c r="P42" s="37">
        <f t="shared" si="14"/>
        <v>0</v>
      </c>
      <c r="Q42" s="37">
        <f t="shared" si="14"/>
        <v>0</v>
      </c>
      <c r="R42" s="37">
        <f t="shared" si="14"/>
        <v>0</v>
      </c>
      <c r="S42" s="37">
        <f t="shared" si="14"/>
        <v>0</v>
      </c>
      <c r="T42" s="37">
        <f t="shared" si="14"/>
        <v>0</v>
      </c>
      <c r="U42" s="37">
        <f t="shared" si="14"/>
        <v>0</v>
      </c>
      <c r="V42" s="96"/>
      <c r="W42" s="37">
        <f t="shared" si="4"/>
        <v>7497000</v>
      </c>
      <c r="X42" s="220">
        <v>13</v>
      </c>
    </row>
    <row r="43" spans="1:24" s="51" customFormat="1" ht="30">
      <c r="A43" s="52" t="s">
        <v>258</v>
      </c>
      <c r="B43" s="52" t="str">
        <f>'дод. 3'!A205</f>
        <v>7412</v>
      </c>
      <c r="C43" s="52" t="str">
        <f>'дод. 3'!B205</f>
        <v>0451</v>
      </c>
      <c r="D43" s="151" t="str">
        <f>'дод. 3'!C205</f>
        <v>Регулювання цін на послуги місцевого автотранспорту</v>
      </c>
      <c r="E43" s="39">
        <v>7497000</v>
      </c>
      <c r="F43" s="39"/>
      <c r="G43" s="39"/>
      <c r="H43" s="39">
        <v>7497000</v>
      </c>
      <c r="I43" s="39"/>
      <c r="J43" s="39"/>
      <c r="K43" s="175">
        <f t="shared" si="2"/>
        <v>100</v>
      </c>
      <c r="L43" s="39">
        <f>M43+P43</f>
        <v>0</v>
      </c>
      <c r="M43" s="39"/>
      <c r="N43" s="39"/>
      <c r="O43" s="39"/>
      <c r="P43" s="39"/>
      <c r="Q43" s="39">
        <f t="shared" si="5"/>
        <v>0</v>
      </c>
      <c r="R43" s="39"/>
      <c r="S43" s="39"/>
      <c r="T43" s="39"/>
      <c r="U43" s="39"/>
      <c r="V43" s="175"/>
      <c r="W43" s="39">
        <f t="shared" si="4"/>
        <v>7497000</v>
      </c>
      <c r="X43" s="220"/>
    </row>
    <row r="44" spans="1:24" s="2" customFormat="1" ht="30">
      <c r="A44" s="40" t="s">
        <v>259</v>
      </c>
      <c r="B44" s="40" t="str">
        <f>'дод. 3'!A206</f>
        <v>7420</v>
      </c>
      <c r="C44" s="40">
        <f>'дод. 3'!B206</f>
        <v>0</v>
      </c>
      <c r="D44" s="150" t="str">
        <f>'дод. 3'!C206</f>
        <v>Забезпечення надання послуг з перевезення пасажирів електротранспортом</v>
      </c>
      <c r="E44" s="37">
        <f>E45+E46</f>
        <v>10976000</v>
      </c>
      <c r="F44" s="37">
        <f aca="true" t="shared" si="15" ref="F44:U44">F45+F46</f>
        <v>0</v>
      </c>
      <c r="G44" s="37">
        <f t="shared" si="15"/>
        <v>0</v>
      </c>
      <c r="H44" s="37">
        <f t="shared" si="15"/>
        <v>10976000</v>
      </c>
      <c r="I44" s="37">
        <f t="shared" si="15"/>
        <v>0</v>
      </c>
      <c r="J44" s="37">
        <f t="shared" si="15"/>
        <v>0</v>
      </c>
      <c r="K44" s="96">
        <f t="shared" si="2"/>
        <v>100</v>
      </c>
      <c r="L44" s="37">
        <f t="shared" si="15"/>
        <v>0</v>
      </c>
      <c r="M44" s="37">
        <f t="shared" si="15"/>
        <v>0</v>
      </c>
      <c r="N44" s="37">
        <f t="shared" si="15"/>
        <v>0</v>
      </c>
      <c r="O44" s="37">
        <f t="shared" si="15"/>
        <v>0</v>
      </c>
      <c r="P44" s="37">
        <f t="shared" si="15"/>
        <v>0</v>
      </c>
      <c r="Q44" s="37">
        <f t="shared" si="15"/>
        <v>0</v>
      </c>
      <c r="R44" s="37">
        <f t="shared" si="15"/>
        <v>0</v>
      </c>
      <c r="S44" s="37">
        <f t="shared" si="15"/>
        <v>0</v>
      </c>
      <c r="T44" s="37">
        <f t="shared" si="15"/>
        <v>0</v>
      </c>
      <c r="U44" s="37">
        <f t="shared" si="15"/>
        <v>0</v>
      </c>
      <c r="V44" s="96"/>
      <c r="W44" s="37">
        <f t="shared" si="4"/>
        <v>10976000</v>
      </c>
      <c r="X44" s="220"/>
    </row>
    <row r="45" spans="1:24" s="51" customFormat="1" ht="30">
      <c r="A45" s="52" t="s">
        <v>260</v>
      </c>
      <c r="B45" s="52" t="str">
        <f>'дод. 3'!A207</f>
        <v>7422</v>
      </c>
      <c r="C45" s="52" t="str">
        <f>'дод. 3'!B207</f>
        <v>0453</v>
      </c>
      <c r="D45" s="151" t="str">
        <f>'дод. 3'!C207</f>
        <v>Регулювання цін на послуги місцевого наземного електротранспорту</v>
      </c>
      <c r="E45" s="39">
        <v>10976000</v>
      </c>
      <c r="F45" s="39"/>
      <c r="G45" s="39"/>
      <c r="H45" s="39">
        <v>10976000</v>
      </c>
      <c r="I45" s="39"/>
      <c r="J45" s="39"/>
      <c r="K45" s="175">
        <f t="shared" si="2"/>
        <v>100</v>
      </c>
      <c r="L45" s="39">
        <f aca="true" t="shared" si="16" ref="L45:L52">M45+P45</f>
        <v>0</v>
      </c>
      <c r="M45" s="39"/>
      <c r="N45" s="39"/>
      <c r="O45" s="39"/>
      <c r="P45" s="39"/>
      <c r="Q45" s="39">
        <f t="shared" si="5"/>
        <v>0</v>
      </c>
      <c r="R45" s="39"/>
      <c r="S45" s="39"/>
      <c r="T45" s="39"/>
      <c r="U45" s="39"/>
      <c r="V45" s="175"/>
      <c r="W45" s="39">
        <f t="shared" si="4"/>
        <v>10976000</v>
      </c>
      <c r="X45" s="220"/>
    </row>
    <row r="46" spans="1:24" s="2" customFormat="1" ht="21.75" customHeight="1" hidden="1">
      <c r="A46" s="40" t="s">
        <v>370</v>
      </c>
      <c r="B46" s="40" t="str">
        <f>'дод. 3'!A208</f>
        <v>7426</v>
      </c>
      <c r="C46" s="40" t="str">
        <f>'дод. 3'!B208</f>
        <v>0453</v>
      </c>
      <c r="D46" s="150" t="str">
        <f>'дод. 3'!C208</f>
        <v>Інші заходи у сфері електротранспорту</v>
      </c>
      <c r="E46" s="37"/>
      <c r="F46" s="37"/>
      <c r="G46" s="37"/>
      <c r="H46" s="37">
        <v>0</v>
      </c>
      <c r="I46" s="37"/>
      <c r="J46" s="37"/>
      <c r="K46" s="96" t="e">
        <f t="shared" si="2"/>
        <v>#DIV/0!</v>
      </c>
      <c r="L46" s="37">
        <f t="shared" si="16"/>
        <v>0</v>
      </c>
      <c r="M46" s="37"/>
      <c r="N46" s="37"/>
      <c r="O46" s="37"/>
      <c r="P46" s="37"/>
      <c r="Q46" s="37">
        <f t="shared" si="5"/>
        <v>0</v>
      </c>
      <c r="R46" s="37"/>
      <c r="S46" s="37"/>
      <c r="T46" s="37"/>
      <c r="U46" s="37"/>
      <c r="V46" s="96"/>
      <c r="W46" s="37">
        <f t="shared" si="4"/>
        <v>0</v>
      </c>
      <c r="X46" s="220"/>
    </row>
    <row r="47" spans="1:24" s="2" customFormat="1" ht="21.75" customHeight="1">
      <c r="A47" s="40" t="s">
        <v>485</v>
      </c>
      <c r="B47" s="40" t="str">
        <f>'дод. 3'!A211</f>
        <v>7450</v>
      </c>
      <c r="C47" s="40" t="str">
        <f>'дод. 3'!B211</f>
        <v>0456</v>
      </c>
      <c r="D47" s="150" t="str">
        <f>'дод. 3'!C211</f>
        <v>Інша діяльність у сфері транспорту </v>
      </c>
      <c r="E47" s="37">
        <v>199800</v>
      </c>
      <c r="F47" s="37"/>
      <c r="G47" s="37"/>
      <c r="H47" s="37">
        <v>199800</v>
      </c>
      <c r="I47" s="37"/>
      <c r="J47" s="37"/>
      <c r="K47" s="96">
        <f t="shared" si="2"/>
        <v>100</v>
      </c>
      <c r="L47" s="37">
        <f t="shared" si="16"/>
        <v>0</v>
      </c>
      <c r="M47" s="37"/>
      <c r="N47" s="37"/>
      <c r="O47" s="37"/>
      <c r="P47" s="37"/>
      <c r="Q47" s="37">
        <f t="shared" si="5"/>
        <v>0</v>
      </c>
      <c r="R47" s="37"/>
      <c r="S47" s="37"/>
      <c r="T47" s="37"/>
      <c r="U47" s="37"/>
      <c r="V47" s="96"/>
      <c r="W47" s="37">
        <f t="shared" si="4"/>
        <v>199800</v>
      </c>
      <c r="X47" s="220"/>
    </row>
    <row r="48" spans="1:24" s="2" customFormat="1" ht="30">
      <c r="A48" s="40" t="s">
        <v>371</v>
      </c>
      <c r="B48" s="40" t="str">
        <f>'дод. 3'!A217</f>
        <v>7530</v>
      </c>
      <c r="C48" s="40" t="str">
        <f>'дод. 3'!B217</f>
        <v>0460</v>
      </c>
      <c r="D48" s="150" t="str">
        <f>'дод. 3'!C217</f>
        <v>Інші заходи у сфері зв'язку, телекомунікації та інформатики</v>
      </c>
      <c r="E48" s="37">
        <v>7804080</v>
      </c>
      <c r="F48" s="37"/>
      <c r="G48" s="37"/>
      <c r="H48" s="37">
        <v>7509079.71</v>
      </c>
      <c r="I48" s="37"/>
      <c r="J48" s="37"/>
      <c r="K48" s="96">
        <f t="shared" si="2"/>
        <v>96.21992227142725</v>
      </c>
      <c r="L48" s="37">
        <f t="shared" si="16"/>
        <v>8501000</v>
      </c>
      <c r="M48" s="37"/>
      <c r="N48" s="37"/>
      <c r="O48" s="37"/>
      <c r="P48" s="37">
        <v>8501000</v>
      </c>
      <c r="Q48" s="37">
        <f t="shared" si="5"/>
        <v>8464062</v>
      </c>
      <c r="R48" s="37"/>
      <c r="S48" s="37"/>
      <c r="T48" s="37"/>
      <c r="U48" s="37">
        <v>8464062</v>
      </c>
      <c r="V48" s="96">
        <f t="shared" si="3"/>
        <v>99.56548641336313</v>
      </c>
      <c r="W48" s="37">
        <f t="shared" si="4"/>
        <v>15973141.71</v>
      </c>
      <c r="X48" s="220"/>
    </row>
    <row r="49" spans="1:24" s="2" customFormat="1" ht="30">
      <c r="A49" s="40" t="s">
        <v>261</v>
      </c>
      <c r="B49" s="40" t="str">
        <f>'дод. 3'!A219</f>
        <v>7610</v>
      </c>
      <c r="C49" s="40" t="str">
        <f>'дод. 3'!B219</f>
        <v>0411</v>
      </c>
      <c r="D49" s="150" t="str">
        <f>'дод. 3'!C219</f>
        <v>Сприяння розвитку малого та середнього підприємництва</v>
      </c>
      <c r="E49" s="37">
        <v>88000</v>
      </c>
      <c r="F49" s="37"/>
      <c r="G49" s="37"/>
      <c r="H49" s="37">
        <v>85093.62</v>
      </c>
      <c r="I49" s="37"/>
      <c r="J49" s="37"/>
      <c r="K49" s="96">
        <f t="shared" si="2"/>
        <v>96.69729545454545</v>
      </c>
      <c r="L49" s="37">
        <f t="shared" si="16"/>
        <v>16800</v>
      </c>
      <c r="M49" s="37"/>
      <c r="N49" s="37"/>
      <c r="O49" s="37"/>
      <c r="P49" s="37">
        <v>16800</v>
      </c>
      <c r="Q49" s="37">
        <f t="shared" si="5"/>
        <v>16800</v>
      </c>
      <c r="R49" s="37"/>
      <c r="S49" s="37"/>
      <c r="T49" s="37"/>
      <c r="U49" s="37">
        <v>16800</v>
      </c>
      <c r="V49" s="96">
        <f t="shared" si="3"/>
        <v>100</v>
      </c>
      <c r="W49" s="37">
        <f t="shared" si="4"/>
        <v>101893.62</v>
      </c>
      <c r="X49" s="220"/>
    </row>
    <row r="50" spans="1:24" s="2" customFormat="1" ht="18.75" customHeight="1">
      <c r="A50" s="40" t="s">
        <v>396</v>
      </c>
      <c r="B50" s="40" t="str">
        <f>'дод. 3'!A220</f>
        <v>7640</v>
      </c>
      <c r="C50" s="40" t="str">
        <f>'дод. 3'!B220</f>
        <v>0470</v>
      </c>
      <c r="D50" s="150" t="str">
        <f>'дод. 3'!C220</f>
        <v>Заходи з енергозбереження</v>
      </c>
      <c r="E50" s="37">
        <v>120275</v>
      </c>
      <c r="F50" s="37"/>
      <c r="G50" s="37"/>
      <c r="H50" s="37">
        <v>120268.5</v>
      </c>
      <c r="I50" s="37"/>
      <c r="J50" s="37"/>
      <c r="K50" s="96">
        <f t="shared" si="2"/>
        <v>99.99459571814592</v>
      </c>
      <c r="L50" s="37">
        <f t="shared" si="16"/>
        <v>0</v>
      </c>
      <c r="M50" s="37"/>
      <c r="N50" s="37"/>
      <c r="O50" s="37"/>
      <c r="P50" s="37"/>
      <c r="Q50" s="37">
        <f t="shared" si="5"/>
        <v>0</v>
      </c>
      <c r="R50" s="37"/>
      <c r="S50" s="37"/>
      <c r="T50" s="37"/>
      <c r="U50" s="37"/>
      <c r="V50" s="96"/>
      <c r="W50" s="37">
        <f t="shared" si="4"/>
        <v>120268.5</v>
      </c>
      <c r="X50" s="220"/>
    </row>
    <row r="51" spans="1:24" s="2" customFormat="1" ht="30">
      <c r="A51" s="40" t="s">
        <v>262</v>
      </c>
      <c r="B51" s="40" t="str">
        <f>'дод. 3'!A223</f>
        <v>7670</v>
      </c>
      <c r="C51" s="40" t="str">
        <f>'дод. 3'!B223</f>
        <v>0490</v>
      </c>
      <c r="D51" s="150" t="str">
        <f>'дод. 3'!C223</f>
        <v>Внески до статутного капіталу суб’єктів господарювання</v>
      </c>
      <c r="E51" s="37">
        <v>0</v>
      </c>
      <c r="F51" s="37"/>
      <c r="G51" s="37"/>
      <c r="H51" s="37">
        <v>0</v>
      </c>
      <c r="I51" s="37"/>
      <c r="J51" s="37"/>
      <c r="K51" s="96"/>
      <c r="L51" s="37">
        <f t="shared" si="16"/>
        <v>28860000</v>
      </c>
      <c r="M51" s="37"/>
      <c r="N51" s="37"/>
      <c r="O51" s="37"/>
      <c r="P51" s="37">
        <v>28860000</v>
      </c>
      <c r="Q51" s="37">
        <f t="shared" si="5"/>
        <v>28860000</v>
      </c>
      <c r="R51" s="37"/>
      <c r="S51" s="37"/>
      <c r="T51" s="37"/>
      <c r="U51" s="37">
        <v>28860000</v>
      </c>
      <c r="V51" s="96">
        <f t="shared" si="3"/>
        <v>100</v>
      </c>
      <c r="W51" s="37">
        <f t="shared" si="4"/>
        <v>28860000</v>
      </c>
      <c r="X51" s="220"/>
    </row>
    <row r="52" spans="1:24" s="2" customFormat="1" ht="30">
      <c r="A52" s="40" t="s">
        <v>385</v>
      </c>
      <c r="B52" s="40" t="str">
        <f>'дод. 3'!A224</f>
        <v>7680</v>
      </c>
      <c r="C52" s="40" t="str">
        <f>'дод. 3'!B224</f>
        <v>0490</v>
      </c>
      <c r="D52" s="150" t="str">
        <f>'дод. 3'!C224</f>
        <v>Членські внески до асоціацій органів місцевого самоврядування</v>
      </c>
      <c r="E52" s="37">
        <v>209333</v>
      </c>
      <c r="F52" s="37"/>
      <c r="G52" s="37"/>
      <c r="H52" s="37">
        <v>209333</v>
      </c>
      <c r="I52" s="37"/>
      <c r="J52" s="37"/>
      <c r="K52" s="96">
        <f t="shared" si="2"/>
        <v>100</v>
      </c>
      <c r="L52" s="37">
        <f t="shared" si="16"/>
        <v>0</v>
      </c>
      <c r="M52" s="37"/>
      <c r="N52" s="37"/>
      <c r="O52" s="37"/>
      <c r="P52" s="37"/>
      <c r="Q52" s="37">
        <f t="shared" si="5"/>
        <v>0</v>
      </c>
      <c r="R52" s="37"/>
      <c r="S52" s="37"/>
      <c r="T52" s="37"/>
      <c r="U52" s="37"/>
      <c r="V52" s="96"/>
      <c r="W52" s="37">
        <f t="shared" si="4"/>
        <v>209333</v>
      </c>
      <c r="X52" s="220"/>
    </row>
    <row r="53" spans="1:24" s="2" customFormat="1" ht="19.5" customHeight="1">
      <c r="A53" s="40" t="s">
        <v>263</v>
      </c>
      <c r="B53" s="40" t="str">
        <f>'дод. 3'!A225</f>
        <v>7690</v>
      </c>
      <c r="C53" s="40">
        <f>'дод. 3'!B225</f>
        <v>0</v>
      </c>
      <c r="D53" s="150" t="str">
        <f>'дод. 3'!C225</f>
        <v>Інша економічна діяльність</v>
      </c>
      <c r="E53" s="37">
        <f>E54+E55</f>
        <v>1985159</v>
      </c>
      <c r="F53" s="37">
        <f aca="true" t="shared" si="17" ref="F53:U53">F54+F55</f>
        <v>0</v>
      </c>
      <c r="G53" s="37">
        <f t="shared" si="17"/>
        <v>0</v>
      </c>
      <c r="H53" s="37">
        <f t="shared" si="17"/>
        <v>1657795.29</v>
      </c>
      <c r="I53" s="37">
        <f t="shared" si="17"/>
        <v>0</v>
      </c>
      <c r="J53" s="37">
        <f t="shared" si="17"/>
        <v>0</v>
      </c>
      <c r="K53" s="96">
        <f t="shared" si="2"/>
        <v>83.50944634661505</v>
      </c>
      <c r="L53" s="37">
        <f t="shared" si="17"/>
        <v>74814.48</v>
      </c>
      <c r="M53" s="37">
        <f t="shared" si="17"/>
        <v>74814.48</v>
      </c>
      <c r="N53" s="37">
        <f t="shared" si="17"/>
        <v>0</v>
      </c>
      <c r="O53" s="37">
        <f t="shared" si="17"/>
        <v>0</v>
      </c>
      <c r="P53" s="37">
        <f t="shared" si="17"/>
        <v>0</v>
      </c>
      <c r="Q53" s="37">
        <f t="shared" si="17"/>
        <v>74438.32</v>
      </c>
      <c r="R53" s="37">
        <f t="shared" si="17"/>
        <v>74438.32</v>
      </c>
      <c r="S53" s="37">
        <f t="shared" si="17"/>
        <v>0</v>
      </c>
      <c r="T53" s="37">
        <f t="shared" si="17"/>
        <v>0</v>
      </c>
      <c r="U53" s="37">
        <f t="shared" si="17"/>
        <v>0</v>
      </c>
      <c r="V53" s="96">
        <f t="shared" si="3"/>
        <v>99.49720963107677</v>
      </c>
      <c r="W53" s="37">
        <f t="shared" si="4"/>
        <v>1732233.61</v>
      </c>
      <c r="X53" s="220"/>
    </row>
    <row r="54" spans="1:24" s="51" customFormat="1" ht="123" customHeight="1">
      <c r="A54" s="52" t="s">
        <v>465</v>
      </c>
      <c r="B54" s="52" t="str">
        <f>'дод. 3'!A226</f>
        <v>7691</v>
      </c>
      <c r="C54" s="52" t="str">
        <f>'дод. 3'!B226</f>
        <v>0490</v>
      </c>
      <c r="D54" s="122" t="s">
        <v>493</v>
      </c>
      <c r="E54" s="39">
        <v>0</v>
      </c>
      <c r="F54" s="39"/>
      <c r="G54" s="39"/>
      <c r="H54" s="39"/>
      <c r="I54" s="39"/>
      <c r="J54" s="39"/>
      <c r="K54" s="175"/>
      <c r="L54" s="39">
        <f aca="true" t="shared" si="18" ref="L54:L62">M54+P54</f>
        <v>74814.48</v>
      </c>
      <c r="M54" s="39">
        <v>74814.48</v>
      </c>
      <c r="N54" s="39"/>
      <c r="O54" s="39"/>
      <c r="P54" s="39"/>
      <c r="Q54" s="39">
        <f t="shared" si="5"/>
        <v>74438.32</v>
      </c>
      <c r="R54" s="39">
        <v>74438.32</v>
      </c>
      <c r="S54" s="39"/>
      <c r="T54" s="39"/>
      <c r="U54" s="39"/>
      <c r="V54" s="175">
        <f t="shared" si="3"/>
        <v>99.49720963107677</v>
      </c>
      <c r="W54" s="39">
        <f t="shared" si="4"/>
        <v>74438.32</v>
      </c>
      <c r="X54" s="220"/>
    </row>
    <row r="55" spans="1:24" s="51" customFormat="1" ht="23.25" customHeight="1">
      <c r="A55" s="52" t="s">
        <v>378</v>
      </c>
      <c r="B55" s="52" t="str">
        <f>'дод. 3'!A227</f>
        <v>7693</v>
      </c>
      <c r="C55" s="52" t="str">
        <f>'дод. 3'!B227</f>
        <v>0490</v>
      </c>
      <c r="D55" s="151" t="str">
        <f>'дод. 3'!C227</f>
        <v>Інші заходи, пов'язані з економічною діяльністю</v>
      </c>
      <c r="E55" s="39">
        <v>1985159</v>
      </c>
      <c r="F55" s="39"/>
      <c r="G55" s="39"/>
      <c r="H55" s="39">
        <v>1657795.29</v>
      </c>
      <c r="I55" s="39"/>
      <c r="J55" s="39"/>
      <c r="K55" s="175">
        <f t="shared" si="2"/>
        <v>83.50944634661505</v>
      </c>
      <c r="L55" s="39">
        <f t="shared" si="18"/>
        <v>0</v>
      </c>
      <c r="M55" s="39"/>
      <c r="N55" s="39"/>
      <c r="O55" s="39"/>
      <c r="P55" s="39"/>
      <c r="Q55" s="39">
        <f t="shared" si="5"/>
        <v>0</v>
      </c>
      <c r="R55" s="39"/>
      <c r="S55" s="39"/>
      <c r="T55" s="39"/>
      <c r="U55" s="39"/>
      <c r="V55" s="175"/>
      <c r="W55" s="39">
        <f t="shared" si="4"/>
        <v>1657795.29</v>
      </c>
      <c r="X55" s="220"/>
    </row>
    <row r="56" spans="1:24" s="2" customFormat="1" ht="34.5" customHeight="1">
      <c r="A56" s="40" t="s">
        <v>264</v>
      </c>
      <c r="B56" s="40" t="str">
        <f>'дод. 3'!A233</f>
        <v>8110</v>
      </c>
      <c r="C56" s="40" t="str">
        <f>'дод. 3'!B233</f>
        <v>0320</v>
      </c>
      <c r="D56" s="150" t="str">
        <f>'дод. 3'!C233</f>
        <v>Заходи із запобігання та ліквідації надзвичайних ситуацій та наслідків стихійного лиха</v>
      </c>
      <c r="E56" s="37">
        <v>323883</v>
      </c>
      <c r="F56" s="37"/>
      <c r="G56" s="37">
        <v>5070</v>
      </c>
      <c r="H56" s="37">
        <v>307504.88</v>
      </c>
      <c r="I56" s="37"/>
      <c r="J56" s="37">
        <v>2614</v>
      </c>
      <c r="K56" s="96">
        <f t="shared" si="2"/>
        <v>94.94319862419454</v>
      </c>
      <c r="L56" s="37">
        <f t="shared" si="18"/>
        <v>235900</v>
      </c>
      <c r="M56" s="37"/>
      <c r="N56" s="37"/>
      <c r="O56" s="37"/>
      <c r="P56" s="37">
        <v>235900</v>
      </c>
      <c r="Q56" s="37">
        <f t="shared" si="5"/>
        <v>101749.06</v>
      </c>
      <c r="R56" s="37"/>
      <c r="S56" s="37"/>
      <c r="T56" s="37"/>
      <c r="U56" s="37">
        <v>101749.06</v>
      </c>
      <c r="V56" s="96">
        <f t="shared" si="3"/>
        <v>43.13228486646884</v>
      </c>
      <c r="W56" s="37">
        <f t="shared" si="4"/>
        <v>409253.94</v>
      </c>
      <c r="X56" s="220"/>
    </row>
    <row r="57" spans="1:24" s="2" customFormat="1" ht="19.5" customHeight="1">
      <c r="A57" s="40" t="s">
        <v>360</v>
      </c>
      <c r="B57" s="40" t="str">
        <f>'дод. 3'!A234</f>
        <v>8120</v>
      </c>
      <c r="C57" s="40" t="str">
        <f>'дод. 3'!B234</f>
        <v>0320</v>
      </c>
      <c r="D57" s="150" t="str">
        <f>'дод. 3'!C234</f>
        <v>Заходи з організації рятування на водах</v>
      </c>
      <c r="E57" s="37">
        <v>1533870</v>
      </c>
      <c r="F57" s="37">
        <v>1087750</v>
      </c>
      <c r="G57" s="37">
        <v>93075</v>
      </c>
      <c r="H57" s="37">
        <v>1525228.94</v>
      </c>
      <c r="I57" s="37">
        <v>1087707.97</v>
      </c>
      <c r="J57" s="37">
        <v>88844.89</v>
      </c>
      <c r="K57" s="96">
        <f t="shared" si="2"/>
        <v>99.4366497812722</v>
      </c>
      <c r="L57" s="37">
        <f t="shared" si="18"/>
        <v>63000</v>
      </c>
      <c r="M57" s="37">
        <v>5100</v>
      </c>
      <c r="N57" s="37"/>
      <c r="O57" s="37">
        <v>1200</v>
      </c>
      <c r="P57" s="37">
        <v>57900</v>
      </c>
      <c r="Q57" s="37">
        <f t="shared" si="5"/>
        <v>174891.91999999998</v>
      </c>
      <c r="R57" s="37">
        <v>96991.92</v>
      </c>
      <c r="S57" s="37">
        <v>21000</v>
      </c>
      <c r="T57" s="37">
        <v>1180</v>
      </c>
      <c r="U57" s="37">
        <v>77900</v>
      </c>
      <c r="V57" s="96">
        <f t="shared" si="3"/>
        <v>277.6062222222222</v>
      </c>
      <c r="W57" s="37">
        <f t="shared" si="4"/>
        <v>1700120.8599999999</v>
      </c>
      <c r="X57" s="220"/>
    </row>
    <row r="58" spans="1:24" s="2" customFormat="1" ht="19.5" customHeight="1">
      <c r="A58" s="40" t="s">
        <v>381</v>
      </c>
      <c r="B58" s="40" t="str">
        <f>'дод. 3'!A236</f>
        <v>8230</v>
      </c>
      <c r="C58" s="40" t="str">
        <f>'дод. 3'!B236</f>
        <v>0380</v>
      </c>
      <c r="D58" s="150" t="str">
        <f>'дод. 3'!C236</f>
        <v>Інші заходи громадського порядку та безпеки</v>
      </c>
      <c r="E58" s="37">
        <v>881115</v>
      </c>
      <c r="F58" s="37"/>
      <c r="G58" s="37">
        <v>246756</v>
      </c>
      <c r="H58" s="37">
        <v>854393.63</v>
      </c>
      <c r="I58" s="37"/>
      <c r="J58" s="37">
        <v>242567.13</v>
      </c>
      <c r="K58" s="96">
        <f t="shared" si="2"/>
        <v>96.96732322114595</v>
      </c>
      <c r="L58" s="37">
        <f t="shared" si="18"/>
        <v>0</v>
      </c>
      <c r="M58" s="37"/>
      <c r="N58" s="37"/>
      <c r="O58" s="37"/>
      <c r="P58" s="37"/>
      <c r="Q58" s="37">
        <f t="shared" si="5"/>
        <v>0</v>
      </c>
      <c r="R58" s="37"/>
      <c r="S58" s="37"/>
      <c r="T58" s="37"/>
      <c r="U58" s="37"/>
      <c r="V58" s="96"/>
      <c r="W58" s="37">
        <f t="shared" si="4"/>
        <v>854393.63</v>
      </c>
      <c r="X58" s="220"/>
    </row>
    <row r="59" spans="1:24" s="2" customFormat="1" ht="29.25" customHeight="1">
      <c r="A59" s="36" t="s">
        <v>265</v>
      </c>
      <c r="B59" s="36" t="str">
        <f>'дод. 3'!A239</f>
        <v>8340</v>
      </c>
      <c r="C59" s="36" t="str">
        <f>'дод. 3'!B239</f>
        <v>0540</v>
      </c>
      <c r="D59" s="60" t="str">
        <f>'дод. 3'!C239</f>
        <v>Природоохоронні заходи за рахунок цільових фондів</v>
      </c>
      <c r="E59" s="37"/>
      <c r="F59" s="37"/>
      <c r="G59" s="37"/>
      <c r="H59" s="37"/>
      <c r="I59" s="37"/>
      <c r="J59" s="37"/>
      <c r="K59" s="96"/>
      <c r="L59" s="37">
        <f t="shared" si="18"/>
        <v>181495</v>
      </c>
      <c r="M59" s="37">
        <v>181495</v>
      </c>
      <c r="N59" s="37"/>
      <c r="O59" s="37"/>
      <c r="P59" s="37"/>
      <c r="Q59" s="37">
        <f t="shared" si="5"/>
        <v>181458</v>
      </c>
      <c r="R59" s="37">
        <v>181458</v>
      </c>
      <c r="S59" s="37"/>
      <c r="T59" s="37"/>
      <c r="U59" s="37"/>
      <c r="V59" s="96">
        <f t="shared" si="3"/>
        <v>99.97961376346456</v>
      </c>
      <c r="W59" s="37">
        <f t="shared" si="4"/>
        <v>181458</v>
      </c>
      <c r="X59" s="220"/>
    </row>
    <row r="60" spans="1:24" s="2" customFormat="1" ht="24" customHeight="1">
      <c r="A60" s="40" t="s">
        <v>392</v>
      </c>
      <c r="B60" s="40" t="str">
        <f>'дод. 3'!A241</f>
        <v>8420</v>
      </c>
      <c r="C60" s="40" t="str">
        <f>'дод. 3'!B241</f>
        <v>0830</v>
      </c>
      <c r="D60" s="150" t="str">
        <f>'дод. 3'!C241</f>
        <v>Інші заходи у сфері засобів масової інформації</v>
      </c>
      <c r="E60" s="37">
        <v>225000</v>
      </c>
      <c r="F60" s="37"/>
      <c r="G60" s="37"/>
      <c r="H60" s="37">
        <v>213421.98</v>
      </c>
      <c r="I60" s="37"/>
      <c r="J60" s="37"/>
      <c r="K60" s="96">
        <f t="shared" si="2"/>
        <v>94.85421333333333</v>
      </c>
      <c r="L60" s="37">
        <f t="shared" si="18"/>
        <v>0</v>
      </c>
      <c r="M60" s="37"/>
      <c r="N60" s="37"/>
      <c r="O60" s="37"/>
      <c r="P60" s="37"/>
      <c r="Q60" s="37">
        <f t="shared" si="5"/>
        <v>0</v>
      </c>
      <c r="R60" s="37"/>
      <c r="S60" s="37"/>
      <c r="T60" s="37"/>
      <c r="U60" s="37"/>
      <c r="V60" s="96"/>
      <c r="W60" s="37">
        <f t="shared" si="4"/>
        <v>213421.98</v>
      </c>
      <c r="X60" s="220"/>
    </row>
    <row r="61" spans="1:24" s="2" customFormat="1" ht="24" customHeight="1">
      <c r="A61" s="40" t="s">
        <v>598</v>
      </c>
      <c r="B61" s="40" t="s">
        <v>28</v>
      </c>
      <c r="C61" s="40" t="s">
        <v>78</v>
      </c>
      <c r="D61" s="60" t="s">
        <v>408</v>
      </c>
      <c r="E61" s="37">
        <v>366600</v>
      </c>
      <c r="F61" s="37"/>
      <c r="G61" s="37"/>
      <c r="H61" s="37">
        <v>366600</v>
      </c>
      <c r="I61" s="37"/>
      <c r="J61" s="37"/>
      <c r="K61" s="96">
        <f t="shared" si="2"/>
        <v>100</v>
      </c>
      <c r="L61" s="37">
        <f t="shared" si="18"/>
        <v>344000</v>
      </c>
      <c r="M61" s="37"/>
      <c r="N61" s="37"/>
      <c r="O61" s="37"/>
      <c r="P61" s="37">
        <v>344000</v>
      </c>
      <c r="Q61" s="37">
        <f t="shared" si="5"/>
        <v>344000</v>
      </c>
      <c r="R61" s="37"/>
      <c r="S61" s="37"/>
      <c r="T61" s="37"/>
      <c r="U61" s="37">
        <v>344000</v>
      </c>
      <c r="V61" s="96">
        <f t="shared" si="3"/>
        <v>100</v>
      </c>
      <c r="W61" s="37">
        <f t="shared" si="4"/>
        <v>710600</v>
      </c>
      <c r="X61" s="220"/>
    </row>
    <row r="62" spans="1:24" s="2" customFormat="1" ht="43.5" customHeight="1">
      <c r="A62" s="40" t="s">
        <v>599</v>
      </c>
      <c r="B62" s="40" t="s">
        <v>600</v>
      </c>
      <c r="C62" s="40" t="s">
        <v>78</v>
      </c>
      <c r="D62" s="101" t="s">
        <v>601</v>
      </c>
      <c r="E62" s="37">
        <v>2034874</v>
      </c>
      <c r="F62" s="37"/>
      <c r="G62" s="37"/>
      <c r="H62" s="37">
        <v>1553277.16</v>
      </c>
      <c r="I62" s="37"/>
      <c r="J62" s="37"/>
      <c r="K62" s="96">
        <f t="shared" si="2"/>
        <v>76.33284223003488</v>
      </c>
      <c r="L62" s="37">
        <f t="shared" si="18"/>
        <v>5094780</v>
      </c>
      <c r="M62" s="37"/>
      <c r="N62" s="37"/>
      <c r="O62" s="37"/>
      <c r="P62" s="37">
        <v>5094780</v>
      </c>
      <c r="Q62" s="37">
        <f t="shared" si="5"/>
        <v>5092005</v>
      </c>
      <c r="R62" s="37"/>
      <c r="S62" s="37"/>
      <c r="T62" s="37"/>
      <c r="U62" s="37">
        <v>5092005</v>
      </c>
      <c r="V62" s="96">
        <f t="shared" si="3"/>
        <v>99.94553248619175</v>
      </c>
      <c r="W62" s="37">
        <f t="shared" si="4"/>
        <v>6645282.16</v>
      </c>
      <c r="X62" s="220"/>
    </row>
    <row r="63" spans="1:24" s="47" customFormat="1" ht="32.25" customHeight="1">
      <c r="A63" s="53" t="s">
        <v>266</v>
      </c>
      <c r="B63" s="54"/>
      <c r="C63" s="54"/>
      <c r="D63" s="46" t="s">
        <v>48</v>
      </c>
      <c r="E63" s="28">
        <f>E64</f>
        <v>770595428.23</v>
      </c>
      <c r="F63" s="28">
        <f aca="true" t="shared" si="19" ref="F63:P63">F64</f>
        <v>488744208</v>
      </c>
      <c r="G63" s="28">
        <f t="shared" si="19"/>
        <v>73949559</v>
      </c>
      <c r="H63" s="28">
        <f>H64</f>
        <v>766550923.2800001</v>
      </c>
      <c r="I63" s="28">
        <f>I64</f>
        <v>488578820.53</v>
      </c>
      <c r="J63" s="28">
        <f>J64</f>
        <v>72015882.8</v>
      </c>
      <c r="K63" s="94">
        <f t="shared" si="2"/>
        <v>99.47514547818045</v>
      </c>
      <c r="L63" s="28">
        <f t="shared" si="19"/>
        <v>115357722.47</v>
      </c>
      <c r="M63" s="28">
        <f t="shared" si="19"/>
        <v>48304148</v>
      </c>
      <c r="N63" s="28">
        <f t="shared" si="19"/>
        <v>2677494</v>
      </c>
      <c r="O63" s="28">
        <f t="shared" si="19"/>
        <v>2371330</v>
      </c>
      <c r="P63" s="28">
        <f t="shared" si="19"/>
        <v>67053574.47</v>
      </c>
      <c r="Q63" s="28">
        <f>Q64</f>
        <v>107443166.78999999</v>
      </c>
      <c r="R63" s="28">
        <f>R64</f>
        <v>42537243.01</v>
      </c>
      <c r="S63" s="28">
        <f>S64</f>
        <v>2664699.89</v>
      </c>
      <c r="T63" s="28">
        <f>T64</f>
        <v>1800707.6900000002</v>
      </c>
      <c r="U63" s="28">
        <f>U64</f>
        <v>64905923.779999994</v>
      </c>
      <c r="V63" s="94">
        <f t="shared" si="3"/>
        <v>93.13911933199074</v>
      </c>
      <c r="W63" s="28">
        <f t="shared" si="4"/>
        <v>873994090.07</v>
      </c>
      <c r="X63" s="220"/>
    </row>
    <row r="64" spans="1:24" s="50" customFormat="1" ht="27" customHeight="1">
      <c r="A64" s="55" t="s">
        <v>267</v>
      </c>
      <c r="B64" s="56"/>
      <c r="C64" s="56"/>
      <c r="D64" s="49" t="s">
        <v>48</v>
      </c>
      <c r="E64" s="35">
        <f>E66+E67+E68+E70+E72+E74+E75+E77+E78+E83+E84+E86+E92+E93+E88+E94</f>
        <v>770595428.23</v>
      </c>
      <c r="F64" s="35">
        <f aca="true" t="shared" si="20" ref="F64:P64">F66+F67+F68+F70+F72+F74+F75+F77+F78+F83+F84+F86+F92+F93+F88+F94</f>
        <v>488744208</v>
      </c>
      <c r="G64" s="35">
        <f t="shared" si="20"/>
        <v>73949559</v>
      </c>
      <c r="H64" s="35">
        <f>H66+H67+H68+H70+H72+H74+H75+H77+H78+H83+H84+H86+H92+H93+H88+H94</f>
        <v>766550923.2800001</v>
      </c>
      <c r="I64" s="35">
        <f>I66+I67+I68+I70+I72+I74+I75+I77+I78+I83+I84+I86+I92+I93+I88+I94</f>
        <v>488578820.53</v>
      </c>
      <c r="J64" s="35">
        <f>J66+J67+J68+J70+J72+J74+J75+J77+J78+J83+J84+J86+J92+J93+J88+J94</f>
        <v>72015882.8</v>
      </c>
      <c r="K64" s="95">
        <f t="shared" si="2"/>
        <v>99.47514547818045</v>
      </c>
      <c r="L64" s="35">
        <f t="shared" si="20"/>
        <v>115357722.47</v>
      </c>
      <c r="M64" s="35">
        <f t="shared" si="20"/>
        <v>48304148</v>
      </c>
      <c r="N64" s="35">
        <f t="shared" si="20"/>
        <v>2677494</v>
      </c>
      <c r="O64" s="35">
        <f t="shared" si="20"/>
        <v>2371330</v>
      </c>
      <c r="P64" s="35">
        <f t="shared" si="20"/>
        <v>67053574.47</v>
      </c>
      <c r="Q64" s="35">
        <f>Q66+Q67+Q68+Q70+Q72+Q74+Q75+Q77+Q78+Q83+Q84+Q86+Q92+Q93+Q88+Q94</f>
        <v>107443166.78999999</v>
      </c>
      <c r="R64" s="35">
        <f>R66+R67+R68+R70+R72+R74+R75+R77+R78+R83+R84+R86+R92+R93+R88+R94</f>
        <v>42537243.01</v>
      </c>
      <c r="S64" s="35">
        <f>S66+S67+S68+S70+S72+S74+S75+S77+S78+S83+S84+S86+S92+S93+S88+S94</f>
        <v>2664699.89</v>
      </c>
      <c r="T64" s="35">
        <f>T66+T67+T68+T70+T72+T74+T75+T77+T78+T83+T84+T86+T92+T93+T88+T94</f>
        <v>1800707.6900000002</v>
      </c>
      <c r="U64" s="35">
        <f>U66+U67+U68+U70+U72+U74+U75+U77+U78+U83+U84+U86+U92+U93+U88+U94</f>
        <v>64905923.779999994</v>
      </c>
      <c r="V64" s="95">
        <f t="shared" si="3"/>
        <v>93.13911933199074</v>
      </c>
      <c r="W64" s="35">
        <f t="shared" si="4"/>
        <v>873994090.07</v>
      </c>
      <c r="X64" s="220"/>
    </row>
    <row r="65" spans="1:24" s="50" customFormat="1" ht="20.25" customHeight="1">
      <c r="A65" s="55"/>
      <c r="B65" s="56"/>
      <c r="C65" s="56"/>
      <c r="D65" s="49" t="s">
        <v>685</v>
      </c>
      <c r="E65" s="35">
        <f>E69+E71+E73+E76+E79+E89</f>
        <v>272460760.88</v>
      </c>
      <c r="F65" s="35">
        <f aca="true" t="shared" si="21" ref="F65:U65">F69+F71+F73+F76+F79+F89</f>
        <v>216909675</v>
      </c>
      <c r="G65" s="35">
        <f t="shared" si="21"/>
        <v>0</v>
      </c>
      <c r="H65" s="35">
        <f t="shared" si="21"/>
        <v>272375196.09000003</v>
      </c>
      <c r="I65" s="35">
        <f t="shared" si="21"/>
        <v>216836999.26000002</v>
      </c>
      <c r="J65" s="35">
        <f t="shared" si="21"/>
        <v>0</v>
      </c>
      <c r="K65" s="95">
        <f t="shared" si="2"/>
        <v>99.96859555492556</v>
      </c>
      <c r="L65" s="35">
        <f t="shared" si="21"/>
        <v>29448003.83</v>
      </c>
      <c r="M65" s="35">
        <f t="shared" si="21"/>
        <v>0</v>
      </c>
      <c r="N65" s="35">
        <f t="shared" si="21"/>
        <v>0</v>
      </c>
      <c r="O65" s="35">
        <f t="shared" si="21"/>
        <v>0</v>
      </c>
      <c r="P65" s="35">
        <f t="shared" si="21"/>
        <v>29448003.83</v>
      </c>
      <c r="Q65" s="35">
        <f t="shared" si="21"/>
        <v>24641316.73</v>
      </c>
      <c r="R65" s="35">
        <f t="shared" si="21"/>
        <v>0</v>
      </c>
      <c r="S65" s="35">
        <f t="shared" si="21"/>
        <v>0</v>
      </c>
      <c r="T65" s="35">
        <f t="shared" si="21"/>
        <v>0</v>
      </c>
      <c r="U65" s="35">
        <f t="shared" si="21"/>
        <v>24641316.73</v>
      </c>
      <c r="V65" s="95">
        <f t="shared" si="3"/>
        <v>83.67737545896674</v>
      </c>
      <c r="W65" s="35">
        <f t="shared" si="4"/>
        <v>297016512.82000005</v>
      </c>
      <c r="X65" s="220"/>
    </row>
    <row r="66" spans="1:24" s="2" customFormat="1" ht="45">
      <c r="A66" s="36" t="s">
        <v>268</v>
      </c>
      <c r="B66" s="36" t="str">
        <f>'дод. 3'!A15</f>
        <v>0160</v>
      </c>
      <c r="C66" s="36" t="str">
        <f>'дод. 3'!B15</f>
        <v>0111</v>
      </c>
      <c r="D66" s="101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66" s="37">
        <v>2886616</v>
      </c>
      <c r="F66" s="37">
        <v>2249347</v>
      </c>
      <c r="G66" s="37">
        <v>38870</v>
      </c>
      <c r="H66" s="37">
        <v>2882032.59</v>
      </c>
      <c r="I66" s="37">
        <v>2248554.44</v>
      </c>
      <c r="J66" s="37">
        <v>37571.63</v>
      </c>
      <c r="K66" s="96">
        <f t="shared" si="2"/>
        <v>99.8412185756609</v>
      </c>
      <c r="L66" s="37">
        <f>M66+P66</f>
        <v>16000</v>
      </c>
      <c r="M66" s="37"/>
      <c r="N66" s="37"/>
      <c r="O66" s="37"/>
      <c r="P66" s="37">
        <v>16000</v>
      </c>
      <c r="Q66" s="37">
        <f t="shared" si="5"/>
        <v>13640</v>
      </c>
      <c r="R66" s="37"/>
      <c r="S66" s="37"/>
      <c r="T66" s="37"/>
      <c r="U66" s="37">
        <v>13640</v>
      </c>
      <c r="V66" s="96">
        <f t="shared" si="3"/>
        <v>85.25</v>
      </c>
      <c r="W66" s="37">
        <f t="shared" si="4"/>
        <v>2895672.59</v>
      </c>
      <c r="X66" s="220"/>
    </row>
    <row r="67" spans="1:24" s="2" customFormat="1" ht="21.75" customHeight="1">
      <c r="A67" s="36" t="s">
        <v>269</v>
      </c>
      <c r="B67" s="36" t="str">
        <f>'дод. 3'!A19</f>
        <v>1010</v>
      </c>
      <c r="C67" s="36" t="str">
        <f>'дод. 3'!B19</f>
        <v>0910</v>
      </c>
      <c r="D67" s="60" t="str">
        <f>'дод. 3'!C19</f>
        <v>Надання дошкільної освіти</v>
      </c>
      <c r="E67" s="37">
        <v>192593845.35</v>
      </c>
      <c r="F67" s="37">
        <v>119050300</v>
      </c>
      <c r="G67" s="37">
        <v>23717070</v>
      </c>
      <c r="H67" s="37">
        <v>191741288.3</v>
      </c>
      <c r="I67" s="37">
        <v>119049839.18</v>
      </c>
      <c r="J67" s="37">
        <v>23375102</v>
      </c>
      <c r="K67" s="96">
        <f t="shared" si="2"/>
        <v>99.55732902655812</v>
      </c>
      <c r="L67" s="37">
        <f aca="true" t="shared" si="22" ref="L67:L77">M67+P67</f>
        <v>21186610.65</v>
      </c>
      <c r="M67" s="37">
        <v>16065511</v>
      </c>
      <c r="N67" s="37"/>
      <c r="O67" s="37"/>
      <c r="P67" s="37">
        <v>5121099.65</v>
      </c>
      <c r="Q67" s="37">
        <f t="shared" si="5"/>
        <v>18975708.38</v>
      </c>
      <c r="R67" s="37">
        <v>13805034.52</v>
      </c>
      <c r="S67" s="37"/>
      <c r="T67" s="37"/>
      <c r="U67" s="37">
        <v>5170673.86</v>
      </c>
      <c r="V67" s="96">
        <f t="shared" si="3"/>
        <v>89.56462500527427</v>
      </c>
      <c r="W67" s="37">
        <f t="shared" si="4"/>
        <v>210716996.68</v>
      </c>
      <c r="X67" s="220"/>
    </row>
    <row r="68" spans="1:24" s="2" customFormat="1" ht="78.75" customHeight="1">
      <c r="A68" s="36" t="s">
        <v>270</v>
      </c>
      <c r="B68" s="36" t="str">
        <f>'дод. 3'!A20</f>
        <v>1020</v>
      </c>
      <c r="C68" s="36" t="str">
        <f>'дод. 3'!B20</f>
        <v>0921</v>
      </c>
      <c r="D68" s="60" t="str">
        <f>'дод. 3'!C20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8" s="37">
        <v>427110777.9</v>
      </c>
      <c r="F68" s="37">
        <v>282945329</v>
      </c>
      <c r="G68" s="37">
        <v>36041910</v>
      </c>
      <c r="H68" s="37">
        <v>425178205.89</v>
      </c>
      <c r="I68" s="37">
        <v>282881701</v>
      </c>
      <c r="J68" s="37">
        <v>34947967.25</v>
      </c>
      <c r="K68" s="96">
        <f t="shared" si="2"/>
        <v>99.54752441052834</v>
      </c>
      <c r="L68" s="37">
        <f t="shared" si="22"/>
        <v>43650309</v>
      </c>
      <c r="M68" s="37">
        <v>25377767</v>
      </c>
      <c r="N68" s="37">
        <v>624000</v>
      </c>
      <c r="O68" s="37">
        <v>36920</v>
      </c>
      <c r="P68" s="37">
        <v>18272542</v>
      </c>
      <c r="Q68" s="37">
        <f t="shared" si="5"/>
        <v>40013948.68</v>
      </c>
      <c r="R68" s="37">
        <v>19159209.74</v>
      </c>
      <c r="S68" s="37">
        <v>685755.56</v>
      </c>
      <c r="T68" s="37">
        <v>25886.96</v>
      </c>
      <c r="U68" s="37">
        <v>20854738.94</v>
      </c>
      <c r="V68" s="96">
        <f t="shared" si="3"/>
        <v>91.6693365904924</v>
      </c>
      <c r="W68" s="37">
        <f t="shared" si="4"/>
        <v>465192154.57</v>
      </c>
      <c r="X68" s="220"/>
    </row>
    <row r="69" spans="1:24" s="2" customFormat="1" ht="18" customHeight="1">
      <c r="A69" s="36"/>
      <c r="B69" s="36"/>
      <c r="C69" s="36"/>
      <c r="D69" s="101" t="s">
        <v>685</v>
      </c>
      <c r="E69" s="37">
        <v>256329881.9</v>
      </c>
      <c r="F69" s="37">
        <v>204309875</v>
      </c>
      <c r="G69" s="37"/>
      <c r="H69" s="37">
        <v>256258270.34</v>
      </c>
      <c r="I69" s="37">
        <v>204249455.02</v>
      </c>
      <c r="J69" s="37"/>
      <c r="K69" s="96">
        <f t="shared" si="2"/>
        <v>99.97206273436822</v>
      </c>
      <c r="L69" s="37">
        <f t="shared" si="22"/>
        <v>1416542</v>
      </c>
      <c r="M69" s="37"/>
      <c r="N69" s="37"/>
      <c r="O69" s="37"/>
      <c r="P69" s="37">
        <v>1416542</v>
      </c>
      <c r="Q69" s="37">
        <f t="shared" si="5"/>
        <v>1413550.92</v>
      </c>
      <c r="R69" s="37"/>
      <c r="S69" s="37"/>
      <c r="T69" s="37"/>
      <c r="U69" s="37">
        <v>1413550.92</v>
      </c>
      <c r="V69" s="96">
        <f t="shared" si="3"/>
        <v>99.78884635965612</v>
      </c>
      <c r="W69" s="37">
        <f t="shared" si="4"/>
        <v>257671821.26</v>
      </c>
      <c r="X69" s="220"/>
    </row>
    <row r="70" spans="1:24" s="2" customFormat="1" ht="31.5" customHeight="1">
      <c r="A70" s="36" t="s">
        <v>415</v>
      </c>
      <c r="B70" s="36" t="str">
        <f>'дод. 3'!A22</f>
        <v>1030</v>
      </c>
      <c r="C70" s="36" t="str">
        <f>'дод. 3'!B22</f>
        <v>0921</v>
      </c>
      <c r="D70" s="60" t="str">
        <f>'дод. 3'!C22</f>
        <v>Надання загальної середньої освіти вечiрнiми (змінними) школами</v>
      </c>
      <c r="E70" s="37">
        <v>822940</v>
      </c>
      <c r="F70" s="37">
        <v>671400</v>
      </c>
      <c r="G70" s="37"/>
      <c r="H70" s="37">
        <v>822446.14</v>
      </c>
      <c r="I70" s="37">
        <v>671310.72</v>
      </c>
      <c r="J70" s="37"/>
      <c r="K70" s="96">
        <f t="shared" si="2"/>
        <v>99.93998833450799</v>
      </c>
      <c r="L70" s="37">
        <f t="shared" si="22"/>
        <v>0</v>
      </c>
      <c r="M70" s="37"/>
      <c r="N70" s="37"/>
      <c r="O70" s="37"/>
      <c r="P70" s="37"/>
      <c r="Q70" s="37">
        <f t="shared" si="5"/>
        <v>3363.59</v>
      </c>
      <c r="R70" s="37">
        <v>179.44</v>
      </c>
      <c r="S70" s="37"/>
      <c r="T70" s="37"/>
      <c r="U70" s="37">
        <v>3184.15</v>
      </c>
      <c r="V70" s="96"/>
      <c r="W70" s="37">
        <f t="shared" si="4"/>
        <v>825809.73</v>
      </c>
      <c r="X70" s="220"/>
    </row>
    <row r="71" spans="1:24" s="2" customFormat="1" ht="14.25" customHeight="1">
      <c r="A71" s="36"/>
      <c r="B71" s="36"/>
      <c r="C71" s="36"/>
      <c r="D71" s="101" t="s">
        <v>685</v>
      </c>
      <c r="E71" s="37">
        <v>777140</v>
      </c>
      <c r="F71" s="37">
        <v>637000</v>
      </c>
      <c r="G71" s="37"/>
      <c r="H71" s="37">
        <v>777140</v>
      </c>
      <c r="I71" s="37">
        <v>637000</v>
      </c>
      <c r="J71" s="37"/>
      <c r="K71" s="96">
        <f t="shared" si="2"/>
        <v>100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96"/>
      <c r="W71" s="37">
        <f t="shared" si="4"/>
        <v>777140</v>
      </c>
      <c r="X71" s="220"/>
    </row>
    <row r="72" spans="1:24" s="2" customFormat="1" ht="75" customHeight="1">
      <c r="A72" s="36" t="s">
        <v>354</v>
      </c>
      <c r="B72" s="36" t="str">
        <f>'дод. 3'!A24</f>
        <v>1070</v>
      </c>
      <c r="C72" s="36" t="str">
        <f>'дод. 3'!B24</f>
        <v>0922</v>
      </c>
      <c r="D72" s="60" t="str">
        <f>'дод. 3'!C24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72" s="37">
        <v>7894325</v>
      </c>
      <c r="F72" s="37">
        <v>5428130</v>
      </c>
      <c r="G72" s="37">
        <v>754030</v>
      </c>
      <c r="H72" s="37">
        <v>7755111.2</v>
      </c>
      <c r="I72" s="37">
        <v>5428121.15</v>
      </c>
      <c r="J72" s="37">
        <v>736350.4</v>
      </c>
      <c r="K72" s="96">
        <f t="shared" si="2"/>
        <v>98.23653320581556</v>
      </c>
      <c r="L72" s="37">
        <f t="shared" si="22"/>
        <v>103611</v>
      </c>
      <c r="M72" s="37"/>
      <c r="N72" s="37"/>
      <c r="O72" s="37"/>
      <c r="P72" s="37">
        <v>103611</v>
      </c>
      <c r="Q72" s="37">
        <f t="shared" si="5"/>
        <v>194509.34</v>
      </c>
      <c r="R72" s="37">
        <v>36142.87</v>
      </c>
      <c r="S72" s="37"/>
      <c r="T72" s="37"/>
      <c r="U72" s="37">
        <v>158366.47</v>
      </c>
      <c r="V72" s="96">
        <f t="shared" si="3"/>
        <v>187.73039542133557</v>
      </c>
      <c r="W72" s="37">
        <f t="shared" si="4"/>
        <v>7949620.54</v>
      </c>
      <c r="X72" s="220"/>
    </row>
    <row r="73" spans="1:24" s="2" customFormat="1" ht="18" customHeight="1">
      <c r="A73" s="36"/>
      <c r="B73" s="36"/>
      <c r="C73" s="36"/>
      <c r="D73" s="101" t="s">
        <v>685</v>
      </c>
      <c r="E73" s="37">
        <v>4964695</v>
      </c>
      <c r="F73" s="37">
        <v>4070000</v>
      </c>
      <c r="G73" s="37"/>
      <c r="H73" s="37">
        <v>4964670</v>
      </c>
      <c r="I73" s="37">
        <v>4070000</v>
      </c>
      <c r="J73" s="37"/>
      <c r="K73" s="96">
        <f t="shared" si="2"/>
        <v>99.99949644439387</v>
      </c>
      <c r="L73" s="37">
        <f>M73+P73</f>
        <v>0</v>
      </c>
      <c r="M73" s="37"/>
      <c r="N73" s="37"/>
      <c r="O73" s="37"/>
      <c r="P73" s="37"/>
      <c r="Q73" s="37">
        <f>R73+U73</f>
        <v>0</v>
      </c>
      <c r="R73" s="37"/>
      <c r="S73" s="37"/>
      <c r="T73" s="37"/>
      <c r="U73" s="37"/>
      <c r="V73" s="96"/>
      <c r="W73" s="37">
        <f t="shared" si="4"/>
        <v>4964670</v>
      </c>
      <c r="X73" s="220"/>
    </row>
    <row r="74" spans="1:24" s="2" customFormat="1" ht="51.75" customHeight="1">
      <c r="A74" s="36" t="s">
        <v>355</v>
      </c>
      <c r="B74" s="36" t="str">
        <f>'дод. 3'!A26</f>
        <v>1090</v>
      </c>
      <c r="C74" s="36" t="str">
        <f>'дод. 3'!B26</f>
        <v>0960</v>
      </c>
      <c r="D74" s="60" t="str">
        <f>'дод. 3'!C26</f>
        <v>Надання позашкільної освіти позашкільними закладами освіти, заходи із позашкільної роботи з дітьми </v>
      </c>
      <c r="E74" s="37">
        <v>22067759</v>
      </c>
      <c r="F74" s="37">
        <v>15491900</v>
      </c>
      <c r="G74" s="37">
        <v>2583300</v>
      </c>
      <c r="H74" s="37">
        <v>21917643.83</v>
      </c>
      <c r="I74" s="37">
        <v>15491892.77</v>
      </c>
      <c r="J74" s="37">
        <v>2445197.63</v>
      </c>
      <c r="K74" s="96">
        <f t="shared" si="2"/>
        <v>99.31975344664585</v>
      </c>
      <c r="L74" s="37">
        <f t="shared" si="22"/>
        <v>381675</v>
      </c>
      <c r="M74" s="37"/>
      <c r="N74" s="37"/>
      <c r="O74" s="37"/>
      <c r="P74" s="37">
        <v>381675</v>
      </c>
      <c r="Q74" s="37">
        <f t="shared" si="5"/>
        <v>922359.94</v>
      </c>
      <c r="R74" s="37">
        <v>381125.92</v>
      </c>
      <c r="S74" s="37"/>
      <c r="T74" s="37">
        <v>415.66</v>
      </c>
      <c r="U74" s="37">
        <v>541234.02</v>
      </c>
      <c r="V74" s="96">
        <f t="shared" si="3"/>
        <v>241.66108338245888</v>
      </c>
      <c r="W74" s="37">
        <f t="shared" si="4"/>
        <v>22840003.77</v>
      </c>
      <c r="X74" s="220"/>
    </row>
    <row r="75" spans="1:24" s="2" customFormat="1" ht="33.75" customHeight="1">
      <c r="A75" s="36" t="s">
        <v>353</v>
      </c>
      <c r="B75" s="36" t="str">
        <f>'дод. 3'!A28</f>
        <v>1110</v>
      </c>
      <c r="C75" s="36" t="str">
        <f>'дод. 3'!B28</f>
        <v>0930</v>
      </c>
      <c r="D75" s="60" t="str">
        <f>'дод. 3'!C28</f>
        <v>Підготовка кадрів професійно-технічними закладами та іншими закладами освіти</v>
      </c>
      <c r="E75" s="37">
        <v>95288043.98</v>
      </c>
      <c r="F75" s="37">
        <v>52551860</v>
      </c>
      <c r="G75" s="37">
        <v>10048489</v>
      </c>
      <c r="H75" s="37">
        <v>94631146.84</v>
      </c>
      <c r="I75" s="37">
        <v>52451541.42</v>
      </c>
      <c r="J75" s="37">
        <v>9737005.18</v>
      </c>
      <c r="K75" s="96">
        <f t="shared" si="2"/>
        <v>99.31061955670128</v>
      </c>
      <c r="L75" s="37">
        <f t="shared" si="22"/>
        <v>11293970</v>
      </c>
      <c r="M75" s="37">
        <v>6514270</v>
      </c>
      <c r="N75" s="37">
        <v>2053494</v>
      </c>
      <c r="O75" s="37">
        <v>2334410</v>
      </c>
      <c r="P75" s="37">
        <v>4779700</v>
      </c>
      <c r="Q75" s="37">
        <f t="shared" si="5"/>
        <v>11986504.76</v>
      </c>
      <c r="R75" s="37">
        <v>7165658.3</v>
      </c>
      <c r="S75" s="37">
        <v>1978944.33</v>
      </c>
      <c r="T75" s="37">
        <v>1774405.07</v>
      </c>
      <c r="U75" s="37">
        <v>4820846.46</v>
      </c>
      <c r="V75" s="96">
        <f t="shared" si="3"/>
        <v>106.13189834929612</v>
      </c>
      <c r="W75" s="37">
        <f t="shared" si="4"/>
        <v>106617651.60000001</v>
      </c>
      <c r="X75" s="220"/>
    </row>
    <row r="76" spans="1:24" s="2" customFormat="1" ht="18" customHeight="1">
      <c r="A76" s="36"/>
      <c r="B76" s="36"/>
      <c r="C76" s="36"/>
      <c r="D76" s="101" t="s">
        <v>685</v>
      </c>
      <c r="E76" s="37">
        <v>10389043.98</v>
      </c>
      <c r="F76" s="37">
        <v>7892800</v>
      </c>
      <c r="G76" s="37"/>
      <c r="H76" s="37">
        <v>10375115.75</v>
      </c>
      <c r="I76" s="37">
        <v>7880544.24</v>
      </c>
      <c r="J76" s="37"/>
      <c r="K76" s="96">
        <f t="shared" si="2"/>
        <v>99.86593347735544</v>
      </c>
      <c r="L76" s="37">
        <f>M76+P76</f>
        <v>4530000</v>
      </c>
      <c r="M76" s="37"/>
      <c r="N76" s="37"/>
      <c r="O76" s="37"/>
      <c r="P76" s="37">
        <v>4530000</v>
      </c>
      <c r="Q76" s="37">
        <f>R76+U76</f>
        <v>4523785.28</v>
      </c>
      <c r="R76" s="37"/>
      <c r="S76" s="37"/>
      <c r="T76" s="37"/>
      <c r="U76" s="37">
        <v>4523785.28</v>
      </c>
      <c r="V76" s="96">
        <f t="shared" si="3"/>
        <v>99.86280971302429</v>
      </c>
      <c r="W76" s="37">
        <f t="shared" si="4"/>
        <v>14898901.030000001</v>
      </c>
      <c r="X76" s="220"/>
    </row>
    <row r="77" spans="1:24" s="2" customFormat="1" ht="27.75" customHeight="1">
      <c r="A77" s="36" t="s">
        <v>271</v>
      </c>
      <c r="B77" s="36" t="str">
        <f>'дод. 3'!A30</f>
        <v>1150</v>
      </c>
      <c r="C77" s="36" t="str">
        <f>'дод. 3'!B30</f>
        <v>0990</v>
      </c>
      <c r="D77" s="60" t="str">
        <f>'дод. 3'!C30</f>
        <v>Методичне забезпечення діяльності навчальних закладів  </v>
      </c>
      <c r="E77" s="37">
        <v>2819007</v>
      </c>
      <c r="F77" s="37">
        <v>2176762</v>
      </c>
      <c r="G77" s="37">
        <v>121300</v>
      </c>
      <c r="H77" s="37">
        <v>2812476.16</v>
      </c>
      <c r="I77" s="37">
        <v>2176716.64</v>
      </c>
      <c r="J77" s="37">
        <v>115189</v>
      </c>
      <c r="K77" s="96">
        <f t="shared" si="2"/>
        <v>99.76832835108249</v>
      </c>
      <c r="L77" s="37">
        <f t="shared" si="22"/>
        <v>13000</v>
      </c>
      <c r="M77" s="37"/>
      <c r="N77" s="37"/>
      <c r="O77" s="37"/>
      <c r="P77" s="37">
        <v>13000</v>
      </c>
      <c r="Q77" s="37">
        <f t="shared" si="5"/>
        <v>45371.19</v>
      </c>
      <c r="R77" s="37">
        <v>14475.99</v>
      </c>
      <c r="S77" s="37"/>
      <c r="T77" s="37"/>
      <c r="U77" s="37">
        <v>30895.2</v>
      </c>
      <c r="V77" s="96">
        <f t="shared" si="3"/>
        <v>349.0091538461539</v>
      </c>
      <c r="W77" s="37">
        <f t="shared" si="4"/>
        <v>2857847.35</v>
      </c>
      <c r="X77" s="220"/>
    </row>
    <row r="78" spans="1:24" s="2" customFormat="1" ht="20.25" customHeight="1">
      <c r="A78" s="36" t="s">
        <v>357</v>
      </c>
      <c r="B78" s="36" t="str">
        <f>'дод. 3'!A31</f>
        <v>1160</v>
      </c>
      <c r="C78" s="36">
        <f>'дод. 3'!B31</f>
        <v>0</v>
      </c>
      <c r="D78" s="60" t="str">
        <f>'дод. 3'!C31</f>
        <v>Інші програми, заклади та заходи у сфері освіти</v>
      </c>
      <c r="E78" s="37">
        <f>E80+E82</f>
        <v>7634210</v>
      </c>
      <c r="F78" s="37">
        <f aca="true" t="shared" si="23" ref="F78:U78">F80+F82</f>
        <v>5090730</v>
      </c>
      <c r="G78" s="37">
        <f t="shared" si="23"/>
        <v>431470</v>
      </c>
      <c r="H78" s="37">
        <f t="shared" si="23"/>
        <v>7604139.23</v>
      </c>
      <c r="I78" s="37">
        <f t="shared" si="23"/>
        <v>5090693.21</v>
      </c>
      <c r="J78" s="37">
        <f t="shared" si="23"/>
        <v>415919.02</v>
      </c>
      <c r="K78" s="96">
        <f t="shared" si="2"/>
        <v>99.60610501937988</v>
      </c>
      <c r="L78" s="37">
        <f t="shared" si="23"/>
        <v>349361</v>
      </c>
      <c r="M78" s="37">
        <f t="shared" si="23"/>
        <v>0</v>
      </c>
      <c r="N78" s="37">
        <f t="shared" si="23"/>
        <v>0</v>
      </c>
      <c r="O78" s="37">
        <f t="shared" si="23"/>
        <v>0</v>
      </c>
      <c r="P78" s="37">
        <f t="shared" si="23"/>
        <v>349361</v>
      </c>
      <c r="Q78" s="37">
        <f t="shared" si="23"/>
        <v>738048.55</v>
      </c>
      <c r="R78" s="37">
        <f t="shared" si="23"/>
        <v>365901</v>
      </c>
      <c r="S78" s="37">
        <f t="shared" si="23"/>
        <v>0</v>
      </c>
      <c r="T78" s="37">
        <f t="shared" si="23"/>
        <v>0</v>
      </c>
      <c r="U78" s="37">
        <f t="shared" si="23"/>
        <v>372147.55</v>
      </c>
      <c r="V78" s="96">
        <f t="shared" si="3"/>
        <v>211.25670867669834</v>
      </c>
      <c r="W78" s="37">
        <f t="shared" si="4"/>
        <v>8342187.78</v>
      </c>
      <c r="X78" s="220"/>
    </row>
    <row r="79" spans="1:24" s="2" customFormat="1" ht="20.25" customHeight="1">
      <c r="A79" s="36"/>
      <c r="B79" s="36"/>
      <c r="C79" s="36"/>
      <c r="D79" s="101" t="s">
        <v>685</v>
      </c>
      <c r="E79" s="37">
        <f aca="true" t="shared" si="24" ref="E79:J79">E81</f>
        <v>0</v>
      </c>
      <c r="F79" s="37">
        <f t="shared" si="24"/>
        <v>0</v>
      </c>
      <c r="G79" s="37">
        <f t="shared" si="24"/>
        <v>0</v>
      </c>
      <c r="H79" s="37">
        <f t="shared" si="24"/>
        <v>0</v>
      </c>
      <c r="I79" s="37">
        <f t="shared" si="24"/>
        <v>0</v>
      </c>
      <c r="J79" s="37">
        <f t="shared" si="24"/>
        <v>0</v>
      </c>
      <c r="K79" s="96"/>
      <c r="L79" s="37">
        <f>L81</f>
        <v>107950</v>
      </c>
      <c r="M79" s="37">
        <f aca="true" t="shared" si="25" ref="M79:U79">M81</f>
        <v>0</v>
      </c>
      <c r="N79" s="37">
        <f t="shared" si="25"/>
        <v>0</v>
      </c>
      <c r="O79" s="37">
        <f t="shared" si="25"/>
        <v>0</v>
      </c>
      <c r="P79" s="37">
        <f t="shared" si="25"/>
        <v>107950</v>
      </c>
      <c r="Q79" s="37">
        <f t="shared" si="25"/>
        <v>107949.99</v>
      </c>
      <c r="R79" s="37">
        <f t="shared" si="25"/>
        <v>0</v>
      </c>
      <c r="S79" s="37">
        <f t="shared" si="25"/>
        <v>0</v>
      </c>
      <c r="T79" s="37">
        <f t="shared" si="25"/>
        <v>0</v>
      </c>
      <c r="U79" s="37">
        <f t="shared" si="25"/>
        <v>107949.99</v>
      </c>
      <c r="V79" s="96">
        <f aca="true" t="shared" si="26" ref="V79:V136">Q79/L79*100</f>
        <v>99.99999073645208</v>
      </c>
      <c r="W79" s="37">
        <f aca="true" t="shared" si="27" ref="W79:W142">H79+Q79</f>
        <v>107949.99</v>
      </c>
      <c r="X79" s="220"/>
    </row>
    <row r="80" spans="1:24" s="51" customFormat="1" ht="31.5" customHeight="1">
      <c r="A80" s="38" t="s">
        <v>472</v>
      </c>
      <c r="B80" s="38" t="str">
        <f>'дод. 3'!A33</f>
        <v>1161</v>
      </c>
      <c r="C80" s="38" t="str">
        <f>'дод. 3'!B33</f>
        <v>0990</v>
      </c>
      <c r="D80" s="61" t="str">
        <f>'дод. 3'!C33</f>
        <v>Забезпечення діяльності інших закладів у сфері освіти</v>
      </c>
      <c r="E80" s="39">
        <v>7558410</v>
      </c>
      <c r="F80" s="39">
        <v>5090730</v>
      </c>
      <c r="G80" s="39">
        <v>431470</v>
      </c>
      <c r="H80" s="39">
        <v>7528339.23</v>
      </c>
      <c r="I80" s="39">
        <v>5090693.21</v>
      </c>
      <c r="J80" s="39">
        <v>415919.02</v>
      </c>
      <c r="K80" s="175">
        <f aca="true" t="shared" si="28" ref="K80:K142">H80/E80*100</f>
        <v>99.60215481827528</v>
      </c>
      <c r="L80" s="39">
        <f>M80+P80</f>
        <v>349361</v>
      </c>
      <c r="M80" s="39"/>
      <c r="N80" s="39"/>
      <c r="O80" s="39"/>
      <c r="P80" s="39">
        <v>349361</v>
      </c>
      <c r="Q80" s="39">
        <f t="shared" si="5"/>
        <v>738048.55</v>
      </c>
      <c r="R80" s="39">
        <v>365901</v>
      </c>
      <c r="S80" s="39"/>
      <c r="T80" s="39"/>
      <c r="U80" s="39">
        <v>372147.55</v>
      </c>
      <c r="V80" s="175">
        <f t="shared" si="26"/>
        <v>211.25670867669834</v>
      </c>
      <c r="W80" s="39">
        <f t="shared" si="27"/>
        <v>8266387.78</v>
      </c>
      <c r="X80" s="220"/>
    </row>
    <row r="81" spans="1:24" s="51" customFormat="1" ht="18" customHeight="1">
      <c r="A81" s="38"/>
      <c r="B81" s="38"/>
      <c r="C81" s="38"/>
      <c r="D81" s="122" t="s">
        <v>685</v>
      </c>
      <c r="E81" s="39"/>
      <c r="F81" s="39"/>
      <c r="G81" s="39"/>
      <c r="H81" s="39"/>
      <c r="I81" s="39"/>
      <c r="J81" s="39"/>
      <c r="K81" s="175"/>
      <c r="L81" s="39">
        <f>M81+P81</f>
        <v>107950</v>
      </c>
      <c r="M81" s="39"/>
      <c r="N81" s="39"/>
      <c r="O81" s="39"/>
      <c r="P81" s="39">
        <v>107950</v>
      </c>
      <c r="Q81" s="39">
        <f>R81+U81</f>
        <v>107949.99</v>
      </c>
      <c r="R81" s="39"/>
      <c r="S81" s="39"/>
      <c r="T81" s="39"/>
      <c r="U81" s="39">
        <v>107949.99</v>
      </c>
      <c r="V81" s="175">
        <f t="shared" si="26"/>
        <v>99.99999073645208</v>
      </c>
      <c r="W81" s="39">
        <f t="shared" si="27"/>
        <v>107949.99</v>
      </c>
      <c r="X81" s="220"/>
    </row>
    <row r="82" spans="1:24" s="51" customFormat="1" ht="20.25" customHeight="1">
      <c r="A82" s="38" t="s">
        <v>473</v>
      </c>
      <c r="B82" s="38" t="str">
        <f>'дод. 3'!A35</f>
        <v>1162</v>
      </c>
      <c r="C82" s="38" t="str">
        <f>'дод. 3'!B35</f>
        <v>0990</v>
      </c>
      <c r="D82" s="61" t="str">
        <f>'дод. 3'!C35</f>
        <v>Інші програми та заходи у сфері освіти</v>
      </c>
      <c r="E82" s="39">
        <v>75800</v>
      </c>
      <c r="F82" s="39"/>
      <c r="G82" s="39"/>
      <c r="H82" s="39">
        <v>75800</v>
      </c>
      <c r="I82" s="39"/>
      <c r="J82" s="39"/>
      <c r="K82" s="175">
        <f t="shared" si="28"/>
        <v>100</v>
      </c>
      <c r="L82" s="39">
        <f>M82+P82</f>
        <v>0</v>
      </c>
      <c r="M82" s="39"/>
      <c r="N82" s="39"/>
      <c r="O82" s="39"/>
      <c r="P82" s="39"/>
      <c r="Q82" s="39">
        <f t="shared" si="5"/>
        <v>0</v>
      </c>
      <c r="R82" s="39"/>
      <c r="S82" s="39"/>
      <c r="T82" s="39"/>
      <c r="U82" s="39"/>
      <c r="V82" s="175"/>
      <c r="W82" s="39">
        <f t="shared" si="27"/>
        <v>75800</v>
      </c>
      <c r="X82" s="220"/>
    </row>
    <row r="83" spans="1:24" s="2" customFormat="1" ht="68.25" customHeight="1">
      <c r="A83" s="36" t="s">
        <v>272</v>
      </c>
      <c r="B83" s="36" t="str">
        <f>'дод. 3'!A122</f>
        <v>3140</v>
      </c>
      <c r="C83" s="36" t="str">
        <f>'дод. 3'!B122</f>
        <v>1040</v>
      </c>
      <c r="D83" s="149" t="str">
        <f>'дод. 3'!C122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83" s="37">
        <v>6229994</v>
      </c>
      <c r="F83" s="37"/>
      <c r="G83" s="37"/>
      <c r="H83" s="37">
        <v>6188768.07</v>
      </c>
      <c r="I83" s="37"/>
      <c r="J83" s="37"/>
      <c r="K83" s="96">
        <f t="shared" si="28"/>
        <v>99.33826693894088</v>
      </c>
      <c r="L83" s="37">
        <f>M83+P83</f>
        <v>0</v>
      </c>
      <c r="M83" s="37"/>
      <c r="N83" s="37"/>
      <c r="O83" s="37"/>
      <c r="P83" s="37"/>
      <c r="Q83" s="37">
        <f t="shared" si="5"/>
        <v>1270085.51</v>
      </c>
      <c r="R83" s="37">
        <v>1270085.51</v>
      </c>
      <c r="S83" s="37"/>
      <c r="T83" s="37"/>
      <c r="U83" s="37"/>
      <c r="V83" s="96"/>
      <c r="W83" s="37">
        <f t="shared" si="27"/>
        <v>7458853.58</v>
      </c>
      <c r="X83" s="220"/>
    </row>
    <row r="84" spans="1:24" s="2" customFormat="1" ht="15" customHeight="1">
      <c r="A84" s="36" t="s">
        <v>572</v>
      </c>
      <c r="B84" s="36" t="str">
        <f>'дод. 3'!A143</f>
        <v>3240</v>
      </c>
      <c r="C84" s="36">
        <f>'дод. 3'!B143</f>
        <v>0</v>
      </c>
      <c r="D84" s="60" t="str">
        <f>'дод. 3'!C143</f>
        <v>Інші заклади та заходи</v>
      </c>
      <c r="E84" s="37">
        <f>E85</f>
        <v>52490</v>
      </c>
      <c r="F84" s="37">
        <f aca="true" t="shared" si="29" ref="F84:U84">F85</f>
        <v>0</v>
      </c>
      <c r="G84" s="37">
        <f t="shared" si="29"/>
        <v>0</v>
      </c>
      <c r="H84" s="37">
        <f t="shared" si="29"/>
        <v>52490</v>
      </c>
      <c r="I84" s="37">
        <f t="shared" si="29"/>
        <v>0</v>
      </c>
      <c r="J84" s="37">
        <f t="shared" si="29"/>
        <v>0</v>
      </c>
      <c r="K84" s="96">
        <f t="shared" si="28"/>
        <v>100</v>
      </c>
      <c r="L84" s="37">
        <f t="shared" si="29"/>
        <v>0</v>
      </c>
      <c r="M84" s="37">
        <f t="shared" si="29"/>
        <v>0</v>
      </c>
      <c r="N84" s="37">
        <f t="shared" si="29"/>
        <v>0</v>
      </c>
      <c r="O84" s="37">
        <f t="shared" si="29"/>
        <v>0</v>
      </c>
      <c r="P84" s="37">
        <f t="shared" si="29"/>
        <v>0</v>
      </c>
      <c r="Q84" s="37">
        <f t="shared" si="29"/>
        <v>0</v>
      </c>
      <c r="R84" s="37">
        <f t="shared" si="29"/>
        <v>0</v>
      </c>
      <c r="S84" s="37">
        <f t="shared" si="29"/>
        <v>0</v>
      </c>
      <c r="T84" s="37">
        <f t="shared" si="29"/>
        <v>0</v>
      </c>
      <c r="U84" s="37">
        <f t="shared" si="29"/>
        <v>0</v>
      </c>
      <c r="V84" s="96"/>
      <c r="W84" s="37">
        <f t="shared" si="27"/>
        <v>52490</v>
      </c>
      <c r="X84" s="220">
        <v>14</v>
      </c>
    </row>
    <row r="85" spans="1:24" s="51" customFormat="1" ht="36.75" customHeight="1">
      <c r="A85" s="38" t="s">
        <v>573</v>
      </c>
      <c r="B85" s="38" t="str">
        <f>'дод. 3'!A145</f>
        <v>3242</v>
      </c>
      <c r="C85" s="38" t="str">
        <f>'дод. 3'!B145</f>
        <v>1090</v>
      </c>
      <c r="D85" s="61" t="str">
        <f>'дод. 3'!C145</f>
        <v>Інші заходи у сфері соціального захисту і соціального забезпечення</v>
      </c>
      <c r="E85" s="39">
        <v>52490</v>
      </c>
      <c r="F85" s="39"/>
      <c r="G85" s="39"/>
      <c r="H85" s="39">
        <v>52490</v>
      </c>
      <c r="I85" s="39"/>
      <c r="J85" s="39"/>
      <c r="K85" s="175">
        <f t="shared" si="28"/>
        <v>100</v>
      </c>
      <c r="L85" s="39">
        <f>M85+P85</f>
        <v>0</v>
      </c>
      <c r="M85" s="39"/>
      <c r="N85" s="39"/>
      <c r="O85" s="39"/>
      <c r="P85" s="39"/>
      <c r="Q85" s="39">
        <f t="shared" si="5"/>
        <v>0</v>
      </c>
      <c r="R85" s="39"/>
      <c r="S85" s="39"/>
      <c r="T85" s="39"/>
      <c r="U85" s="39"/>
      <c r="V85" s="175"/>
      <c r="W85" s="39">
        <f t="shared" si="27"/>
        <v>52490</v>
      </c>
      <c r="X85" s="220"/>
    </row>
    <row r="86" spans="1:24" s="2" customFormat="1" ht="25.5" customHeight="1">
      <c r="A86" s="36" t="s">
        <v>273</v>
      </c>
      <c r="B86" s="36" t="str">
        <f>'дод. 3'!A156</f>
        <v>5030</v>
      </c>
      <c r="C86" s="36">
        <f>'дод. 3'!B156</f>
        <v>0</v>
      </c>
      <c r="D86" s="60" t="str">
        <f>'дод. 3'!C156</f>
        <v>Розвиток дитячо-юнацького та резервного спорту</v>
      </c>
      <c r="E86" s="37">
        <f>E87</f>
        <v>4395270</v>
      </c>
      <c r="F86" s="37">
        <f aca="true" t="shared" si="30" ref="F86:U86">F87</f>
        <v>3088450</v>
      </c>
      <c r="G86" s="37">
        <f t="shared" si="30"/>
        <v>213120</v>
      </c>
      <c r="H86" s="37">
        <f t="shared" si="30"/>
        <v>4377980.73</v>
      </c>
      <c r="I86" s="37">
        <f t="shared" si="30"/>
        <v>3088450</v>
      </c>
      <c r="J86" s="37">
        <f t="shared" si="30"/>
        <v>205580.69</v>
      </c>
      <c r="K86" s="96">
        <f t="shared" si="28"/>
        <v>99.60663918257583</v>
      </c>
      <c r="L86" s="37">
        <f>L87</f>
        <v>95129</v>
      </c>
      <c r="M86" s="37">
        <f t="shared" si="30"/>
        <v>0</v>
      </c>
      <c r="N86" s="37">
        <f t="shared" si="30"/>
        <v>0</v>
      </c>
      <c r="O86" s="37">
        <f t="shared" si="30"/>
        <v>0</v>
      </c>
      <c r="P86" s="37">
        <f t="shared" si="30"/>
        <v>95129</v>
      </c>
      <c r="Q86" s="37">
        <f t="shared" si="30"/>
        <v>112122.82</v>
      </c>
      <c r="R86" s="37">
        <f t="shared" si="30"/>
        <v>530.3</v>
      </c>
      <c r="S86" s="37">
        <f t="shared" si="30"/>
        <v>0</v>
      </c>
      <c r="T86" s="37">
        <f t="shared" si="30"/>
        <v>0</v>
      </c>
      <c r="U86" s="37">
        <f t="shared" si="30"/>
        <v>111592.52</v>
      </c>
      <c r="V86" s="96">
        <f t="shared" si="26"/>
        <v>117.86397418242598</v>
      </c>
      <c r="W86" s="37">
        <f t="shared" si="27"/>
        <v>4490103.550000001</v>
      </c>
      <c r="X86" s="220"/>
    </row>
    <row r="87" spans="1:24" s="51" customFormat="1" ht="33" customHeight="1">
      <c r="A87" s="38" t="s">
        <v>274</v>
      </c>
      <c r="B87" s="38" t="str">
        <f>'дод. 3'!A157</f>
        <v>5031</v>
      </c>
      <c r="C87" s="38" t="str">
        <f>'дод. 3'!B157</f>
        <v>0810</v>
      </c>
      <c r="D87" s="61" t="str">
        <f>'дод. 3'!C157</f>
        <v>Утримання та навчально-тренувальна робота комунальних дитячо-юнацьких спортивних шкіл</v>
      </c>
      <c r="E87" s="39">
        <v>4395270</v>
      </c>
      <c r="F87" s="39">
        <v>3088450</v>
      </c>
      <c r="G87" s="39">
        <v>213120</v>
      </c>
      <c r="H87" s="39">
        <v>4377980.73</v>
      </c>
      <c r="I87" s="39">
        <v>3088450</v>
      </c>
      <c r="J87" s="39">
        <v>205580.69</v>
      </c>
      <c r="K87" s="175">
        <f t="shared" si="28"/>
        <v>99.60663918257583</v>
      </c>
      <c r="L87" s="39">
        <f>M87+P87</f>
        <v>95129</v>
      </c>
      <c r="M87" s="39"/>
      <c r="N87" s="39"/>
      <c r="O87" s="39"/>
      <c r="P87" s="39">
        <v>95129</v>
      </c>
      <c r="Q87" s="39">
        <f t="shared" si="5"/>
        <v>112122.82</v>
      </c>
      <c r="R87" s="39">
        <v>530.3</v>
      </c>
      <c r="S87" s="39"/>
      <c r="T87" s="39"/>
      <c r="U87" s="39">
        <v>111592.52</v>
      </c>
      <c r="V87" s="175">
        <f t="shared" si="26"/>
        <v>117.86397418242598</v>
      </c>
      <c r="W87" s="39">
        <f t="shared" si="27"/>
        <v>4490103.550000001</v>
      </c>
      <c r="X87" s="220"/>
    </row>
    <row r="88" spans="1:24" s="2" customFormat="1" ht="23.25" customHeight="1">
      <c r="A88" s="36" t="s">
        <v>603</v>
      </c>
      <c r="B88" s="36"/>
      <c r="C88" s="36"/>
      <c r="D88" s="101" t="s">
        <v>587</v>
      </c>
      <c r="E88" s="37">
        <f>E90</f>
        <v>0</v>
      </c>
      <c r="F88" s="37">
        <f aca="true" t="shared" si="31" ref="F88:J89">F90</f>
        <v>0</v>
      </c>
      <c r="G88" s="37">
        <f t="shared" si="31"/>
        <v>0</v>
      </c>
      <c r="H88" s="37">
        <f t="shared" si="31"/>
        <v>0</v>
      </c>
      <c r="I88" s="37">
        <f t="shared" si="31"/>
        <v>0</v>
      </c>
      <c r="J88" s="37">
        <f t="shared" si="31"/>
        <v>0</v>
      </c>
      <c r="K88" s="96"/>
      <c r="L88" s="37">
        <f aca="true" t="shared" si="32" ref="L88:U89">L90</f>
        <v>24101972.82</v>
      </c>
      <c r="M88" s="37">
        <f t="shared" si="32"/>
        <v>0</v>
      </c>
      <c r="N88" s="37">
        <f t="shared" si="32"/>
        <v>0</v>
      </c>
      <c r="O88" s="37">
        <f t="shared" si="32"/>
        <v>0</v>
      </c>
      <c r="P88" s="37">
        <f t="shared" si="32"/>
        <v>24101972.82</v>
      </c>
      <c r="Q88" s="37">
        <f t="shared" si="32"/>
        <v>19108983.97</v>
      </c>
      <c r="R88" s="37">
        <f t="shared" si="32"/>
        <v>0</v>
      </c>
      <c r="S88" s="37">
        <f t="shared" si="32"/>
        <v>0</v>
      </c>
      <c r="T88" s="37">
        <f t="shared" si="32"/>
        <v>0</v>
      </c>
      <c r="U88" s="37">
        <f t="shared" si="32"/>
        <v>19108983.97</v>
      </c>
      <c r="V88" s="96">
        <f t="shared" si="26"/>
        <v>79.28389975671709</v>
      </c>
      <c r="W88" s="37">
        <f t="shared" si="27"/>
        <v>19108983.97</v>
      </c>
      <c r="X88" s="220"/>
    </row>
    <row r="89" spans="1:24" s="2" customFormat="1" ht="20.25" customHeight="1">
      <c r="A89" s="36"/>
      <c r="B89" s="36"/>
      <c r="C89" s="36"/>
      <c r="D89" s="101" t="s">
        <v>685</v>
      </c>
      <c r="E89" s="37">
        <f>E91</f>
        <v>0</v>
      </c>
      <c r="F89" s="37">
        <f t="shared" si="31"/>
        <v>0</v>
      </c>
      <c r="G89" s="37">
        <f t="shared" si="31"/>
        <v>0</v>
      </c>
      <c r="H89" s="37">
        <f t="shared" si="31"/>
        <v>0</v>
      </c>
      <c r="I89" s="37">
        <f t="shared" si="31"/>
        <v>0</v>
      </c>
      <c r="J89" s="37">
        <f t="shared" si="31"/>
        <v>0</v>
      </c>
      <c r="K89" s="96"/>
      <c r="L89" s="37">
        <f>L91</f>
        <v>23393511.83</v>
      </c>
      <c r="M89" s="37">
        <f t="shared" si="32"/>
        <v>0</v>
      </c>
      <c r="N89" s="37">
        <f t="shared" si="32"/>
        <v>0</v>
      </c>
      <c r="O89" s="37">
        <f t="shared" si="32"/>
        <v>0</v>
      </c>
      <c r="P89" s="37">
        <f t="shared" si="32"/>
        <v>23393511.83</v>
      </c>
      <c r="Q89" s="37">
        <f t="shared" si="32"/>
        <v>18596030.54</v>
      </c>
      <c r="R89" s="37">
        <f t="shared" si="32"/>
        <v>0</v>
      </c>
      <c r="S89" s="37">
        <f t="shared" si="32"/>
        <v>0</v>
      </c>
      <c r="T89" s="37">
        <f t="shared" si="32"/>
        <v>0</v>
      </c>
      <c r="U89" s="37">
        <f t="shared" si="32"/>
        <v>18596030.54</v>
      </c>
      <c r="V89" s="96">
        <f t="shared" si="26"/>
        <v>79.49225697764763</v>
      </c>
      <c r="W89" s="37">
        <f t="shared" si="27"/>
        <v>18596030.54</v>
      </c>
      <c r="X89" s="220"/>
    </row>
    <row r="90" spans="1:24" s="51" customFormat="1" ht="47.25" customHeight="1">
      <c r="A90" s="38" t="s">
        <v>604</v>
      </c>
      <c r="B90" s="38" t="s">
        <v>608</v>
      </c>
      <c r="C90" s="38" t="s">
        <v>126</v>
      </c>
      <c r="D90" s="122" t="s">
        <v>605</v>
      </c>
      <c r="E90" s="39"/>
      <c r="F90" s="39"/>
      <c r="G90" s="39"/>
      <c r="H90" s="39"/>
      <c r="I90" s="39"/>
      <c r="J90" s="39"/>
      <c r="K90" s="175"/>
      <c r="L90" s="39">
        <f>M90+P90</f>
        <v>24101972.82</v>
      </c>
      <c r="M90" s="39"/>
      <c r="N90" s="39"/>
      <c r="O90" s="39"/>
      <c r="P90" s="39">
        <v>24101972.82</v>
      </c>
      <c r="Q90" s="39">
        <f>R90+U90</f>
        <v>19108983.97</v>
      </c>
      <c r="R90" s="39"/>
      <c r="S90" s="39"/>
      <c r="T90" s="39"/>
      <c r="U90" s="39">
        <v>19108983.97</v>
      </c>
      <c r="V90" s="175">
        <f t="shared" si="26"/>
        <v>79.28389975671709</v>
      </c>
      <c r="W90" s="39">
        <f t="shared" si="27"/>
        <v>19108983.97</v>
      </c>
      <c r="X90" s="220"/>
    </row>
    <row r="91" spans="1:24" s="51" customFormat="1" ht="18" customHeight="1">
      <c r="A91" s="38"/>
      <c r="B91" s="38"/>
      <c r="C91" s="38"/>
      <c r="D91" s="122" t="s">
        <v>685</v>
      </c>
      <c r="E91" s="39"/>
      <c r="F91" s="39"/>
      <c r="G91" s="39"/>
      <c r="H91" s="39"/>
      <c r="I91" s="39"/>
      <c r="J91" s="39"/>
      <c r="K91" s="175"/>
      <c r="L91" s="39">
        <f>M91+P91</f>
        <v>23393511.83</v>
      </c>
      <c r="M91" s="39"/>
      <c r="N91" s="39"/>
      <c r="O91" s="39"/>
      <c r="P91" s="39">
        <v>23393511.83</v>
      </c>
      <c r="Q91" s="39">
        <f>R91+U91</f>
        <v>18596030.54</v>
      </c>
      <c r="R91" s="39"/>
      <c r="S91" s="39"/>
      <c r="T91" s="39"/>
      <c r="U91" s="39">
        <v>18596030.54</v>
      </c>
      <c r="V91" s="175">
        <f t="shared" si="26"/>
        <v>79.49225697764763</v>
      </c>
      <c r="W91" s="39">
        <f t="shared" si="27"/>
        <v>18596030.54</v>
      </c>
      <c r="X91" s="220"/>
    </row>
    <row r="92" spans="1:24" s="2" customFormat="1" ht="25.5" customHeight="1">
      <c r="A92" s="36" t="s">
        <v>275</v>
      </c>
      <c r="B92" s="36" t="str">
        <f>'дод. 3'!A220</f>
        <v>7640</v>
      </c>
      <c r="C92" s="36" t="str">
        <f>'дод. 3'!B220</f>
        <v>0470</v>
      </c>
      <c r="D92" s="60" t="str">
        <f>'дод. 3'!C220</f>
        <v>Заходи з енергозбереження</v>
      </c>
      <c r="E92" s="37">
        <v>748650</v>
      </c>
      <c r="F92" s="37"/>
      <c r="G92" s="37"/>
      <c r="H92" s="37">
        <v>542782.3</v>
      </c>
      <c r="I92" s="37"/>
      <c r="J92" s="37"/>
      <c r="K92" s="96">
        <f t="shared" si="28"/>
        <v>72.50147599011555</v>
      </c>
      <c r="L92" s="37">
        <f>M92+P92</f>
        <v>11769684</v>
      </c>
      <c r="M92" s="37"/>
      <c r="N92" s="37"/>
      <c r="O92" s="37"/>
      <c r="P92" s="37">
        <v>11769684</v>
      </c>
      <c r="Q92" s="37">
        <f aca="true" t="shared" si="33" ref="Q92:Q208">R92+U92</f>
        <v>11670477.68</v>
      </c>
      <c r="R92" s="37"/>
      <c r="S92" s="37"/>
      <c r="T92" s="37"/>
      <c r="U92" s="37">
        <v>11670477.68</v>
      </c>
      <c r="V92" s="96">
        <f t="shared" si="26"/>
        <v>99.1571029434605</v>
      </c>
      <c r="W92" s="37">
        <f t="shared" si="27"/>
        <v>12213259.98</v>
      </c>
      <c r="X92" s="220"/>
    </row>
    <row r="93" spans="1:24" s="2" customFormat="1" ht="41.25" customHeight="1">
      <c r="A93" s="36" t="s">
        <v>276</v>
      </c>
      <c r="B93" s="36" t="str">
        <f>'дод. 3'!A239</f>
        <v>8340</v>
      </c>
      <c r="C93" s="36" t="str">
        <f>'дод. 3'!B239</f>
        <v>0540</v>
      </c>
      <c r="D93" s="60" t="str">
        <f>'дод. 3'!C239</f>
        <v>Природоохоронні заходи за рахунок цільових фондів</v>
      </c>
      <c r="E93" s="37"/>
      <c r="F93" s="37"/>
      <c r="G93" s="37"/>
      <c r="H93" s="37"/>
      <c r="I93" s="37"/>
      <c r="J93" s="37"/>
      <c r="K93" s="96"/>
      <c r="L93" s="37">
        <f>M93+P93</f>
        <v>396400</v>
      </c>
      <c r="M93" s="37">
        <v>346600</v>
      </c>
      <c r="N93" s="37"/>
      <c r="O93" s="37"/>
      <c r="P93" s="37">
        <v>49800</v>
      </c>
      <c r="Q93" s="37">
        <f t="shared" si="33"/>
        <v>388042.38</v>
      </c>
      <c r="R93" s="37">
        <v>338899.42</v>
      </c>
      <c r="S93" s="37"/>
      <c r="T93" s="37"/>
      <c r="U93" s="37">
        <v>49142.96</v>
      </c>
      <c r="V93" s="96">
        <f t="shared" si="26"/>
        <v>97.89161957618568</v>
      </c>
      <c r="W93" s="37">
        <f t="shared" si="27"/>
        <v>388042.38</v>
      </c>
      <c r="X93" s="220"/>
    </row>
    <row r="94" spans="1:24" s="2" customFormat="1" ht="48" customHeight="1">
      <c r="A94" s="36" t="s">
        <v>602</v>
      </c>
      <c r="B94" s="40" t="s">
        <v>600</v>
      </c>
      <c r="C94" s="102" t="s">
        <v>78</v>
      </c>
      <c r="D94" s="101" t="s">
        <v>601</v>
      </c>
      <c r="E94" s="37">
        <v>51500</v>
      </c>
      <c r="F94" s="37"/>
      <c r="G94" s="37"/>
      <c r="H94" s="37">
        <v>44412</v>
      </c>
      <c r="I94" s="37"/>
      <c r="J94" s="37"/>
      <c r="K94" s="96">
        <f t="shared" si="28"/>
        <v>86.2368932038835</v>
      </c>
      <c r="L94" s="37">
        <f>M94+P94</f>
        <v>2000000</v>
      </c>
      <c r="M94" s="37"/>
      <c r="N94" s="37"/>
      <c r="O94" s="37"/>
      <c r="P94" s="37">
        <v>2000000</v>
      </c>
      <c r="Q94" s="37">
        <f t="shared" si="33"/>
        <v>2000000</v>
      </c>
      <c r="R94" s="37"/>
      <c r="S94" s="37"/>
      <c r="T94" s="37"/>
      <c r="U94" s="37">
        <v>2000000</v>
      </c>
      <c r="V94" s="96">
        <f t="shared" si="26"/>
        <v>100</v>
      </c>
      <c r="W94" s="37">
        <f t="shared" si="27"/>
        <v>2044412</v>
      </c>
      <c r="X94" s="220"/>
    </row>
    <row r="95" spans="1:24" s="47" customFormat="1" ht="21" customHeight="1">
      <c r="A95" s="45" t="s">
        <v>277</v>
      </c>
      <c r="B95" s="26"/>
      <c r="C95" s="26"/>
      <c r="D95" s="46" t="s">
        <v>51</v>
      </c>
      <c r="E95" s="28">
        <f>E96</f>
        <v>360470765.4</v>
      </c>
      <c r="F95" s="28">
        <f aca="true" t="shared" si="34" ref="F95:U95">F96</f>
        <v>1219700</v>
      </c>
      <c r="G95" s="28">
        <f t="shared" si="34"/>
        <v>36225</v>
      </c>
      <c r="H95" s="28">
        <f t="shared" si="34"/>
        <v>358728595.39</v>
      </c>
      <c r="I95" s="28">
        <f t="shared" si="34"/>
        <v>1178819.93</v>
      </c>
      <c r="J95" s="28">
        <f t="shared" si="34"/>
        <v>34786.57</v>
      </c>
      <c r="K95" s="94">
        <f t="shared" si="28"/>
        <v>99.51669589402992</v>
      </c>
      <c r="L95" s="28">
        <f t="shared" si="34"/>
        <v>75350575.49</v>
      </c>
      <c r="M95" s="28">
        <f t="shared" si="34"/>
        <v>17005749</v>
      </c>
      <c r="N95" s="28">
        <f t="shared" si="34"/>
        <v>0</v>
      </c>
      <c r="O95" s="28">
        <f t="shared" si="34"/>
        <v>0</v>
      </c>
      <c r="P95" s="28">
        <f t="shared" si="34"/>
        <v>58344826.49</v>
      </c>
      <c r="Q95" s="28">
        <f t="shared" si="34"/>
        <v>83012729.93</v>
      </c>
      <c r="R95" s="28">
        <f t="shared" si="34"/>
        <v>31188644.880000003</v>
      </c>
      <c r="S95" s="28">
        <f t="shared" si="34"/>
        <v>0</v>
      </c>
      <c r="T95" s="28">
        <f t="shared" si="34"/>
        <v>0</v>
      </c>
      <c r="U95" s="28">
        <f t="shared" si="34"/>
        <v>51824085.05</v>
      </c>
      <c r="V95" s="94">
        <f t="shared" si="26"/>
        <v>110.16867408135043</v>
      </c>
      <c r="W95" s="28">
        <f t="shared" si="27"/>
        <v>441741325.32</v>
      </c>
      <c r="X95" s="220"/>
    </row>
    <row r="96" spans="1:24" s="50" customFormat="1" ht="18.75" customHeight="1">
      <c r="A96" s="48" t="s">
        <v>278</v>
      </c>
      <c r="B96" s="57"/>
      <c r="C96" s="57"/>
      <c r="D96" s="49" t="s">
        <v>51</v>
      </c>
      <c r="E96" s="35">
        <f aca="true" t="shared" si="35" ref="E96:J96">E98+E99+E101+E103+E105+E107+E113+E119+E129+E125+E132+E131+E130</f>
        <v>360470765.4</v>
      </c>
      <c r="F96" s="35">
        <f t="shared" si="35"/>
        <v>1219700</v>
      </c>
      <c r="G96" s="35">
        <f t="shared" si="35"/>
        <v>36225</v>
      </c>
      <c r="H96" s="35">
        <f t="shared" si="35"/>
        <v>358728595.39</v>
      </c>
      <c r="I96" s="35">
        <f t="shared" si="35"/>
        <v>1178819.93</v>
      </c>
      <c r="J96" s="35">
        <f t="shared" si="35"/>
        <v>34786.57</v>
      </c>
      <c r="K96" s="95">
        <f t="shared" si="28"/>
        <v>99.51669589402992</v>
      </c>
      <c r="L96" s="35">
        <f aca="true" t="shared" si="36" ref="L96:U96">L98+L99+L101+L103+L105+L107+L113+L119+L129+L125+L132+L131+L130</f>
        <v>75350575.49</v>
      </c>
      <c r="M96" s="35">
        <f t="shared" si="36"/>
        <v>17005749</v>
      </c>
      <c r="N96" s="35">
        <f t="shared" si="36"/>
        <v>0</v>
      </c>
      <c r="O96" s="35">
        <f t="shared" si="36"/>
        <v>0</v>
      </c>
      <c r="P96" s="35">
        <f t="shared" si="36"/>
        <v>58344826.49</v>
      </c>
      <c r="Q96" s="35">
        <f t="shared" si="36"/>
        <v>83012729.93</v>
      </c>
      <c r="R96" s="35">
        <f t="shared" si="36"/>
        <v>31188644.880000003</v>
      </c>
      <c r="S96" s="35">
        <f t="shared" si="36"/>
        <v>0</v>
      </c>
      <c r="T96" s="35">
        <f t="shared" si="36"/>
        <v>0</v>
      </c>
      <c r="U96" s="35">
        <f t="shared" si="36"/>
        <v>51824085.05</v>
      </c>
      <c r="V96" s="95">
        <f t="shared" si="26"/>
        <v>110.16867408135043</v>
      </c>
      <c r="W96" s="35">
        <f t="shared" si="27"/>
        <v>441741325.32</v>
      </c>
      <c r="X96" s="220"/>
    </row>
    <row r="97" spans="1:24" s="50" customFormat="1" ht="18.75" customHeight="1">
      <c r="A97" s="48"/>
      <c r="B97" s="57"/>
      <c r="C97" s="57"/>
      <c r="D97" s="49" t="s">
        <v>685</v>
      </c>
      <c r="E97" s="35">
        <f>E100+E102+E104+E106+E108+E114+E120+E126</f>
        <v>262541586</v>
      </c>
      <c r="F97" s="35">
        <f aca="true" t="shared" si="37" ref="F97:U97">F100+F102+F104+F106+F108+F114+F120+F126</f>
        <v>0</v>
      </c>
      <c r="G97" s="35">
        <f t="shared" si="37"/>
        <v>0</v>
      </c>
      <c r="H97" s="35">
        <f t="shared" si="37"/>
        <v>262372376.54999998</v>
      </c>
      <c r="I97" s="35">
        <f t="shared" si="37"/>
        <v>0</v>
      </c>
      <c r="J97" s="35">
        <f t="shared" si="37"/>
        <v>0</v>
      </c>
      <c r="K97" s="95">
        <f t="shared" si="28"/>
        <v>99.93554946758034</v>
      </c>
      <c r="L97" s="35">
        <f t="shared" si="37"/>
        <v>9836964.66</v>
      </c>
      <c r="M97" s="35">
        <f t="shared" si="37"/>
        <v>0</v>
      </c>
      <c r="N97" s="35">
        <f t="shared" si="37"/>
        <v>0</v>
      </c>
      <c r="O97" s="35">
        <f t="shared" si="37"/>
        <v>0</v>
      </c>
      <c r="P97" s="35">
        <f t="shared" si="37"/>
        <v>9836964.66</v>
      </c>
      <c r="Q97" s="35">
        <f t="shared" si="37"/>
        <v>7121626.22</v>
      </c>
      <c r="R97" s="35">
        <f t="shared" si="37"/>
        <v>0</v>
      </c>
      <c r="S97" s="35">
        <f t="shared" si="37"/>
        <v>0</v>
      </c>
      <c r="T97" s="35">
        <f t="shared" si="37"/>
        <v>0</v>
      </c>
      <c r="U97" s="35">
        <f t="shared" si="37"/>
        <v>7121626.22</v>
      </c>
      <c r="V97" s="95">
        <f t="shared" si="26"/>
        <v>72.39658234169156</v>
      </c>
      <c r="W97" s="35">
        <f t="shared" si="27"/>
        <v>269494002.77</v>
      </c>
      <c r="X97" s="220"/>
    </row>
    <row r="98" spans="1:24" s="2" customFormat="1" ht="45">
      <c r="A98" s="36" t="s">
        <v>279</v>
      </c>
      <c r="B98" s="36" t="str">
        <f>'дод. 3'!A15</f>
        <v>0160</v>
      </c>
      <c r="C98" s="36" t="str">
        <f>'дод. 3'!B15</f>
        <v>0111</v>
      </c>
      <c r="D98" s="101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98" s="37">
        <v>1591445</v>
      </c>
      <c r="F98" s="37">
        <v>1219700</v>
      </c>
      <c r="G98" s="37">
        <v>36225</v>
      </c>
      <c r="H98" s="37">
        <v>1518872.58</v>
      </c>
      <c r="I98" s="37">
        <v>1178819.93</v>
      </c>
      <c r="J98" s="37">
        <v>34786.57</v>
      </c>
      <c r="K98" s="96">
        <f t="shared" si="28"/>
        <v>95.4398411506524</v>
      </c>
      <c r="L98" s="37">
        <f aca="true" t="shared" si="38" ref="L98:L106">M98+P98</f>
        <v>0</v>
      </c>
      <c r="M98" s="37"/>
      <c r="N98" s="37"/>
      <c r="O98" s="37"/>
      <c r="P98" s="37">
        <v>0</v>
      </c>
      <c r="Q98" s="37">
        <f t="shared" si="33"/>
        <v>59181</v>
      </c>
      <c r="R98" s="37">
        <v>32122</v>
      </c>
      <c r="S98" s="37"/>
      <c r="T98" s="37"/>
      <c r="U98" s="37">
        <v>27059</v>
      </c>
      <c r="V98" s="96"/>
      <c r="W98" s="37">
        <f t="shared" si="27"/>
        <v>1578053.58</v>
      </c>
      <c r="X98" s="220"/>
    </row>
    <row r="99" spans="1:24" s="2" customFormat="1" ht="31.5" customHeight="1">
      <c r="A99" s="36" t="s">
        <v>280</v>
      </c>
      <c r="B99" s="36" t="str">
        <f>'дод. 3'!A38</f>
        <v>2010</v>
      </c>
      <c r="C99" s="36" t="str">
        <f>'дод. 3'!B38</f>
        <v>0731</v>
      </c>
      <c r="D99" s="60" t="str">
        <f>'дод. 3'!C38</f>
        <v>Багатопрофільна стаціонарна медична допомога населенню</v>
      </c>
      <c r="E99" s="37">
        <v>237872520.13</v>
      </c>
      <c r="F99" s="37"/>
      <c r="G99" s="37"/>
      <c r="H99" s="37">
        <v>237366937.6</v>
      </c>
      <c r="I99" s="37"/>
      <c r="J99" s="37"/>
      <c r="K99" s="96">
        <f t="shared" si="28"/>
        <v>99.78745652094504</v>
      </c>
      <c r="L99" s="37">
        <f t="shared" si="38"/>
        <v>43263723</v>
      </c>
      <c r="M99" s="37">
        <v>11318360</v>
      </c>
      <c r="N99" s="37"/>
      <c r="O99" s="37"/>
      <c r="P99" s="37">
        <v>31945363</v>
      </c>
      <c r="Q99" s="37">
        <f t="shared" si="33"/>
        <v>56569770.260000005</v>
      </c>
      <c r="R99" s="37">
        <v>24598152.05</v>
      </c>
      <c r="S99" s="37"/>
      <c r="T99" s="37"/>
      <c r="U99" s="37">
        <v>31971618.21</v>
      </c>
      <c r="V99" s="96">
        <f t="shared" si="26"/>
        <v>130.75566857711254</v>
      </c>
      <c r="W99" s="37">
        <f t="shared" si="27"/>
        <v>293936707.86</v>
      </c>
      <c r="X99" s="220"/>
    </row>
    <row r="100" spans="1:24" s="2" customFormat="1" ht="18" customHeight="1">
      <c r="A100" s="36"/>
      <c r="B100" s="36"/>
      <c r="C100" s="36"/>
      <c r="D100" s="101" t="s">
        <v>685</v>
      </c>
      <c r="E100" s="37">
        <v>160172501.76</v>
      </c>
      <c r="F100" s="37"/>
      <c r="G100" s="37"/>
      <c r="H100" s="37">
        <v>160151981.73</v>
      </c>
      <c r="I100" s="37"/>
      <c r="J100" s="37"/>
      <c r="K100" s="96">
        <f t="shared" si="28"/>
        <v>99.98718879347295</v>
      </c>
      <c r="L100" s="37">
        <f t="shared" si="38"/>
        <v>0</v>
      </c>
      <c r="M100" s="37"/>
      <c r="N100" s="37"/>
      <c r="O100" s="37"/>
      <c r="P100" s="37"/>
      <c r="Q100" s="37">
        <f>R100+U100</f>
        <v>0</v>
      </c>
      <c r="R100" s="37"/>
      <c r="S100" s="37"/>
      <c r="T100" s="37"/>
      <c r="U100" s="37"/>
      <c r="V100" s="96"/>
      <c r="W100" s="37">
        <f t="shared" si="27"/>
        <v>160151981.73</v>
      </c>
      <c r="X100" s="220"/>
    </row>
    <row r="101" spans="1:24" s="2" customFormat="1" ht="36.75" customHeight="1">
      <c r="A101" s="36" t="s">
        <v>289</v>
      </c>
      <c r="B101" s="36" t="str">
        <f>'дод. 3'!A40</f>
        <v>2030</v>
      </c>
      <c r="C101" s="36" t="str">
        <f>'дод. 3'!B40</f>
        <v>0733</v>
      </c>
      <c r="D101" s="60" t="str">
        <f>'дод. 3'!C40</f>
        <v>Лікарсько-акушерська допомога вагітним, породіллям та новонародженим</v>
      </c>
      <c r="E101" s="37">
        <v>33893364</v>
      </c>
      <c r="F101" s="37"/>
      <c r="G101" s="37"/>
      <c r="H101" s="37">
        <v>33533348.92</v>
      </c>
      <c r="I101" s="37"/>
      <c r="J101" s="37"/>
      <c r="K101" s="96">
        <f t="shared" si="28"/>
        <v>98.93780068570356</v>
      </c>
      <c r="L101" s="37">
        <f t="shared" si="38"/>
        <v>158839</v>
      </c>
      <c r="M101" s="37">
        <v>27300</v>
      </c>
      <c r="N101" s="37"/>
      <c r="O101" s="37"/>
      <c r="P101" s="37">
        <v>131539</v>
      </c>
      <c r="Q101" s="37">
        <f t="shared" si="33"/>
        <v>226177.13</v>
      </c>
      <c r="R101" s="37">
        <v>94738.01</v>
      </c>
      <c r="S101" s="37"/>
      <c r="T101" s="37"/>
      <c r="U101" s="37">
        <v>131439.12</v>
      </c>
      <c r="V101" s="96">
        <f t="shared" si="26"/>
        <v>142.39395236686207</v>
      </c>
      <c r="W101" s="37">
        <f t="shared" si="27"/>
        <v>33759526.050000004</v>
      </c>
      <c r="X101" s="220"/>
    </row>
    <row r="102" spans="1:24" s="2" customFormat="1" ht="18" customHeight="1">
      <c r="A102" s="36"/>
      <c r="B102" s="36"/>
      <c r="C102" s="36"/>
      <c r="D102" s="101" t="s">
        <v>685</v>
      </c>
      <c r="E102" s="37">
        <v>24348579</v>
      </c>
      <c r="F102" s="37"/>
      <c r="G102" s="37"/>
      <c r="H102" s="37">
        <v>24334216.95</v>
      </c>
      <c r="I102" s="37"/>
      <c r="J102" s="37"/>
      <c r="K102" s="96">
        <f t="shared" si="28"/>
        <v>99.94101483293953</v>
      </c>
      <c r="L102" s="37">
        <f t="shared" si="38"/>
        <v>0</v>
      </c>
      <c r="M102" s="37"/>
      <c r="N102" s="37"/>
      <c r="O102" s="37"/>
      <c r="P102" s="37"/>
      <c r="Q102" s="37">
        <f>R102+U102</f>
        <v>0</v>
      </c>
      <c r="R102" s="37"/>
      <c r="S102" s="37"/>
      <c r="T102" s="37"/>
      <c r="U102" s="37"/>
      <c r="V102" s="96"/>
      <c r="W102" s="37">
        <f t="shared" si="27"/>
        <v>24334216.95</v>
      </c>
      <c r="X102" s="220"/>
    </row>
    <row r="103" spans="1:24" s="2" customFormat="1" ht="33.75" customHeight="1">
      <c r="A103" s="40" t="s">
        <v>288</v>
      </c>
      <c r="B103" s="40" t="str">
        <f>'дод. 3'!A42</f>
        <v>2080</v>
      </c>
      <c r="C103" s="40" t="str">
        <f>'дод. 3'!B42</f>
        <v>0721</v>
      </c>
      <c r="D103" s="150" t="str">
        <f>'дод. 3'!C42</f>
        <v>Амбулаторно-поліклінічна допомога населенню, крім первинної медичної допомоги</v>
      </c>
      <c r="E103" s="37">
        <v>935838</v>
      </c>
      <c r="F103" s="37"/>
      <c r="G103" s="37"/>
      <c r="H103" s="37">
        <v>935838</v>
      </c>
      <c r="I103" s="37"/>
      <c r="J103" s="37"/>
      <c r="K103" s="96">
        <f t="shared" si="28"/>
        <v>100</v>
      </c>
      <c r="L103" s="37">
        <f t="shared" si="38"/>
        <v>412100</v>
      </c>
      <c r="M103" s="37">
        <v>412100</v>
      </c>
      <c r="N103" s="37"/>
      <c r="O103" s="37"/>
      <c r="P103" s="37"/>
      <c r="Q103" s="37">
        <f t="shared" si="33"/>
        <v>336538.65</v>
      </c>
      <c r="R103" s="37">
        <v>336538.65</v>
      </c>
      <c r="S103" s="37"/>
      <c r="T103" s="37"/>
      <c r="U103" s="37"/>
      <c r="V103" s="96">
        <f t="shared" si="26"/>
        <v>81.66431691337056</v>
      </c>
      <c r="W103" s="37">
        <f t="shared" si="27"/>
        <v>1272376.65</v>
      </c>
      <c r="X103" s="220"/>
    </row>
    <row r="104" spans="1:24" s="2" customFormat="1" ht="18" customHeight="1">
      <c r="A104" s="36"/>
      <c r="B104" s="36"/>
      <c r="C104" s="36"/>
      <c r="D104" s="101" t="s">
        <v>685</v>
      </c>
      <c r="E104" s="37">
        <v>846006.87</v>
      </c>
      <c r="F104" s="37"/>
      <c r="G104" s="37"/>
      <c r="H104" s="37">
        <v>846006.87</v>
      </c>
      <c r="I104" s="37"/>
      <c r="J104" s="37"/>
      <c r="K104" s="96">
        <f t="shared" si="28"/>
        <v>100</v>
      </c>
      <c r="L104" s="37">
        <f t="shared" si="38"/>
        <v>0</v>
      </c>
      <c r="M104" s="37"/>
      <c r="N104" s="37"/>
      <c r="O104" s="37"/>
      <c r="P104" s="37"/>
      <c r="Q104" s="37">
        <f>R104+U104</f>
        <v>0</v>
      </c>
      <c r="R104" s="37"/>
      <c r="S104" s="37"/>
      <c r="T104" s="37"/>
      <c r="U104" s="37"/>
      <c r="V104" s="96"/>
      <c r="W104" s="37">
        <f t="shared" si="27"/>
        <v>846006.87</v>
      </c>
      <c r="X104" s="220"/>
    </row>
    <row r="105" spans="1:24" s="2" customFormat="1" ht="24" customHeight="1">
      <c r="A105" s="36" t="s">
        <v>287</v>
      </c>
      <c r="B105" s="36" t="str">
        <f>'дод. 3'!A44</f>
        <v>2100</v>
      </c>
      <c r="C105" s="36" t="str">
        <f>'дод. 3'!B44</f>
        <v>0722</v>
      </c>
      <c r="D105" s="60" t="str">
        <f>'дод. 3'!C44</f>
        <v>Стоматологічна допомога населенню</v>
      </c>
      <c r="E105" s="37">
        <v>6400304</v>
      </c>
      <c r="F105" s="37"/>
      <c r="G105" s="37"/>
      <c r="H105" s="37">
        <v>6398652.64</v>
      </c>
      <c r="I105" s="37"/>
      <c r="J105" s="37"/>
      <c r="K105" s="96">
        <f t="shared" si="28"/>
        <v>99.97419872556053</v>
      </c>
      <c r="L105" s="37">
        <f t="shared" si="38"/>
        <v>5058989</v>
      </c>
      <c r="M105" s="37">
        <v>5058989</v>
      </c>
      <c r="N105" s="37"/>
      <c r="O105" s="37"/>
      <c r="P105" s="37"/>
      <c r="Q105" s="37">
        <f t="shared" si="33"/>
        <v>5525629.55</v>
      </c>
      <c r="R105" s="37">
        <v>5525629.55</v>
      </c>
      <c r="S105" s="37"/>
      <c r="T105" s="37"/>
      <c r="U105" s="37"/>
      <c r="V105" s="96">
        <f t="shared" si="26"/>
        <v>109.22398823164075</v>
      </c>
      <c r="W105" s="37">
        <f t="shared" si="27"/>
        <v>11924282.19</v>
      </c>
      <c r="X105" s="220"/>
    </row>
    <row r="106" spans="1:24" s="2" customFormat="1" ht="18" customHeight="1">
      <c r="A106" s="36"/>
      <c r="B106" s="36"/>
      <c r="C106" s="36"/>
      <c r="D106" s="101" t="s">
        <v>685</v>
      </c>
      <c r="E106" s="37">
        <v>5240025</v>
      </c>
      <c r="F106" s="37"/>
      <c r="G106" s="37"/>
      <c r="H106" s="37">
        <v>5240025</v>
      </c>
      <c r="I106" s="37"/>
      <c r="J106" s="37"/>
      <c r="K106" s="96">
        <f t="shared" si="28"/>
        <v>100</v>
      </c>
      <c r="L106" s="37">
        <f t="shared" si="38"/>
        <v>0</v>
      </c>
      <c r="M106" s="37"/>
      <c r="N106" s="37"/>
      <c r="O106" s="37"/>
      <c r="P106" s="37"/>
      <c r="Q106" s="37">
        <f>R106+U106</f>
        <v>0</v>
      </c>
      <c r="R106" s="37"/>
      <c r="S106" s="37"/>
      <c r="T106" s="37"/>
      <c r="U106" s="37"/>
      <c r="V106" s="96"/>
      <c r="W106" s="37">
        <f t="shared" si="27"/>
        <v>5240025</v>
      </c>
      <c r="X106" s="220"/>
    </row>
    <row r="107" spans="1:24" s="2" customFormat="1" ht="16.5" customHeight="1">
      <c r="A107" s="36" t="s">
        <v>286</v>
      </c>
      <c r="B107" s="36" t="str">
        <f>'дод. 3'!A46</f>
        <v>2110</v>
      </c>
      <c r="C107" s="36">
        <f>'дод. 3'!B46</f>
        <v>0</v>
      </c>
      <c r="D107" s="60" t="str">
        <f>'дод. 3'!C46</f>
        <v>Первинна медична допомога населенню</v>
      </c>
      <c r="E107" s="37">
        <f>E109+E111</f>
        <v>56602315.87</v>
      </c>
      <c r="F107" s="37">
        <f aca="true" t="shared" si="39" ref="F107:U107">F109+F111</f>
        <v>0</v>
      </c>
      <c r="G107" s="37">
        <f t="shared" si="39"/>
        <v>0</v>
      </c>
      <c r="H107" s="37">
        <f t="shared" si="39"/>
        <v>55990393.39</v>
      </c>
      <c r="I107" s="37">
        <f t="shared" si="39"/>
        <v>0</v>
      </c>
      <c r="J107" s="37">
        <f t="shared" si="39"/>
        <v>0</v>
      </c>
      <c r="K107" s="96">
        <f t="shared" si="28"/>
        <v>98.91890911070598</v>
      </c>
      <c r="L107" s="37">
        <f t="shared" si="39"/>
        <v>226000</v>
      </c>
      <c r="M107" s="37">
        <f t="shared" si="39"/>
        <v>167000</v>
      </c>
      <c r="N107" s="37">
        <f t="shared" si="39"/>
        <v>0</v>
      </c>
      <c r="O107" s="37">
        <f t="shared" si="39"/>
        <v>0</v>
      </c>
      <c r="P107" s="37">
        <f t="shared" si="39"/>
        <v>59000</v>
      </c>
      <c r="Q107" s="37">
        <f t="shared" si="39"/>
        <v>388883.86</v>
      </c>
      <c r="R107" s="37">
        <f t="shared" si="39"/>
        <v>294444.86</v>
      </c>
      <c r="S107" s="37">
        <f t="shared" si="39"/>
        <v>0</v>
      </c>
      <c r="T107" s="37">
        <f t="shared" si="39"/>
        <v>0</v>
      </c>
      <c r="U107" s="37">
        <f t="shared" si="39"/>
        <v>94439</v>
      </c>
      <c r="V107" s="96">
        <f t="shared" si="26"/>
        <v>172.07250442477874</v>
      </c>
      <c r="W107" s="37">
        <f t="shared" si="27"/>
        <v>56379277.25</v>
      </c>
      <c r="X107" s="220"/>
    </row>
    <row r="108" spans="1:24" s="2" customFormat="1" ht="16.5" customHeight="1">
      <c r="A108" s="36"/>
      <c r="B108" s="36"/>
      <c r="C108" s="36"/>
      <c r="D108" s="101" t="s">
        <v>685</v>
      </c>
      <c r="E108" s="37">
        <f>E110+E112</f>
        <v>52670764.37</v>
      </c>
      <c r="F108" s="37">
        <f aca="true" t="shared" si="40" ref="F108:U108">F110+F112</f>
        <v>0</v>
      </c>
      <c r="G108" s="37">
        <f t="shared" si="40"/>
        <v>0</v>
      </c>
      <c r="H108" s="37">
        <f t="shared" si="40"/>
        <v>52670764.37</v>
      </c>
      <c r="I108" s="37">
        <f t="shared" si="40"/>
        <v>0</v>
      </c>
      <c r="J108" s="37">
        <f t="shared" si="40"/>
        <v>0</v>
      </c>
      <c r="K108" s="96">
        <f t="shared" si="28"/>
        <v>100</v>
      </c>
      <c r="L108" s="37">
        <f t="shared" si="40"/>
        <v>0</v>
      </c>
      <c r="M108" s="37">
        <f t="shared" si="40"/>
        <v>0</v>
      </c>
      <c r="N108" s="37">
        <f t="shared" si="40"/>
        <v>0</v>
      </c>
      <c r="O108" s="37">
        <f t="shared" si="40"/>
        <v>0</v>
      </c>
      <c r="P108" s="37">
        <f t="shared" si="40"/>
        <v>0</v>
      </c>
      <c r="Q108" s="37">
        <f t="shared" si="40"/>
        <v>0</v>
      </c>
      <c r="R108" s="37">
        <f t="shared" si="40"/>
        <v>0</v>
      </c>
      <c r="S108" s="37">
        <f t="shared" si="40"/>
        <v>0</v>
      </c>
      <c r="T108" s="37">
        <f t="shared" si="40"/>
        <v>0</v>
      </c>
      <c r="U108" s="37">
        <f t="shared" si="40"/>
        <v>0</v>
      </c>
      <c r="V108" s="96"/>
      <c r="W108" s="37">
        <f t="shared" si="27"/>
        <v>52670764.37</v>
      </c>
      <c r="X108" s="220"/>
    </row>
    <row r="109" spans="1:24" s="51" customFormat="1" ht="56.25" customHeight="1">
      <c r="A109" s="38" t="s">
        <v>285</v>
      </c>
      <c r="B109" s="38" t="str">
        <f>'дод. 3'!A48</f>
        <v>2111</v>
      </c>
      <c r="C109" s="38" t="str">
        <f>'дод. 3'!B48</f>
        <v>0726</v>
      </c>
      <c r="D109" s="61" t="str">
        <f>'дод. 3'!C48</f>
        <v>Первинна медична допомога населенню, що надається центрами первинної медичної (медико-санітарної) допомоги</v>
      </c>
      <c r="E109" s="39">
        <v>25386899.56</v>
      </c>
      <c r="F109" s="39"/>
      <c r="G109" s="39"/>
      <c r="H109" s="39">
        <v>24774977.08</v>
      </c>
      <c r="I109" s="39"/>
      <c r="J109" s="39"/>
      <c r="K109" s="175">
        <f t="shared" si="28"/>
        <v>97.58961318394249</v>
      </c>
      <c r="L109" s="39">
        <f>M109+P109</f>
        <v>226000</v>
      </c>
      <c r="M109" s="39">
        <v>167000</v>
      </c>
      <c r="N109" s="39"/>
      <c r="O109" s="39"/>
      <c r="P109" s="39">
        <v>59000</v>
      </c>
      <c r="Q109" s="39">
        <f t="shared" si="33"/>
        <v>388883.86</v>
      </c>
      <c r="R109" s="39">
        <v>294444.86</v>
      </c>
      <c r="S109" s="39"/>
      <c r="T109" s="39"/>
      <c r="U109" s="39">
        <v>94439</v>
      </c>
      <c r="V109" s="175">
        <f t="shared" si="26"/>
        <v>172.07250442477874</v>
      </c>
      <c r="W109" s="39">
        <f t="shared" si="27"/>
        <v>25163860.939999998</v>
      </c>
      <c r="X109" s="220"/>
    </row>
    <row r="110" spans="1:24" s="51" customFormat="1" ht="18" customHeight="1">
      <c r="A110" s="38"/>
      <c r="B110" s="38"/>
      <c r="C110" s="38"/>
      <c r="D110" s="122" t="s">
        <v>685</v>
      </c>
      <c r="E110" s="39">
        <v>22422285.54</v>
      </c>
      <c r="F110" s="39"/>
      <c r="G110" s="39"/>
      <c r="H110" s="39">
        <v>22422285.54</v>
      </c>
      <c r="I110" s="39"/>
      <c r="J110" s="39"/>
      <c r="K110" s="175">
        <f t="shared" si="28"/>
        <v>100</v>
      </c>
      <c r="L110" s="39">
        <f>M110+P110</f>
        <v>0</v>
      </c>
      <c r="M110" s="39"/>
      <c r="N110" s="39"/>
      <c r="O110" s="39"/>
      <c r="P110" s="39"/>
      <c r="Q110" s="39">
        <f>R110+U110</f>
        <v>0</v>
      </c>
      <c r="R110" s="39"/>
      <c r="S110" s="39"/>
      <c r="T110" s="39"/>
      <c r="U110" s="39"/>
      <c r="V110" s="175"/>
      <c r="W110" s="39">
        <f t="shared" si="27"/>
        <v>22422285.54</v>
      </c>
      <c r="X110" s="220"/>
    </row>
    <row r="111" spans="1:24" s="51" customFormat="1" ht="45">
      <c r="A111" s="38" t="s">
        <v>577</v>
      </c>
      <c r="B111" s="38" t="str">
        <f>'дод. 3'!A50</f>
        <v>2113</v>
      </c>
      <c r="C111" s="38" t="str">
        <f>'дод. 3'!B50</f>
        <v>0721</v>
      </c>
      <c r="D111" s="61" t="str">
        <f>'дод. 3'!C50</f>
        <v>Первинна медична допомога населенню, що надається амбулаторно-поліклінічними закладами (відділеннями)</v>
      </c>
      <c r="E111" s="39">
        <v>31215416.31</v>
      </c>
      <c r="F111" s="39"/>
      <c r="G111" s="39"/>
      <c r="H111" s="39">
        <v>31215416.31</v>
      </c>
      <c r="I111" s="39"/>
      <c r="J111" s="39"/>
      <c r="K111" s="175">
        <f t="shared" si="28"/>
        <v>100</v>
      </c>
      <c r="L111" s="39">
        <f>M111+P111</f>
        <v>0</v>
      </c>
      <c r="M111" s="39"/>
      <c r="N111" s="39"/>
      <c r="O111" s="39"/>
      <c r="P111" s="39"/>
      <c r="Q111" s="39">
        <f t="shared" si="33"/>
        <v>0</v>
      </c>
      <c r="R111" s="39"/>
      <c r="S111" s="39"/>
      <c r="T111" s="39"/>
      <c r="U111" s="39"/>
      <c r="V111" s="175"/>
      <c r="W111" s="39">
        <f t="shared" si="27"/>
        <v>31215416.31</v>
      </c>
      <c r="X111" s="220"/>
    </row>
    <row r="112" spans="1:24" s="51" customFormat="1" ht="18" customHeight="1">
      <c r="A112" s="38"/>
      <c r="B112" s="38"/>
      <c r="C112" s="38"/>
      <c r="D112" s="122" t="s">
        <v>685</v>
      </c>
      <c r="E112" s="39">
        <v>30248478.83</v>
      </c>
      <c r="F112" s="39"/>
      <c r="G112" s="39"/>
      <c r="H112" s="39">
        <v>30248478.83</v>
      </c>
      <c r="I112" s="39"/>
      <c r="J112" s="39"/>
      <c r="K112" s="175">
        <f t="shared" si="28"/>
        <v>100</v>
      </c>
      <c r="L112" s="39">
        <f>M112+P112</f>
        <v>0</v>
      </c>
      <c r="M112" s="39"/>
      <c r="N112" s="39"/>
      <c r="O112" s="39"/>
      <c r="P112" s="39"/>
      <c r="Q112" s="39">
        <f>R112+U112</f>
        <v>0</v>
      </c>
      <c r="R112" s="39"/>
      <c r="S112" s="39"/>
      <c r="T112" s="39"/>
      <c r="U112" s="39"/>
      <c r="V112" s="175"/>
      <c r="W112" s="39">
        <f t="shared" si="27"/>
        <v>30248478.83</v>
      </c>
      <c r="X112" s="220"/>
    </row>
    <row r="113" spans="1:24" s="2" customFormat="1" ht="30" customHeight="1">
      <c r="A113" s="36" t="s">
        <v>284</v>
      </c>
      <c r="B113" s="106">
        <f>'дод. 3'!A52</f>
        <v>2140</v>
      </c>
      <c r="C113" s="106">
        <f>'дод. 3'!B52</f>
        <v>0</v>
      </c>
      <c r="D113" s="152" t="str">
        <f>'дод. 3'!C52</f>
        <v>Програми і централізовані заходи у галузі охорони здоров’я</v>
      </c>
      <c r="E113" s="37">
        <f>E115+E117</f>
        <v>16802006</v>
      </c>
      <c r="F113" s="37">
        <f aca="true" t="shared" si="41" ref="F113:U113">F115+F117</f>
        <v>0</v>
      </c>
      <c r="G113" s="37">
        <f t="shared" si="41"/>
        <v>0</v>
      </c>
      <c r="H113" s="37">
        <f t="shared" si="41"/>
        <v>16643597.16</v>
      </c>
      <c r="I113" s="37">
        <f t="shared" si="41"/>
        <v>0</v>
      </c>
      <c r="J113" s="37">
        <f t="shared" si="41"/>
        <v>0</v>
      </c>
      <c r="K113" s="96">
        <f t="shared" si="28"/>
        <v>99.05720281256893</v>
      </c>
      <c r="L113" s="37">
        <f t="shared" si="41"/>
        <v>0</v>
      </c>
      <c r="M113" s="37">
        <f t="shared" si="41"/>
        <v>0</v>
      </c>
      <c r="N113" s="37">
        <f t="shared" si="41"/>
        <v>0</v>
      </c>
      <c r="O113" s="37">
        <f t="shared" si="41"/>
        <v>0</v>
      </c>
      <c r="P113" s="37">
        <f t="shared" si="41"/>
        <v>0</v>
      </c>
      <c r="Q113" s="37">
        <f t="shared" si="41"/>
        <v>0</v>
      </c>
      <c r="R113" s="37">
        <f t="shared" si="41"/>
        <v>0</v>
      </c>
      <c r="S113" s="37">
        <f t="shared" si="41"/>
        <v>0</v>
      </c>
      <c r="T113" s="37">
        <f t="shared" si="41"/>
        <v>0</v>
      </c>
      <c r="U113" s="37">
        <f t="shared" si="41"/>
        <v>0</v>
      </c>
      <c r="V113" s="96"/>
      <c r="W113" s="37">
        <f t="shared" si="27"/>
        <v>16643597.16</v>
      </c>
      <c r="X113" s="220"/>
    </row>
    <row r="114" spans="1:24" s="2" customFormat="1" ht="18" customHeight="1">
      <c r="A114" s="36"/>
      <c r="B114" s="106"/>
      <c r="C114" s="106"/>
      <c r="D114" s="152" t="s">
        <v>685</v>
      </c>
      <c r="E114" s="37">
        <f>E116+E118</f>
        <v>15469506</v>
      </c>
      <c r="F114" s="37">
        <f aca="true" t="shared" si="42" ref="F114:U114">F116+F118</f>
        <v>0</v>
      </c>
      <c r="G114" s="37">
        <f t="shared" si="42"/>
        <v>0</v>
      </c>
      <c r="H114" s="37">
        <f>H116+H118</f>
        <v>15341204</v>
      </c>
      <c r="I114" s="37">
        <f t="shared" si="42"/>
        <v>0</v>
      </c>
      <c r="J114" s="37">
        <f t="shared" si="42"/>
        <v>0</v>
      </c>
      <c r="K114" s="96">
        <f t="shared" si="28"/>
        <v>99.17061346367493</v>
      </c>
      <c r="L114" s="37">
        <f t="shared" si="42"/>
        <v>0</v>
      </c>
      <c r="M114" s="37">
        <f t="shared" si="42"/>
        <v>0</v>
      </c>
      <c r="N114" s="37">
        <f t="shared" si="42"/>
        <v>0</v>
      </c>
      <c r="O114" s="37">
        <f t="shared" si="42"/>
        <v>0</v>
      </c>
      <c r="P114" s="37">
        <f t="shared" si="42"/>
        <v>0</v>
      </c>
      <c r="Q114" s="37">
        <f t="shared" si="42"/>
        <v>0</v>
      </c>
      <c r="R114" s="37">
        <f t="shared" si="42"/>
        <v>0</v>
      </c>
      <c r="S114" s="37">
        <f t="shared" si="42"/>
        <v>0</v>
      </c>
      <c r="T114" s="37">
        <f t="shared" si="42"/>
        <v>0</v>
      </c>
      <c r="U114" s="37">
        <f t="shared" si="42"/>
        <v>0</v>
      </c>
      <c r="V114" s="96"/>
      <c r="W114" s="37">
        <f t="shared" si="27"/>
        <v>15341204</v>
      </c>
      <c r="X114" s="220"/>
    </row>
    <row r="115" spans="1:24" s="51" customFormat="1" ht="32.25" customHeight="1">
      <c r="A115" s="38" t="s">
        <v>283</v>
      </c>
      <c r="B115" s="41">
        <f>'дод. 3'!A54</f>
        <v>2144</v>
      </c>
      <c r="C115" s="41" t="str">
        <f>'дод. 3'!B54</f>
        <v>0763</v>
      </c>
      <c r="D115" s="153" t="str">
        <f>'дод. 3'!C54</f>
        <v>Централізовані заходи з лікування хворих на цукровий та нецукровий діабет</v>
      </c>
      <c r="E115" s="39">
        <v>9830400</v>
      </c>
      <c r="F115" s="39"/>
      <c r="G115" s="39"/>
      <c r="H115" s="39">
        <v>9800293.16</v>
      </c>
      <c r="I115" s="39"/>
      <c r="J115" s="39"/>
      <c r="K115" s="175">
        <f t="shared" si="28"/>
        <v>99.69373738606771</v>
      </c>
      <c r="L115" s="39">
        <f>M115+P115</f>
        <v>0</v>
      </c>
      <c r="M115" s="39"/>
      <c r="N115" s="39"/>
      <c r="O115" s="39"/>
      <c r="P115" s="39"/>
      <c r="Q115" s="39">
        <f t="shared" si="33"/>
        <v>0</v>
      </c>
      <c r="R115" s="39"/>
      <c r="S115" s="39"/>
      <c r="T115" s="39"/>
      <c r="U115" s="39"/>
      <c r="V115" s="175"/>
      <c r="W115" s="39">
        <f t="shared" si="27"/>
        <v>9800293.16</v>
      </c>
      <c r="X115" s="220"/>
    </row>
    <row r="116" spans="1:24" s="51" customFormat="1" ht="18" customHeight="1">
      <c r="A116" s="38"/>
      <c r="B116" s="38"/>
      <c r="C116" s="38"/>
      <c r="D116" s="122" t="s">
        <v>685</v>
      </c>
      <c r="E116" s="39">
        <v>8497900</v>
      </c>
      <c r="F116" s="39"/>
      <c r="G116" s="39"/>
      <c r="H116" s="39">
        <v>8497900</v>
      </c>
      <c r="I116" s="39"/>
      <c r="J116" s="39"/>
      <c r="K116" s="175">
        <f t="shared" si="28"/>
        <v>100</v>
      </c>
      <c r="L116" s="39">
        <f>M116+P116</f>
        <v>0</v>
      </c>
      <c r="M116" s="39"/>
      <c r="N116" s="39"/>
      <c r="O116" s="39"/>
      <c r="P116" s="39"/>
      <c r="Q116" s="39">
        <f>R116+U116</f>
        <v>0</v>
      </c>
      <c r="R116" s="39"/>
      <c r="S116" s="39"/>
      <c r="T116" s="39"/>
      <c r="U116" s="39"/>
      <c r="V116" s="175"/>
      <c r="W116" s="39">
        <f t="shared" si="27"/>
        <v>8497900</v>
      </c>
      <c r="X116" s="220"/>
    </row>
    <row r="117" spans="1:24" s="51" customFormat="1" ht="31.5" customHeight="1">
      <c r="A117" s="38" t="s">
        <v>508</v>
      </c>
      <c r="B117" s="41">
        <f>'дод. 3'!A56</f>
        <v>2146</v>
      </c>
      <c r="C117" s="41" t="str">
        <f>'дод. 3'!B56</f>
        <v>0763</v>
      </c>
      <c r="D117" s="153" t="str">
        <f>'дод. 3'!C56</f>
        <v>Відшкодування вартості лікарських засобів для лікування окремих захворювань</v>
      </c>
      <c r="E117" s="39">
        <v>6971606</v>
      </c>
      <c r="F117" s="39"/>
      <c r="G117" s="39"/>
      <c r="H117" s="39">
        <v>6843304</v>
      </c>
      <c r="I117" s="39"/>
      <c r="J117" s="39"/>
      <c r="K117" s="175">
        <f t="shared" si="28"/>
        <v>98.15964929745026</v>
      </c>
      <c r="L117" s="39">
        <f>M117+P117</f>
        <v>0</v>
      </c>
      <c r="M117" s="39"/>
      <c r="N117" s="39"/>
      <c r="O117" s="39"/>
      <c r="P117" s="39"/>
      <c r="Q117" s="39">
        <f t="shared" si="33"/>
        <v>0</v>
      </c>
      <c r="R117" s="39"/>
      <c r="S117" s="39"/>
      <c r="T117" s="39"/>
      <c r="U117" s="39"/>
      <c r="V117" s="175"/>
      <c r="W117" s="39">
        <f t="shared" si="27"/>
        <v>6843304</v>
      </c>
      <c r="X117" s="220"/>
    </row>
    <row r="118" spans="1:24" s="51" customFormat="1" ht="18" customHeight="1">
      <c r="A118" s="38"/>
      <c r="B118" s="38"/>
      <c r="C118" s="38"/>
      <c r="D118" s="122" t="s">
        <v>685</v>
      </c>
      <c r="E118" s="39">
        <v>6971606</v>
      </c>
      <c r="F118" s="39"/>
      <c r="G118" s="39"/>
      <c r="H118" s="39">
        <v>6843304</v>
      </c>
      <c r="I118" s="39"/>
      <c r="J118" s="39"/>
      <c r="K118" s="175">
        <f t="shared" si="28"/>
        <v>98.15964929745026</v>
      </c>
      <c r="L118" s="39">
        <f>M118+P118</f>
        <v>0</v>
      </c>
      <c r="M118" s="39"/>
      <c r="N118" s="39"/>
      <c r="O118" s="39"/>
      <c r="P118" s="39"/>
      <c r="Q118" s="39">
        <f>R118+U118</f>
        <v>0</v>
      </c>
      <c r="R118" s="39"/>
      <c r="S118" s="39"/>
      <c r="T118" s="39"/>
      <c r="U118" s="39"/>
      <c r="V118" s="175"/>
      <c r="W118" s="39">
        <f t="shared" si="27"/>
        <v>6843304</v>
      </c>
      <c r="X118" s="220"/>
    </row>
    <row r="119" spans="1:24" s="2" customFormat="1" ht="35.25" customHeight="1">
      <c r="A119" s="36" t="s">
        <v>282</v>
      </c>
      <c r="B119" s="36" t="str">
        <f>'дод. 3'!A58</f>
        <v>2150</v>
      </c>
      <c r="C119" s="36">
        <f>'дод. 3'!B58</f>
        <v>0</v>
      </c>
      <c r="D119" s="60" t="str">
        <f>'дод. 3'!C58</f>
        <v>Інші програми, заклади та заходи у сфері охорони здоров’я</v>
      </c>
      <c r="E119" s="37">
        <f>E121+E123</f>
        <v>5687276</v>
      </c>
      <c r="F119" s="37">
        <f aca="true" t="shared" si="43" ref="F119:U119">F121+F123</f>
        <v>0</v>
      </c>
      <c r="G119" s="37">
        <f t="shared" si="43"/>
        <v>0</v>
      </c>
      <c r="H119" s="37">
        <f t="shared" si="43"/>
        <v>5677745.83</v>
      </c>
      <c r="I119" s="37">
        <f t="shared" si="43"/>
        <v>0</v>
      </c>
      <c r="J119" s="37">
        <f t="shared" si="43"/>
        <v>0</v>
      </c>
      <c r="K119" s="96">
        <f t="shared" si="28"/>
        <v>99.83242997174746</v>
      </c>
      <c r="L119" s="37">
        <f t="shared" si="43"/>
        <v>3367346</v>
      </c>
      <c r="M119" s="37">
        <f t="shared" si="43"/>
        <v>0</v>
      </c>
      <c r="N119" s="37">
        <f t="shared" si="43"/>
        <v>0</v>
      </c>
      <c r="O119" s="37">
        <f t="shared" si="43"/>
        <v>0</v>
      </c>
      <c r="P119" s="37">
        <f t="shared" si="43"/>
        <v>3367346</v>
      </c>
      <c r="Q119" s="37">
        <f>Q121+Q123</f>
        <v>3367802.68</v>
      </c>
      <c r="R119" s="37">
        <f>R121+R123</f>
        <v>460.68</v>
      </c>
      <c r="S119" s="37">
        <f t="shared" si="43"/>
        <v>0</v>
      </c>
      <c r="T119" s="37">
        <f t="shared" si="43"/>
        <v>0</v>
      </c>
      <c r="U119" s="37">
        <f t="shared" si="43"/>
        <v>3367342</v>
      </c>
      <c r="V119" s="96">
        <f t="shared" si="26"/>
        <v>100.01356201590215</v>
      </c>
      <c r="W119" s="37">
        <f t="shared" si="27"/>
        <v>9045548.51</v>
      </c>
      <c r="X119" s="220"/>
    </row>
    <row r="120" spans="1:24" s="2" customFormat="1" ht="15" customHeight="1">
      <c r="A120" s="36"/>
      <c r="B120" s="36"/>
      <c r="C120" s="36"/>
      <c r="D120" s="60" t="s">
        <v>685</v>
      </c>
      <c r="E120" s="37">
        <f>E122+E124</f>
        <v>3794203</v>
      </c>
      <c r="F120" s="37">
        <f aca="true" t="shared" si="44" ref="F120:U120">F122+F124</f>
        <v>0</v>
      </c>
      <c r="G120" s="37">
        <f t="shared" si="44"/>
        <v>0</v>
      </c>
      <c r="H120" s="37">
        <f t="shared" si="44"/>
        <v>3788177.63</v>
      </c>
      <c r="I120" s="37">
        <f t="shared" si="44"/>
        <v>0</v>
      </c>
      <c r="J120" s="37">
        <f t="shared" si="44"/>
        <v>0</v>
      </c>
      <c r="K120" s="96">
        <f t="shared" si="28"/>
        <v>99.84119537093824</v>
      </c>
      <c r="L120" s="37">
        <f t="shared" si="44"/>
        <v>0</v>
      </c>
      <c r="M120" s="37">
        <f t="shared" si="44"/>
        <v>0</v>
      </c>
      <c r="N120" s="37">
        <f t="shared" si="44"/>
        <v>0</v>
      </c>
      <c r="O120" s="37">
        <f t="shared" si="44"/>
        <v>0</v>
      </c>
      <c r="P120" s="37">
        <f t="shared" si="44"/>
        <v>0</v>
      </c>
      <c r="Q120" s="37">
        <f t="shared" si="44"/>
        <v>0</v>
      </c>
      <c r="R120" s="37">
        <f t="shared" si="44"/>
        <v>0</v>
      </c>
      <c r="S120" s="37">
        <f t="shared" si="44"/>
        <v>0</v>
      </c>
      <c r="T120" s="37">
        <f t="shared" si="44"/>
        <v>0</v>
      </c>
      <c r="U120" s="37">
        <f t="shared" si="44"/>
        <v>0</v>
      </c>
      <c r="V120" s="96"/>
      <c r="W120" s="37">
        <f t="shared" si="27"/>
        <v>3788177.63</v>
      </c>
      <c r="X120" s="220"/>
    </row>
    <row r="121" spans="1:24" s="51" customFormat="1" ht="30" customHeight="1">
      <c r="A121" s="38" t="s">
        <v>477</v>
      </c>
      <c r="B121" s="52" t="str">
        <f>'дод. 3'!A60</f>
        <v>2151</v>
      </c>
      <c r="C121" s="52" t="str">
        <f>'дод. 3'!B60</f>
        <v>0763</v>
      </c>
      <c r="D121" s="61" t="str">
        <f>'дод. 3'!C60</f>
        <v>Забезпечення діяльності інших закладів у сфері охорони здоров’я</v>
      </c>
      <c r="E121" s="39">
        <v>1983633</v>
      </c>
      <c r="F121" s="39"/>
      <c r="G121" s="39"/>
      <c r="H121" s="39">
        <v>1974118.76</v>
      </c>
      <c r="I121" s="39"/>
      <c r="J121" s="39"/>
      <c r="K121" s="175">
        <f t="shared" si="28"/>
        <v>99.52036288970793</v>
      </c>
      <c r="L121" s="39">
        <f>M121+P121</f>
        <v>0</v>
      </c>
      <c r="M121" s="39"/>
      <c r="N121" s="39"/>
      <c r="O121" s="39"/>
      <c r="P121" s="39"/>
      <c r="Q121" s="39">
        <f t="shared" si="33"/>
        <v>460.68</v>
      </c>
      <c r="R121" s="39">
        <v>460.68</v>
      </c>
      <c r="S121" s="39"/>
      <c r="T121" s="39"/>
      <c r="U121" s="39"/>
      <c r="V121" s="175"/>
      <c r="W121" s="39">
        <f t="shared" si="27"/>
        <v>1974579.44</v>
      </c>
      <c r="X121" s="220"/>
    </row>
    <row r="122" spans="1:24" s="51" customFormat="1" ht="15">
      <c r="A122" s="38"/>
      <c r="B122" s="38"/>
      <c r="C122" s="38"/>
      <c r="D122" s="122" t="s">
        <v>685</v>
      </c>
      <c r="E122" s="39">
        <v>1938677</v>
      </c>
      <c r="F122" s="39"/>
      <c r="G122" s="39"/>
      <c r="H122" s="39">
        <v>1932651.63</v>
      </c>
      <c r="I122" s="39"/>
      <c r="J122" s="39"/>
      <c r="K122" s="175">
        <f t="shared" si="28"/>
        <v>99.68920196608305</v>
      </c>
      <c r="L122" s="39">
        <f>M122+P122</f>
        <v>0</v>
      </c>
      <c r="M122" s="39"/>
      <c r="N122" s="39"/>
      <c r="O122" s="39"/>
      <c r="P122" s="39"/>
      <c r="Q122" s="39">
        <f>R122+U122</f>
        <v>0</v>
      </c>
      <c r="R122" s="39"/>
      <c r="S122" s="39"/>
      <c r="T122" s="39"/>
      <c r="U122" s="39"/>
      <c r="V122" s="175"/>
      <c r="W122" s="39">
        <f t="shared" si="27"/>
        <v>1932651.63</v>
      </c>
      <c r="X122" s="220"/>
    </row>
    <row r="123" spans="1:24" s="51" customFormat="1" ht="32.25" customHeight="1">
      <c r="A123" s="38" t="s">
        <v>478</v>
      </c>
      <c r="B123" s="52" t="str">
        <f>'дод. 3'!A62</f>
        <v>2152</v>
      </c>
      <c r="C123" s="52" t="str">
        <f>'дод. 3'!B62</f>
        <v>0763</v>
      </c>
      <c r="D123" s="151" t="str">
        <f>'дод. 3'!C62</f>
        <v>Інші програми та заходи у сфері охорони здоров’я</v>
      </c>
      <c r="E123" s="39">
        <v>3703643</v>
      </c>
      <c r="F123" s="39"/>
      <c r="G123" s="39"/>
      <c r="H123" s="39">
        <v>3703627.07</v>
      </c>
      <c r="I123" s="39"/>
      <c r="J123" s="39"/>
      <c r="K123" s="175">
        <f t="shared" si="28"/>
        <v>99.99956988295038</v>
      </c>
      <c r="L123" s="39">
        <f>M123+P123</f>
        <v>3367346</v>
      </c>
      <c r="M123" s="39"/>
      <c r="N123" s="39"/>
      <c r="O123" s="39"/>
      <c r="P123" s="39">
        <v>3367346</v>
      </c>
      <c r="Q123" s="39">
        <f t="shared" si="33"/>
        <v>3367342</v>
      </c>
      <c r="R123" s="39"/>
      <c r="S123" s="39"/>
      <c r="T123" s="39"/>
      <c r="U123" s="39">
        <v>3367342</v>
      </c>
      <c r="V123" s="175">
        <f t="shared" si="26"/>
        <v>99.9998812120881</v>
      </c>
      <c r="W123" s="39">
        <f t="shared" si="27"/>
        <v>7070969.07</v>
      </c>
      <c r="X123" s="220"/>
    </row>
    <row r="124" spans="1:24" s="51" customFormat="1" ht="15">
      <c r="A124" s="38"/>
      <c r="B124" s="38"/>
      <c r="C124" s="38"/>
      <c r="D124" s="122" t="s">
        <v>685</v>
      </c>
      <c r="E124" s="39">
        <v>1855526</v>
      </c>
      <c r="F124" s="39"/>
      <c r="G124" s="39"/>
      <c r="H124" s="39">
        <v>1855526</v>
      </c>
      <c r="I124" s="39"/>
      <c r="J124" s="39"/>
      <c r="K124" s="175">
        <f t="shared" si="28"/>
        <v>100</v>
      </c>
      <c r="L124" s="39">
        <f>M124+P124</f>
        <v>0</v>
      </c>
      <c r="M124" s="39"/>
      <c r="N124" s="39"/>
      <c r="O124" s="39"/>
      <c r="P124" s="39"/>
      <c r="Q124" s="39">
        <f>R124+U124</f>
        <v>0</v>
      </c>
      <c r="R124" s="39"/>
      <c r="S124" s="39"/>
      <c r="T124" s="39"/>
      <c r="U124" s="39"/>
      <c r="V124" s="175"/>
      <c r="W124" s="39">
        <f t="shared" si="27"/>
        <v>1855526</v>
      </c>
      <c r="X124" s="220"/>
    </row>
    <row r="125" spans="1:24" s="2" customFormat="1" ht="26.25" customHeight="1">
      <c r="A125" s="36" t="s">
        <v>606</v>
      </c>
      <c r="B125" s="36"/>
      <c r="C125" s="36"/>
      <c r="D125" s="101" t="s">
        <v>587</v>
      </c>
      <c r="E125" s="37">
        <f>E127</f>
        <v>0</v>
      </c>
      <c r="F125" s="37">
        <f aca="true" t="shared" si="45" ref="F125:U126">F127</f>
        <v>0</v>
      </c>
      <c r="G125" s="37">
        <f t="shared" si="45"/>
        <v>0</v>
      </c>
      <c r="H125" s="37"/>
      <c r="I125" s="37">
        <f t="shared" si="45"/>
        <v>0</v>
      </c>
      <c r="J125" s="37">
        <f t="shared" si="45"/>
        <v>0</v>
      </c>
      <c r="K125" s="96"/>
      <c r="L125" s="37">
        <f t="shared" si="45"/>
        <v>10058123.6</v>
      </c>
      <c r="M125" s="37">
        <f t="shared" si="45"/>
        <v>0</v>
      </c>
      <c r="N125" s="37">
        <f t="shared" si="45"/>
        <v>0</v>
      </c>
      <c r="O125" s="37">
        <f t="shared" si="45"/>
        <v>0</v>
      </c>
      <c r="P125" s="37">
        <f t="shared" si="45"/>
        <v>10058123.6</v>
      </c>
      <c r="Q125" s="37">
        <f>Q127</f>
        <v>7335275</v>
      </c>
      <c r="R125" s="37">
        <f>R127</f>
        <v>0</v>
      </c>
      <c r="S125" s="37">
        <f>S127</f>
        <v>0</v>
      </c>
      <c r="T125" s="37">
        <f>T127</f>
        <v>0</v>
      </c>
      <c r="U125" s="37">
        <f>U127</f>
        <v>7335275</v>
      </c>
      <c r="V125" s="96">
        <f t="shared" si="26"/>
        <v>72.92886120429063</v>
      </c>
      <c r="W125" s="37">
        <f t="shared" si="27"/>
        <v>7335275</v>
      </c>
      <c r="X125" s="220"/>
    </row>
    <row r="126" spans="1:24" s="2" customFormat="1" ht="18.75" customHeight="1">
      <c r="A126" s="36"/>
      <c r="B126" s="36"/>
      <c r="C126" s="36"/>
      <c r="D126" s="101" t="s">
        <v>685</v>
      </c>
      <c r="E126" s="37">
        <f>E128</f>
        <v>0</v>
      </c>
      <c r="F126" s="37">
        <f t="shared" si="45"/>
        <v>0</v>
      </c>
      <c r="G126" s="37">
        <f t="shared" si="45"/>
        <v>0</v>
      </c>
      <c r="H126" s="37">
        <f t="shared" si="45"/>
        <v>0</v>
      </c>
      <c r="I126" s="37">
        <f t="shared" si="45"/>
        <v>0</v>
      </c>
      <c r="J126" s="37">
        <f t="shared" si="45"/>
        <v>0</v>
      </c>
      <c r="K126" s="96"/>
      <c r="L126" s="37">
        <f t="shared" si="45"/>
        <v>9836964.66</v>
      </c>
      <c r="M126" s="37">
        <f t="shared" si="45"/>
        <v>0</v>
      </c>
      <c r="N126" s="37">
        <f t="shared" si="45"/>
        <v>0</v>
      </c>
      <c r="O126" s="37">
        <f t="shared" si="45"/>
        <v>0</v>
      </c>
      <c r="P126" s="37">
        <f t="shared" si="45"/>
        <v>9836964.66</v>
      </c>
      <c r="Q126" s="37">
        <f t="shared" si="45"/>
        <v>7121626.22</v>
      </c>
      <c r="R126" s="37">
        <f t="shared" si="45"/>
        <v>0</v>
      </c>
      <c r="S126" s="37">
        <f t="shared" si="45"/>
        <v>0</v>
      </c>
      <c r="T126" s="37">
        <f t="shared" si="45"/>
        <v>0</v>
      </c>
      <c r="U126" s="37">
        <f t="shared" si="45"/>
        <v>7121626.22</v>
      </c>
      <c r="V126" s="96">
        <f t="shared" si="26"/>
        <v>72.39658234169156</v>
      </c>
      <c r="W126" s="37">
        <f t="shared" si="27"/>
        <v>7121626.22</v>
      </c>
      <c r="X126" s="220"/>
    </row>
    <row r="127" spans="1:24" s="51" customFormat="1" ht="52.5" customHeight="1">
      <c r="A127" s="38" t="s">
        <v>607</v>
      </c>
      <c r="B127" s="38" t="s">
        <v>608</v>
      </c>
      <c r="C127" s="38" t="s">
        <v>126</v>
      </c>
      <c r="D127" s="122" t="s">
        <v>605</v>
      </c>
      <c r="E127" s="39"/>
      <c r="F127" s="39"/>
      <c r="G127" s="39"/>
      <c r="H127" s="39"/>
      <c r="I127" s="39"/>
      <c r="J127" s="39"/>
      <c r="K127" s="175"/>
      <c r="L127" s="39">
        <f aca="true" t="shared" si="46" ref="L127:L132">M127+P127</f>
        <v>10058123.6</v>
      </c>
      <c r="M127" s="39"/>
      <c r="N127" s="39"/>
      <c r="O127" s="39"/>
      <c r="P127" s="39">
        <v>10058123.6</v>
      </c>
      <c r="Q127" s="39">
        <f>R127+U127</f>
        <v>7335275</v>
      </c>
      <c r="R127" s="39"/>
      <c r="S127" s="39"/>
      <c r="T127" s="39"/>
      <c r="U127" s="39">
        <v>7335275</v>
      </c>
      <c r="V127" s="175">
        <f t="shared" si="26"/>
        <v>72.92886120429063</v>
      </c>
      <c r="W127" s="39">
        <f t="shared" si="27"/>
        <v>7335275</v>
      </c>
      <c r="X127" s="220"/>
    </row>
    <row r="128" spans="1:24" s="51" customFormat="1" ht="15">
      <c r="A128" s="38"/>
      <c r="B128" s="38"/>
      <c r="C128" s="38"/>
      <c r="D128" s="122" t="s">
        <v>685</v>
      </c>
      <c r="E128" s="39"/>
      <c r="F128" s="39"/>
      <c r="G128" s="39"/>
      <c r="H128" s="39"/>
      <c r="I128" s="39"/>
      <c r="J128" s="39"/>
      <c r="K128" s="175"/>
      <c r="L128" s="39">
        <f t="shared" si="46"/>
        <v>9836964.66</v>
      </c>
      <c r="M128" s="39"/>
      <c r="N128" s="39"/>
      <c r="O128" s="39"/>
      <c r="P128" s="39">
        <v>9836964.66</v>
      </c>
      <c r="Q128" s="39">
        <f>R128+U128</f>
        <v>7121626.22</v>
      </c>
      <c r="R128" s="39"/>
      <c r="S128" s="39"/>
      <c r="T128" s="39"/>
      <c r="U128" s="39">
        <v>7121626.22</v>
      </c>
      <c r="V128" s="175">
        <f t="shared" si="26"/>
        <v>72.39658234169156</v>
      </c>
      <c r="W128" s="39">
        <f t="shared" si="27"/>
        <v>7121626.22</v>
      </c>
      <c r="X128" s="220"/>
    </row>
    <row r="129" spans="1:24" s="2" customFormat="1" ht="24" customHeight="1">
      <c r="A129" s="36" t="s">
        <v>281</v>
      </c>
      <c r="B129" s="36" t="str">
        <f>'дод. 3'!A220</f>
        <v>7640</v>
      </c>
      <c r="C129" s="36" t="str">
        <f>'дод. 3'!B220</f>
        <v>0470</v>
      </c>
      <c r="D129" s="60" t="str">
        <f>'дод. 3'!C220</f>
        <v>Заходи з енергозбереження</v>
      </c>
      <c r="E129" s="37">
        <v>665696.4</v>
      </c>
      <c r="F129" s="37"/>
      <c r="G129" s="37"/>
      <c r="H129" s="37">
        <v>643209.27</v>
      </c>
      <c r="I129" s="37"/>
      <c r="J129" s="37"/>
      <c r="K129" s="96">
        <f t="shared" si="28"/>
        <v>96.62201417943676</v>
      </c>
      <c r="L129" s="37">
        <f t="shared" si="46"/>
        <v>8443454.89</v>
      </c>
      <c r="M129" s="37"/>
      <c r="N129" s="37"/>
      <c r="O129" s="37"/>
      <c r="P129" s="37">
        <v>8443454.89</v>
      </c>
      <c r="Q129" s="37">
        <f t="shared" si="33"/>
        <v>8692154.120000001</v>
      </c>
      <c r="R129" s="37">
        <v>285434.8</v>
      </c>
      <c r="S129" s="37"/>
      <c r="T129" s="37"/>
      <c r="U129" s="37">
        <v>8406719.32</v>
      </c>
      <c r="V129" s="96">
        <f t="shared" si="26"/>
        <v>102.94546762243672</v>
      </c>
      <c r="W129" s="37">
        <f t="shared" si="27"/>
        <v>9335363.39</v>
      </c>
      <c r="X129" s="220"/>
    </row>
    <row r="130" spans="1:24" s="2" customFormat="1" ht="51" customHeight="1">
      <c r="A130" s="36" t="s">
        <v>671</v>
      </c>
      <c r="B130" s="40" t="s">
        <v>672</v>
      </c>
      <c r="C130" s="40" t="s">
        <v>140</v>
      </c>
      <c r="D130" s="170" t="s">
        <v>673</v>
      </c>
      <c r="E130" s="37"/>
      <c r="F130" s="37"/>
      <c r="G130" s="37"/>
      <c r="H130" s="37"/>
      <c r="I130" s="37"/>
      <c r="J130" s="37"/>
      <c r="K130" s="96"/>
      <c r="L130" s="37">
        <f t="shared" si="46"/>
        <v>3840000</v>
      </c>
      <c r="M130" s="37"/>
      <c r="N130" s="37"/>
      <c r="O130" s="37"/>
      <c r="P130" s="37">
        <v>3840000</v>
      </c>
      <c r="Q130" s="37">
        <f t="shared" si="33"/>
        <v>0</v>
      </c>
      <c r="R130" s="37"/>
      <c r="S130" s="37"/>
      <c r="T130" s="37"/>
      <c r="U130" s="37"/>
      <c r="V130" s="96">
        <f t="shared" si="26"/>
        <v>0</v>
      </c>
      <c r="W130" s="37">
        <f t="shared" si="27"/>
        <v>0</v>
      </c>
      <c r="X130" s="220"/>
    </row>
    <row r="131" spans="1:24" s="2" customFormat="1" ht="37.5" customHeight="1">
      <c r="A131" s="36" t="s">
        <v>662</v>
      </c>
      <c r="B131" s="36" t="s">
        <v>21</v>
      </c>
      <c r="C131" s="36" t="s">
        <v>139</v>
      </c>
      <c r="D131" s="60" t="s">
        <v>22</v>
      </c>
      <c r="E131" s="37"/>
      <c r="F131" s="37"/>
      <c r="G131" s="37"/>
      <c r="H131" s="37"/>
      <c r="I131" s="37"/>
      <c r="J131" s="37"/>
      <c r="K131" s="96"/>
      <c r="L131" s="37">
        <f t="shared" si="46"/>
        <v>22000</v>
      </c>
      <c r="M131" s="37">
        <v>22000</v>
      </c>
      <c r="N131" s="37"/>
      <c r="O131" s="37"/>
      <c r="P131" s="37"/>
      <c r="Q131" s="37">
        <f t="shared" si="33"/>
        <v>21124.28</v>
      </c>
      <c r="R131" s="37">
        <v>21124.28</v>
      </c>
      <c r="S131" s="37"/>
      <c r="T131" s="37"/>
      <c r="U131" s="37"/>
      <c r="V131" s="96">
        <f t="shared" si="26"/>
        <v>96.01945454545454</v>
      </c>
      <c r="W131" s="37">
        <f t="shared" si="27"/>
        <v>21124.28</v>
      </c>
      <c r="X131" s="220"/>
    </row>
    <row r="132" spans="1:24" s="2" customFormat="1" ht="24" customHeight="1">
      <c r="A132" s="36" t="s">
        <v>609</v>
      </c>
      <c r="B132" s="40" t="s">
        <v>28</v>
      </c>
      <c r="C132" s="40" t="s">
        <v>78</v>
      </c>
      <c r="D132" s="60" t="s">
        <v>408</v>
      </c>
      <c r="E132" s="37">
        <v>20000</v>
      </c>
      <c r="F132" s="37"/>
      <c r="G132" s="37"/>
      <c r="H132" s="37">
        <v>20000</v>
      </c>
      <c r="I132" s="37"/>
      <c r="J132" s="37"/>
      <c r="K132" s="96">
        <f t="shared" si="28"/>
        <v>100</v>
      </c>
      <c r="L132" s="37">
        <f t="shared" si="46"/>
        <v>500000</v>
      </c>
      <c r="M132" s="37"/>
      <c r="N132" s="37"/>
      <c r="O132" s="37"/>
      <c r="P132" s="37">
        <v>500000</v>
      </c>
      <c r="Q132" s="37">
        <f t="shared" si="33"/>
        <v>490193.4</v>
      </c>
      <c r="R132" s="37"/>
      <c r="S132" s="37"/>
      <c r="T132" s="37"/>
      <c r="U132" s="37">
        <v>490193.4</v>
      </c>
      <c r="V132" s="96">
        <f t="shared" si="26"/>
        <v>98.03868</v>
      </c>
      <c r="W132" s="37">
        <f t="shared" si="27"/>
        <v>510193.4</v>
      </c>
      <c r="X132" s="220">
        <v>15</v>
      </c>
    </row>
    <row r="133" spans="1:24" s="47" customFormat="1" ht="28.5">
      <c r="A133" s="45" t="s">
        <v>290</v>
      </c>
      <c r="B133" s="26"/>
      <c r="C133" s="26"/>
      <c r="D133" s="46" t="s">
        <v>70</v>
      </c>
      <c r="E133" s="28">
        <f>E134</f>
        <v>1176292600.77</v>
      </c>
      <c r="F133" s="28">
        <f aca="true" t="shared" si="47" ref="F133:U133">F134</f>
        <v>41277550</v>
      </c>
      <c r="G133" s="28">
        <f t="shared" si="47"/>
        <v>1498217</v>
      </c>
      <c r="H133" s="28">
        <f t="shared" si="47"/>
        <v>1129750719.1799998</v>
      </c>
      <c r="I133" s="28">
        <f t="shared" si="47"/>
        <v>41250871.34</v>
      </c>
      <c r="J133" s="28">
        <f t="shared" si="47"/>
        <v>1267969.31</v>
      </c>
      <c r="K133" s="94">
        <f t="shared" si="28"/>
        <v>96.04334146456979</v>
      </c>
      <c r="L133" s="28">
        <f t="shared" si="47"/>
        <v>19379467.35</v>
      </c>
      <c r="M133" s="28">
        <f t="shared" si="47"/>
        <v>57900</v>
      </c>
      <c r="N133" s="28">
        <f t="shared" si="47"/>
        <v>44700</v>
      </c>
      <c r="O133" s="28">
        <f t="shared" si="47"/>
        <v>0</v>
      </c>
      <c r="P133" s="28">
        <f t="shared" si="47"/>
        <v>19321567.35</v>
      </c>
      <c r="Q133" s="28">
        <f t="shared" si="47"/>
        <v>19507373.27</v>
      </c>
      <c r="R133" s="28">
        <f t="shared" si="47"/>
        <v>501229.01999999996</v>
      </c>
      <c r="S133" s="28">
        <f t="shared" si="47"/>
        <v>338383.6</v>
      </c>
      <c r="T133" s="28">
        <f t="shared" si="47"/>
        <v>0</v>
      </c>
      <c r="U133" s="28">
        <f t="shared" si="47"/>
        <v>19006144.25</v>
      </c>
      <c r="V133" s="94">
        <f t="shared" si="26"/>
        <v>100.66000740727273</v>
      </c>
      <c r="W133" s="28">
        <f t="shared" si="27"/>
        <v>1149258092.4499998</v>
      </c>
      <c r="X133" s="220"/>
    </row>
    <row r="134" spans="1:24" s="50" customFormat="1" ht="36" customHeight="1">
      <c r="A134" s="48" t="s">
        <v>291</v>
      </c>
      <c r="B134" s="57"/>
      <c r="C134" s="57"/>
      <c r="D134" s="49" t="s">
        <v>70</v>
      </c>
      <c r="E134" s="35">
        <f>E136+E137+E143+E149+E155+E171+E172+E184+E185+E187+E188+E191+E192+E195+E196+E205+E207+E214+E215+E216+E197+E210</f>
        <v>1176292600.77</v>
      </c>
      <c r="F134" s="35">
        <f aca="true" t="shared" si="48" ref="F134:L134">F136+F137+F143+F149+F155+F171+F172+F184+F185+F187+F188+F191+F192+F195+F196+F205+F207+F214+F215+F216+F197+F210</f>
        <v>41277550</v>
      </c>
      <c r="G134" s="35">
        <f t="shared" si="48"/>
        <v>1498217</v>
      </c>
      <c r="H134" s="35">
        <f t="shared" si="48"/>
        <v>1129750719.1799998</v>
      </c>
      <c r="I134" s="35">
        <f t="shared" si="48"/>
        <v>41250871.34</v>
      </c>
      <c r="J134" s="35">
        <f t="shared" si="48"/>
        <v>1267969.31</v>
      </c>
      <c r="K134" s="95">
        <f t="shared" si="28"/>
        <v>96.04334146456979</v>
      </c>
      <c r="L134" s="35">
        <f t="shared" si="48"/>
        <v>19379467.35</v>
      </c>
      <c r="M134" s="35">
        <f aca="true" t="shared" si="49" ref="M134:U134">M136+M137+M143+M149+M155+M171+M172+M184+M185+M187+M188+M191+M192+M195+M196+M205+M207+M214+M215+M216+M197+M210</f>
        <v>57900</v>
      </c>
      <c r="N134" s="35">
        <f t="shared" si="49"/>
        <v>44700</v>
      </c>
      <c r="O134" s="35">
        <f t="shared" si="49"/>
        <v>0</v>
      </c>
      <c r="P134" s="35">
        <f t="shared" si="49"/>
        <v>19321567.35</v>
      </c>
      <c r="Q134" s="35">
        <f t="shared" si="49"/>
        <v>19507373.27</v>
      </c>
      <c r="R134" s="35">
        <f t="shared" si="49"/>
        <v>501229.01999999996</v>
      </c>
      <c r="S134" s="35">
        <f t="shared" si="49"/>
        <v>338383.6</v>
      </c>
      <c r="T134" s="35">
        <f t="shared" si="49"/>
        <v>0</v>
      </c>
      <c r="U134" s="35">
        <f t="shared" si="49"/>
        <v>19006144.25</v>
      </c>
      <c r="V134" s="95">
        <f t="shared" si="26"/>
        <v>100.66000740727273</v>
      </c>
      <c r="W134" s="35">
        <f t="shared" si="27"/>
        <v>1149258092.4499998</v>
      </c>
      <c r="X134" s="220"/>
    </row>
    <row r="135" spans="1:24" s="50" customFormat="1" ht="21" customHeight="1">
      <c r="A135" s="48"/>
      <c r="B135" s="57"/>
      <c r="C135" s="57"/>
      <c r="D135" s="49" t="s">
        <v>685</v>
      </c>
      <c r="E135" s="35">
        <f>E138+E144++E156+E173+E198+E211+E206</f>
        <v>1016455801</v>
      </c>
      <c r="F135" s="35">
        <f aca="true" t="shared" si="50" ref="F135:U135">F138+F144++F156+F173+F198+F211+F206</f>
        <v>0</v>
      </c>
      <c r="G135" s="35">
        <f t="shared" si="50"/>
        <v>0</v>
      </c>
      <c r="H135" s="35">
        <f t="shared" si="50"/>
        <v>972065663.6800001</v>
      </c>
      <c r="I135" s="35">
        <f t="shared" si="50"/>
        <v>0</v>
      </c>
      <c r="J135" s="35">
        <f t="shared" si="50"/>
        <v>0</v>
      </c>
      <c r="K135" s="95">
        <f t="shared" si="28"/>
        <v>95.63285119959683</v>
      </c>
      <c r="L135" s="35">
        <f t="shared" si="50"/>
        <v>18126685.35</v>
      </c>
      <c r="M135" s="35">
        <f t="shared" si="50"/>
        <v>0</v>
      </c>
      <c r="N135" s="35">
        <f t="shared" si="50"/>
        <v>0</v>
      </c>
      <c r="O135" s="35">
        <f t="shared" si="50"/>
        <v>0</v>
      </c>
      <c r="P135" s="35">
        <f t="shared" si="50"/>
        <v>18126685.35</v>
      </c>
      <c r="Q135" s="35">
        <f t="shared" si="50"/>
        <v>17851775.09</v>
      </c>
      <c r="R135" s="35">
        <f t="shared" si="50"/>
        <v>0</v>
      </c>
      <c r="S135" s="35">
        <f t="shared" si="50"/>
        <v>0</v>
      </c>
      <c r="T135" s="35">
        <f t="shared" si="50"/>
        <v>0</v>
      </c>
      <c r="U135" s="35">
        <f t="shared" si="50"/>
        <v>17851775.09</v>
      </c>
      <c r="V135" s="95">
        <f t="shared" si="26"/>
        <v>98.48339475920785</v>
      </c>
      <c r="W135" s="35">
        <f t="shared" si="27"/>
        <v>989917438.7700001</v>
      </c>
      <c r="X135" s="220"/>
    </row>
    <row r="136" spans="1:24" s="2" customFormat="1" ht="54.75" customHeight="1">
      <c r="A136" s="36" t="s">
        <v>292</v>
      </c>
      <c r="B136" s="36" t="str">
        <f>'дод. 3'!A15</f>
        <v>0160</v>
      </c>
      <c r="C136" s="36" t="str">
        <f>'дод. 3'!B15</f>
        <v>0111</v>
      </c>
      <c r="D136" s="101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136" s="37">
        <v>40195918</v>
      </c>
      <c r="F136" s="37">
        <v>31427137</v>
      </c>
      <c r="G136" s="37">
        <v>754200</v>
      </c>
      <c r="H136" s="37">
        <v>40100606.02</v>
      </c>
      <c r="I136" s="37">
        <v>31427113.35</v>
      </c>
      <c r="J136" s="37">
        <v>687806.98</v>
      </c>
      <c r="K136" s="96">
        <f t="shared" si="28"/>
        <v>99.76288144482731</v>
      </c>
      <c r="L136" s="37">
        <f>M136+P136</f>
        <v>550090</v>
      </c>
      <c r="M136" s="37"/>
      <c r="N136" s="37"/>
      <c r="O136" s="37"/>
      <c r="P136" s="37">
        <v>550090</v>
      </c>
      <c r="Q136" s="37">
        <f t="shared" si="33"/>
        <v>875267.9</v>
      </c>
      <c r="R136" s="37">
        <v>357200.5</v>
      </c>
      <c r="S136" s="37">
        <v>291479.35</v>
      </c>
      <c r="T136" s="37"/>
      <c r="U136" s="37">
        <v>518067.4</v>
      </c>
      <c r="V136" s="96">
        <f t="shared" si="26"/>
        <v>159.11358141395044</v>
      </c>
      <c r="W136" s="37">
        <f t="shared" si="27"/>
        <v>40975873.92</v>
      </c>
      <c r="X136" s="220"/>
    </row>
    <row r="137" spans="1:24" s="2" customFormat="1" ht="81.75" customHeight="1">
      <c r="A137" s="36" t="s">
        <v>521</v>
      </c>
      <c r="B137" s="65" t="str">
        <f>'дод. 3'!A66</f>
        <v>3010</v>
      </c>
      <c r="C137" s="65">
        <f>'дод. 3'!B66</f>
        <v>0</v>
      </c>
      <c r="D137" s="60" t="str">
        <f>'дод. 3'!C66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37" s="37">
        <f>E139+E141</f>
        <v>729055000</v>
      </c>
      <c r="F137" s="37">
        <f aca="true" t="shared" si="51" ref="F137:U137">F139+F141</f>
        <v>0</v>
      </c>
      <c r="G137" s="37">
        <f t="shared" si="51"/>
        <v>0</v>
      </c>
      <c r="H137" s="37">
        <f t="shared" si="51"/>
        <v>687085116.01</v>
      </c>
      <c r="I137" s="37">
        <f t="shared" si="51"/>
        <v>0</v>
      </c>
      <c r="J137" s="37">
        <f t="shared" si="51"/>
        <v>0</v>
      </c>
      <c r="K137" s="96">
        <f t="shared" si="28"/>
        <v>94.2432485902984</v>
      </c>
      <c r="L137" s="37">
        <f t="shared" si="51"/>
        <v>0</v>
      </c>
      <c r="M137" s="37">
        <f t="shared" si="51"/>
        <v>0</v>
      </c>
      <c r="N137" s="37">
        <f t="shared" si="51"/>
        <v>0</v>
      </c>
      <c r="O137" s="37">
        <f t="shared" si="51"/>
        <v>0</v>
      </c>
      <c r="P137" s="37">
        <f t="shared" si="51"/>
        <v>0</v>
      </c>
      <c r="Q137" s="37">
        <f t="shared" si="51"/>
        <v>0</v>
      </c>
      <c r="R137" s="37">
        <f t="shared" si="51"/>
        <v>0</v>
      </c>
      <c r="S137" s="37">
        <f t="shared" si="51"/>
        <v>0</v>
      </c>
      <c r="T137" s="37">
        <f t="shared" si="51"/>
        <v>0</v>
      </c>
      <c r="U137" s="37">
        <f t="shared" si="51"/>
        <v>0</v>
      </c>
      <c r="V137" s="96"/>
      <c r="W137" s="37">
        <f t="shared" si="27"/>
        <v>687085116.01</v>
      </c>
      <c r="X137" s="220"/>
    </row>
    <row r="138" spans="1:24" s="2" customFormat="1" ht="18" customHeight="1">
      <c r="A138" s="36"/>
      <c r="B138" s="65"/>
      <c r="C138" s="65"/>
      <c r="D138" s="60" t="s">
        <v>685</v>
      </c>
      <c r="E138" s="37">
        <f>E140+E142</f>
        <v>729055000</v>
      </c>
      <c r="F138" s="37">
        <f aca="true" t="shared" si="52" ref="F138:U138">F140+F142</f>
        <v>0</v>
      </c>
      <c r="G138" s="37">
        <f t="shared" si="52"/>
        <v>0</v>
      </c>
      <c r="H138" s="37">
        <f t="shared" si="52"/>
        <v>687085116.01</v>
      </c>
      <c r="I138" s="37">
        <f t="shared" si="52"/>
        <v>0</v>
      </c>
      <c r="J138" s="37">
        <f t="shared" si="52"/>
        <v>0</v>
      </c>
      <c r="K138" s="96">
        <f t="shared" si="28"/>
        <v>94.2432485902984</v>
      </c>
      <c r="L138" s="37">
        <f t="shared" si="52"/>
        <v>0</v>
      </c>
      <c r="M138" s="37">
        <f t="shared" si="52"/>
        <v>0</v>
      </c>
      <c r="N138" s="37">
        <f t="shared" si="52"/>
        <v>0</v>
      </c>
      <c r="O138" s="37">
        <f t="shared" si="52"/>
        <v>0</v>
      </c>
      <c r="P138" s="37">
        <f t="shared" si="52"/>
        <v>0</v>
      </c>
      <c r="Q138" s="37">
        <f t="shared" si="52"/>
        <v>0</v>
      </c>
      <c r="R138" s="37">
        <f t="shared" si="52"/>
        <v>0</v>
      </c>
      <c r="S138" s="37">
        <f t="shared" si="52"/>
        <v>0</v>
      </c>
      <c r="T138" s="37">
        <f t="shared" si="52"/>
        <v>0</v>
      </c>
      <c r="U138" s="37">
        <f t="shared" si="52"/>
        <v>0</v>
      </c>
      <c r="V138" s="96"/>
      <c r="W138" s="37">
        <f t="shared" si="27"/>
        <v>687085116.01</v>
      </c>
      <c r="X138" s="220"/>
    </row>
    <row r="139" spans="1:24" s="51" customFormat="1" ht="45" customHeight="1">
      <c r="A139" s="38" t="s">
        <v>522</v>
      </c>
      <c r="B139" s="68" t="str">
        <f>'дод. 3'!A68</f>
        <v>3011</v>
      </c>
      <c r="C139" s="68">
        <f>'дод. 3'!B68</f>
        <v>1030</v>
      </c>
      <c r="D139" s="61" t="str">
        <f>'дод. 3'!C68</f>
        <v>Надання пільг на оплату житлово-комунальних послуг окремим категоріям громадян відповідно до законодавства </v>
      </c>
      <c r="E139" s="39">
        <v>83014200</v>
      </c>
      <c r="F139" s="39"/>
      <c r="G139" s="39"/>
      <c r="H139" s="39">
        <v>74067912.31</v>
      </c>
      <c r="I139" s="39"/>
      <c r="J139" s="39"/>
      <c r="K139" s="175">
        <f t="shared" si="28"/>
        <v>89.22318387697527</v>
      </c>
      <c r="L139" s="39">
        <f>M139+P139</f>
        <v>0</v>
      </c>
      <c r="M139" s="39"/>
      <c r="N139" s="39"/>
      <c r="O139" s="39"/>
      <c r="P139" s="39"/>
      <c r="Q139" s="39">
        <f t="shared" si="33"/>
        <v>0</v>
      </c>
      <c r="R139" s="39"/>
      <c r="S139" s="39"/>
      <c r="T139" s="39"/>
      <c r="U139" s="39"/>
      <c r="V139" s="175"/>
      <c r="W139" s="39">
        <f t="shared" si="27"/>
        <v>74067912.31</v>
      </c>
      <c r="X139" s="220"/>
    </row>
    <row r="140" spans="1:24" s="51" customFormat="1" ht="20.25" customHeight="1">
      <c r="A140" s="38"/>
      <c r="B140" s="68"/>
      <c r="C140" s="68"/>
      <c r="D140" s="61" t="s">
        <v>685</v>
      </c>
      <c r="E140" s="39">
        <v>83014200</v>
      </c>
      <c r="F140" s="39"/>
      <c r="G140" s="39"/>
      <c r="H140" s="39">
        <v>74067912.31</v>
      </c>
      <c r="I140" s="39"/>
      <c r="J140" s="39"/>
      <c r="K140" s="175">
        <f t="shared" si="28"/>
        <v>89.22318387697527</v>
      </c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175"/>
      <c r="W140" s="39">
        <f t="shared" si="27"/>
        <v>74067912.31</v>
      </c>
      <c r="X140" s="220"/>
    </row>
    <row r="141" spans="1:24" s="51" customFormat="1" ht="39.75" customHeight="1">
      <c r="A141" s="38" t="s">
        <v>523</v>
      </c>
      <c r="B141" s="68" t="str">
        <f>'дод. 3'!A70</f>
        <v>3012</v>
      </c>
      <c r="C141" s="68">
        <f>'дод. 3'!B70</f>
        <v>1060</v>
      </c>
      <c r="D141" s="61" t="str">
        <f>'дод. 3'!C70</f>
        <v>Надання субсидій населенню для відшкодування витрат на оплату житлово-комунальних послуг</v>
      </c>
      <c r="E141" s="39">
        <v>646040800</v>
      </c>
      <c r="F141" s="39"/>
      <c r="G141" s="39"/>
      <c r="H141" s="39">
        <v>613017203.7</v>
      </c>
      <c r="I141" s="39"/>
      <c r="J141" s="39"/>
      <c r="K141" s="175">
        <f t="shared" si="28"/>
        <v>94.88831103236825</v>
      </c>
      <c r="L141" s="39">
        <f>M141+P141</f>
        <v>0</v>
      </c>
      <c r="M141" s="39"/>
      <c r="N141" s="39"/>
      <c r="O141" s="39"/>
      <c r="P141" s="39"/>
      <c r="Q141" s="39">
        <f t="shared" si="33"/>
        <v>0</v>
      </c>
      <c r="R141" s="39"/>
      <c r="S141" s="39"/>
      <c r="T141" s="39"/>
      <c r="U141" s="39"/>
      <c r="V141" s="175"/>
      <c r="W141" s="39">
        <f t="shared" si="27"/>
        <v>613017203.7</v>
      </c>
      <c r="X141" s="220"/>
    </row>
    <row r="142" spans="1:24" s="51" customFormat="1" ht="20.25" customHeight="1">
      <c r="A142" s="38"/>
      <c r="B142" s="68"/>
      <c r="C142" s="68"/>
      <c r="D142" s="61" t="s">
        <v>685</v>
      </c>
      <c r="E142" s="39">
        <v>646040800</v>
      </c>
      <c r="F142" s="39"/>
      <c r="G142" s="39"/>
      <c r="H142" s="39">
        <v>613017203.7</v>
      </c>
      <c r="I142" s="39"/>
      <c r="J142" s="39"/>
      <c r="K142" s="175">
        <f t="shared" si="28"/>
        <v>94.88831103236825</v>
      </c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175"/>
      <c r="W142" s="39">
        <f t="shared" si="27"/>
        <v>613017203.7</v>
      </c>
      <c r="X142" s="220"/>
    </row>
    <row r="143" spans="1:24" s="2" customFormat="1" ht="45" customHeight="1">
      <c r="A143" s="36" t="s">
        <v>524</v>
      </c>
      <c r="B143" s="65" t="str">
        <f>'дод. 3'!A72</f>
        <v>3020</v>
      </c>
      <c r="C143" s="65">
        <f>'дод. 3'!B72</f>
        <v>0</v>
      </c>
      <c r="D143" s="60" t="str">
        <f>'дод. 3'!C72</f>
        <v>Надання пільг та субсидій населенню на придбання твердого та рідкого пічного побутового палива і скрапленого газу</v>
      </c>
      <c r="E143" s="37">
        <f>E145+E147</f>
        <v>308200</v>
      </c>
      <c r="F143" s="37">
        <f aca="true" t="shared" si="53" ref="F143:U143">F145+F147</f>
        <v>0</v>
      </c>
      <c r="G143" s="37">
        <f t="shared" si="53"/>
        <v>0</v>
      </c>
      <c r="H143" s="37">
        <f t="shared" si="53"/>
        <v>303184.88</v>
      </c>
      <c r="I143" s="37">
        <f t="shared" si="53"/>
        <v>0</v>
      </c>
      <c r="J143" s="37">
        <f t="shared" si="53"/>
        <v>0</v>
      </c>
      <c r="K143" s="96">
        <f aca="true" t="shared" si="54" ref="K143:K206">H143/E143*100</f>
        <v>98.37277092796886</v>
      </c>
      <c r="L143" s="37">
        <f t="shared" si="53"/>
        <v>0</v>
      </c>
      <c r="M143" s="37">
        <f t="shared" si="53"/>
        <v>0</v>
      </c>
      <c r="N143" s="37">
        <f t="shared" si="53"/>
        <v>0</v>
      </c>
      <c r="O143" s="37">
        <f t="shared" si="53"/>
        <v>0</v>
      </c>
      <c r="P143" s="37">
        <f t="shared" si="53"/>
        <v>0</v>
      </c>
      <c r="Q143" s="37">
        <f t="shared" si="53"/>
        <v>0</v>
      </c>
      <c r="R143" s="37">
        <f t="shared" si="53"/>
        <v>0</v>
      </c>
      <c r="S143" s="37">
        <f t="shared" si="53"/>
        <v>0</v>
      </c>
      <c r="T143" s="37">
        <f t="shared" si="53"/>
        <v>0</v>
      </c>
      <c r="U143" s="37">
        <f t="shared" si="53"/>
        <v>0</v>
      </c>
      <c r="V143" s="96"/>
      <c r="W143" s="37">
        <f aca="true" t="shared" si="55" ref="W143:W206">H143+Q143</f>
        <v>303184.88</v>
      </c>
      <c r="X143" s="220"/>
    </row>
    <row r="144" spans="1:24" s="2" customFormat="1" ht="21" customHeight="1">
      <c r="A144" s="36"/>
      <c r="B144" s="65"/>
      <c r="C144" s="65"/>
      <c r="D144" s="60" t="s">
        <v>685</v>
      </c>
      <c r="E144" s="37">
        <f>E146+E148</f>
        <v>308200</v>
      </c>
      <c r="F144" s="37">
        <f aca="true" t="shared" si="56" ref="F144:U144">F146+F148</f>
        <v>0</v>
      </c>
      <c r="G144" s="37">
        <f t="shared" si="56"/>
        <v>0</v>
      </c>
      <c r="H144" s="37">
        <f t="shared" si="56"/>
        <v>303184.88</v>
      </c>
      <c r="I144" s="37">
        <f t="shared" si="56"/>
        <v>0</v>
      </c>
      <c r="J144" s="37">
        <f t="shared" si="56"/>
        <v>0</v>
      </c>
      <c r="K144" s="96">
        <f t="shared" si="54"/>
        <v>98.37277092796886</v>
      </c>
      <c r="L144" s="37">
        <f t="shared" si="56"/>
        <v>0</v>
      </c>
      <c r="M144" s="37">
        <f t="shared" si="56"/>
        <v>0</v>
      </c>
      <c r="N144" s="37">
        <f t="shared" si="56"/>
        <v>0</v>
      </c>
      <c r="O144" s="37">
        <f t="shared" si="56"/>
        <v>0</v>
      </c>
      <c r="P144" s="37">
        <f t="shared" si="56"/>
        <v>0</v>
      </c>
      <c r="Q144" s="37">
        <f t="shared" si="56"/>
        <v>0</v>
      </c>
      <c r="R144" s="37">
        <f t="shared" si="56"/>
        <v>0</v>
      </c>
      <c r="S144" s="37">
        <f t="shared" si="56"/>
        <v>0</v>
      </c>
      <c r="T144" s="37">
        <f t="shared" si="56"/>
        <v>0</v>
      </c>
      <c r="U144" s="37">
        <f t="shared" si="56"/>
        <v>0</v>
      </c>
      <c r="V144" s="96"/>
      <c r="W144" s="37">
        <f t="shared" si="55"/>
        <v>303184.88</v>
      </c>
      <c r="X144" s="220"/>
    </row>
    <row r="145" spans="1:24" s="51" customFormat="1" ht="59.25" customHeight="1">
      <c r="A145" s="38" t="s">
        <v>525</v>
      </c>
      <c r="B145" s="68" t="str">
        <f>'дод. 3'!A74</f>
        <v>3021</v>
      </c>
      <c r="C145" s="68">
        <f>'дод. 3'!B74</f>
        <v>1030</v>
      </c>
      <c r="D145" s="61" t="str">
        <f>'дод. 3'!C74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45" s="39">
        <v>44415.4</v>
      </c>
      <c r="F145" s="39"/>
      <c r="G145" s="39"/>
      <c r="H145" s="39">
        <v>44415.4</v>
      </c>
      <c r="I145" s="39"/>
      <c r="J145" s="39"/>
      <c r="K145" s="175">
        <f t="shared" si="54"/>
        <v>100</v>
      </c>
      <c r="L145" s="39">
        <f>M145+P145</f>
        <v>0</v>
      </c>
      <c r="M145" s="39"/>
      <c r="N145" s="39"/>
      <c r="O145" s="39"/>
      <c r="P145" s="39"/>
      <c r="Q145" s="39">
        <f t="shared" si="33"/>
        <v>0</v>
      </c>
      <c r="R145" s="39"/>
      <c r="S145" s="39"/>
      <c r="T145" s="39"/>
      <c r="U145" s="39"/>
      <c r="V145" s="175"/>
      <c r="W145" s="39">
        <f t="shared" si="55"/>
        <v>44415.4</v>
      </c>
      <c r="X145" s="220"/>
    </row>
    <row r="146" spans="1:24" s="51" customFormat="1" ht="20.25" customHeight="1">
      <c r="A146" s="38"/>
      <c r="B146" s="68"/>
      <c r="C146" s="68"/>
      <c r="D146" s="61" t="s">
        <v>685</v>
      </c>
      <c r="E146" s="39">
        <v>44415.4</v>
      </c>
      <c r="F146" s="39"/>
      <c r="G146" s="39"/>
      <c r="H146" s="39">
        <v>44415.4</v>
      </c>
      <c r="I146" s="39"/>
      <c r="J146" s="39"/>
      <c r="K146" s="175">
        <f t="shared" si="54"/>
        <v>100</v>
      </c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175"/>
      <c r="W146" s="39">
        <f t="shared" si="55"/>
        <v>44415.4</v>
      </c>
      <c r="X146" s="220"/>
    </row>
    <row r="147" spans="1:24" s="51" customFormat="1" ht="56.25" customHeight="1">
      <c r="A147" s="38" t="s">
        <v>526</v>
      </c>
      <c r="B147" s="68" t="str">
        <f>'дод. 3'!A76</f>
        <v>3022</v>
      </c>
      <c r="C147" s="68">
        <f>'дод. 3'!B76</f>
        <v>1060</v>
      </c>
      <c r="D147" s="61" t="str">
        <f>'дод. 3'!C76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47" s="39">
        <v>263784.6</v>
      </c>
      <c r="F147" s="39"/>
      <c r="G147" s="39"/>
      <c r="H147" s="39">
        <v>258769.48</v>
      </c>
      <c r="I147" s="39"/>
      <c r="J147" s="39"/>
      <c r="K147" s="175">
        <f t="shared" si="54"/>
        <v>98.09878211237503</v>
      </c>
      <c r="L147" s="39">
        <f>M147+P147</f>
        <v>0</v>
      </c>
      <c r="M147" s="39"/>
      <c r="N147" s="39"/>
      <c r="O147" s="39"/>
      <c r="P147" s="39"/>
      <c r="Q147" s="39">
        <f t="shared" si="33"/>
        <v>0</v>
      </c>
      <c r="R147" s="39"/>
      <c r="S147" s="39"/>
      <c r="T147" s="39"/>
      <c r="U147" s="39"/>
      <c r="V147" s="175"/>
      <c r="W147" s="39">
        <f t="shared" si="55"/>
        <v>258769.48</v>
      </c>
      <c r="X147" s="220"/>
    </row>
    <row r="148" spans="1:24" s="51" customFormat="1" ht="19.5" customHeight="1">
      <c r="A148" s="38"/>
      <c r="B148" s="68"/>
      <c r="C148" s="68"/>
      <c r="D148" s="61" t="s">
        <v>685</v>
      </c>
      <c r="E148" s="39">
        <v>263784.6</v>
      </c>
      <c r="F148" s="39"/>
      <c r="G148" s="39"/>
      <c r="H148" s="39">
        <v>258769.48</v>
      </c>
      <c r="I148" s="39"/>
      <c r="J148" s="39"/>
      <c r="K148" s="175">
        <f t="shared" si="54"/>
        <v>98.09878211237503</v>
      </c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175"/>
      <c r="W148" s="39">
        <f t="shared" si="55"/>
        <v>258769.48</v>
      </c>
      <c r="X148" s="220"/>
    </row>
    <row r="149" spans="1:24" s="58" customFormat="1" ht="60">
      <c r="A149" s="36" t="s">
        <v>293</v>
      </c>
      <c r="B149" s="36" t="str">
        <f>'дод. 3'!A78</f>
        <v>3030</v>
      </c>
      <c r="C149" s="36">
        <f>'дод. 3'!B78</f>
        <v>0</v>
      </c>
      <c r="D149" s="60" t="str">
        <f>'дод. 3'!C78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49" s="37">
        <f aca="true" t="shared" si="57" ref="E149:J149">E150+E151+E152+E154+E153</f>
        <v>59891171.07</v>
      </c>
      <c r="F149" s="37">
        <f t="shared" si="57"/>
        <v>0</v>
      </c>
      <c r="G149" s="37">
        <f t="shared" si="57"/>
        <v>0</v>
      </c>
      <c r="H149" s="37">
        <f t="shared" si="57"/>
        <v>59231852.230000004</v>
      </c>
      <c r="I149" s="37">
        <f t="shared" si="57"/>
        <v>0</v>
      </c>
      <c r="J149" s="37">
        <f t="shared" si="57"/>
        <v>0</v>
      </c>
      <c r="K149" s="96">
        <f t="shared" si="54"/>
        <v>98.89913850702736</v>
      </c>
      <c r="L149" s="37">
        <f aca="true" t="shared" si="58" ref="L149:U149">L150+L151+L152+L154+L153</f>
        <v>245910</v>
      </c>
      <c r="M149" s="37">
        <f t="shared" si="58"/>
        <v>0</v>
      </c>
      <c r="N149" s="37">
        <f t="shared" si="58"/>
        <v>0</v>
      </c>
      <c r="O149" s="37">
        <f t="shared" si="58"/>
        <v>0</v>
      </c>
      <c r="P149" s="37">
        <f t="shared" si="58"/>
        <v>245910</v>
      </c>
      <c r="Q149" s="37">
        <f t="shared" si="58"/>
        <v>239546.45</v>
      </c>
      <c r="R149" s="37">
        <f t="shared" si="58"/>
        <v>0</v>
      </c>
      <c r="S149" s="37">
        <f t="shared" si="58"/>
        <v>0</v>
      </c>
      <c r="T149" s="37">
        <f t="shared" si="58"/>
        <v>0</v>
      </c>
      <c r="U149" s="37">
        <f t="shared" si="58"/>
        <v>239546.45</v>
      </c>
      <c r="V149" s="96">
        <f>Q149/L149*100</f>
        <v>97.41224431702656</v>
      </c>
      <c r="W149" s="37">
        <f t="shared" si="55"/>
        <v>59471398.68000001</v>
      </c>
      <c r="X149" s="220"/>
    </row>
    <row r="150" spans="1:24" s="59" customFormat="1" ht="36" customHeight="1">
      <c r="A150" s="38" t="s">
        <v>294</v>
      </c>
      <c r="B150" s="38" t="str">
        <f>'дод. 3'!A79</f>
        <v>3031</v>
      </c>
      <c r="C150" s="38" t="str">
        <f>'дод. 3'!B79</f>
        <v>1030</v>
      </c>
      <c r="D150" s="61" t="str">
        <f>'дод. 3'!C79</f>
        <v>Надання інших пільг окремим категоріям громадян відповідно до законодавства</v>
      </c>
      <c r="E150" s="39">
        <v>506502</v>
      </c>
      <c r="F150" s="39"/>
      <c r="G150" s="39"/>
      <c r="H150" s="39">
        <v>503924.44</v>
      </c>
      <c r="I150" s="39"/>
      <c r="J150" s="39"/>
      <c r="K150" s="175">
        <f t="shared" si="54"/>
        <v>99.49110566197173</v>
      </c>
      <c r="L150" s="39">
        <f>M150+P150</f>
        <v>245910</v>
      </c>
      <c r="M150" s="39"/>
      <c r="N150" s="39"/>
      <c r="O150" s="39"/>
      <c r="P150" s="39">
        <v>245910</v>
      </c>
      <c r="Q150" s="39">
        <f t="shared" si="33"/>
        <v>239546.45</v>
      </c>
      <c r="R150" s="39"/>
      <c r="S150" s="39"/>
      <c r="T150" s="39"/>
      <c r="U150" s="39">
        <v>239546.45</v>
      </c>
      <c r="V150" s="175">
        <f>Q150/L150*100</f>
        <v>97.41224431702656</v>
      </c>
      <c r="W150" s="39">
        <f t="shared" si="55"/>
        <v>743470.89</v>
      </c>
      <c r="X150" s="220"/>
    </row>
    <row r="151" spans="1:24" s="59" customFormat="1" ht="30">
      <c r="A151" s="38" t="s">
        <v>295</v>
      </c>
      <c r="B151" s="38" t="str">
        <f>'дод. 3'!A80</f>
        <v>3032</v>
      </c>
      <c r="C151" s="38" t="str">
        <f>'дод. 3'!B80</f>
        <v>1070</v>
      </c>
      <c r="D151" s="61" t="str">
        <f>'дод. 3'!C80</f>
        <v>Надання пільг окремим категоріям громадян з оплати послуг зв'язку</v>
      </c>
      <c r="E151" s="39">
        <v>1496402</v>
      </c>
      <c r="F151" s="39"/>
      <c r="G151" s="39"/>
      <c r="H151" s="39">
        <v>1386242.47</v>
      </c>
      <c r="I151" s="39"/>
      <c r="J151" s="39"/>
      <c r="K151" s="175">
        <f t="shared" si="54"/>
        <v>92.63837324462276</v>
      </c>
      <c r="L151" s="39">
        <f>M151+P151</f>
        <v>0</v>
      </c>
      <c r="M151" s="39"/>
      <c r="N151" s="39"/>
      <c r="O151" s="39"/>
      <c r="P151" s="39"/>
      <c r="Q151" s="39">
        <f t="shared" si="33"/>
        <v>0</v>
      </c>
      <c r="R151" s="39"/>
      <c r="S151" s="39"/>
      <c r="T151" s="39"/>
      <c r="U151" s="39"/>
      <c r="V151" s="175"/>
      <c r="W151" s="39">
        <f t="shared" si="55"/>
        <v>1386242.47</v>
      </c>
      <c r="X151" s="220"/>
    </row>
    <row r="152" spans="1:24" s="59" customFormat="1" ht="45">
      <c r="A152" s="38" t="s">
        <v>296</v>
      </c>
      <c r="B152" s="38" t="str">
        <f>'дод. 3'!A81</f>
        <v>3033</v>
      </c>
      <c r="C152" s="38" t="str">
        <f>'дод. 3'!B81</f>
        <v>1070</v>
      </c>
      <c r="D152" s="61" t="str">
        <f>'дод. 3'!C81</f>
        <v>Компенсаційні виплати на пільговий проїзд автомобільним транспортом окремим категоріям громадян</v>
      </c>
      <c r="E152" s="39">
        <v>19706841.07</v>
      </c>
      <c r="F152" s="39"/>
      <c r="G152" s="39"/>
      <c r="H152" s="39">
        <v>19306660.32</v>
      </c>
      <c r="I152" s="39"/>
      <c r="J152" s="39"/>
      <c r="K152" s="175">
        <f t="shared" si="54"/>
        <v>97.96933080964864</v>
      </c>
      <c r="L152" s="39">
        <f>M152+P152</f>
        <v>0</v>
      </c>
      <c r="M152" s="39"/>
      <c r="N152" s="39"/>
      <c r="O152" s="39"/>
      <c r="P152" s="39"/>
      <c r="Q152" s="39">
        <f t="shared" si="33"/>
        <v>0</v>
      </c>
      <c r="R152" s="39"/>
      <c r="S152" s="39"/>
      <c r="T152" s="39"/>
      <c r="U152" s="39"/>
      <c r="V152" s="175"/>
      <c r="W152" s="39">
        <f t="shared" si="55"/>
        <v>19306660.32</v>
      </c>
      <c r="X152" s="220"/>
    </row>
    <row r="153" spans="1:24" s="59" customFormat="1" ht="45">
      <c r="A153" s="38" t="s">
        <v>610</v>
      </c>
      <c r="B153" s="52" t="s">
        <v>611</v>
      </c>
      <c r="C153" s="52" t="s">
        <v>89</v>
      </c>
      <c r="D153" s="122" t="s">
        <v>612</v>
      </c>
      <c r="E153" s="39">
        <v>3000000</v>
      </c>
      <c r="F153" s="39"/>
      <c r="G153" s="39"/>
      <c r="H153" s="39">
        <v>3000000</v>
      </c>
      <c r="I153" s="39"/>
      <c r="J153" s="39"/>
      <c r="K153" s="175">
        <f t="shared" si="54"/>
        <v>100</v>
      </c>
      <c r="L153" s="39">
        <f>M153+P153</f>
        <v>0</v>
      </c>
      <c r="M153" s="39"/>
      <c r="N153" s="39"/>
      <c r="O153" s="39"/>
      <c r="P153" s="39"/>
      <c r="Q153" s="39"/>
      <c r="R153" s="39"/>
      <c r="S153" s="39"/>
      <c r="T153" s="39"/>
      <c r="U153" s="39"/>
      <c r="V153" s="175"/>
      <c r="W153" s="39">
        <f t="shared" si="55"/>
        <v>3000000</v>
      </c>
      <c r="X153" s="220"/>
    </row>
    <row r="154" spans="1:24" s="59" customFormat="1" ht="46.5" customHeight="1">
      <c r="A154" s="38" t="s">
        <v>297</v>
      </c>
      <c r="B154" s="38" t="str">
        <f>'дод. 3'!A83</f>
        <v>3036</v>
      </c>
      <c r="C154" s="38" t="str">
        <f>'дод. 3'!B83</f>
        <v>1070</v>
      </c>
      <c r="D154" s="61" t="str">
        <f>'дод. 3'!C83</f>
        <v>Компенсаційні виплати на пільговий проїзд електротранспортом окремим категоріям громадян</v>
      </c>
      <c r="E154" s="39">
        <v>35181426</v>
      </c>
      <c r="F154" s="39"/>
      <c r="G154" s="39"/>
      <c r="H154" s="39">
        <v>35035025</v>
      </c>
      <c r="I154" s="39"/>
      <c r="J154" s="39"/>
      <c r="K154" s="175">
        <f t="shared" si="54"/>
        <v>99.58386848787767</v>
      </c>
      <c r="L154" s="39">
        <f>M154+P154</f>
        <v>0</v>
      </c>
      <c r="M154" s="39"/>
      <c r="N154" s="39"/>
      <c r="O154" s="39"/>
      <c r="P154" s="39"/>
      <c r="Q154" s="39">
        <f t="shared" si="33"/>
        <v>0</v>
      </c>
      <c r="R154" s="39"/>
      <c r="S154" s="39"/>
      <c r="T154" s="39"/>
      <c r="U154" s="39"/>
      <c r="V154" s="175"/>
      <c r="W154" s="39">
        <f t="shared" si="55"/>
        <v>35035025</v>
      </c>
      <c r="X154" s="220"/>
    </row>
    <row r="155" spans="1:24" s="64" customFormat="1" ht="42.75" customHeight="1">
      <c r="A155" s="65" t="s">
        <v>543</v>
      </c>
      <c r="B155" s="65" t="str">
        <f>'дод. 3'!A84</f>
        <v>3040</v>
      </c>
      <c r="C155" s="65">
        <f>'дод. 3'!B84</f>
        <v>0</v>
      </c>
      <c r="D155" s="60" t="str">
        <f>'дод. 3'!C84</f>
        <v>Надання допомоги сім'ям з дітьми, малозабезпеченим сім’ям, тимчасової допомоги дітям</v>
      </c>
      <c r="E155" s="37">
        <f>E157+E159+E161+E163+E165+E167+E169</f>
        <v>208019278.64999998</v>
      </c>
      <c r="F155" s="37">
        <f aca="true" t="shared" si="59" ref="F155:U155">F157+F159+F161+F163+F165+F167+F169</f>
        <v>0</v>
      </c>
      <c r="G155" s="37">
        <f t="shared" si="59"/>
        <v>0</v>
      </c>
      <c r="H155" s="37">
        <f t="shared" si="59"/>
        <v>205687084.6</v>
      </c>
      <c r="I155" s="37">
        <f t="shared" si="59"/>
        <v>0</v>
      </c>
      <c r="J155" s="37">
        <f t="shared" si="59"/>
        <v>0</v>
      </c>
      <c r="K155" s="96">
        <f t="shared" si="54"/>
        <v>98.87885677465309</v>
      </c>
      <c r="L155" s="37">
        <f t="shared" si="59"/>
        <v>0</v>
      </c>
      <c r="M155" s="37">
        <f t="shared" si="59"/>
        <v>0</v>
      </c>
      <c r="N155" s="37">
        <f t="shared" si="59"/>
        <v>0</v>
      </c>
      <c r="O155" s="37">
        <f t="shared" si="59"/>
        <v>0</v>
      </c>
      <c r="P155" s="37">
        <f t="shared" si="59"/>
        <v>0</v>
      </c>
      <c r="Q155" s="37">
        <f t="shared" si="59"/>
        <v>0</v>
      </c>
      <c r="R155" s="37">
        <f t="shared" si="59"/>
        <v>0</v>
      </c>
      <c r="S155" s="37">
        <f t="shared" si="59"/>
        <v>0</v>
      </c>
      <c r="T155" s="37">
        <f t="shared" si="59"/>
        <v>0</v>
      </c>
      <c r="U155" s="37">
        <f t="shared" si="59"/>
        <v>0</v>
      </c>
      <c r="V155" s="96"/>
      <c r="W155" s="37">
        <f t="shared" si="55"/>
        <v>205687084.6</v>
      </c>
      <c r="X155" s="220"/>
    </row>
    <row r="156" spans="1:24" s="64" customFormat="1" ht="15" customHeight="1">
      <c r="A156" s="65"/>
      <c r="B156" s="65"/>
      <c r="C156" s="65"/>
      <c r="D156" s="60" t="s">
        <v>685</v>
      </c>
      <c r="E156" s="37">
        <f>E158+E160+E162+E164+E166+E168+E170</f>
        <v>208019278.64999998</v>
      </c>
      <c r="F156" s="37">
        <f aca="true" t="shared" si="60" ref="F156:U156">F158+F160+F162+F164+F166+F168+F170</f>
        <v>0</v>
      </c>
      <c r="G156" s="37">
        <f t="shared" si="60"/>
        <v>0</v>
      </c>
      <c r="H156" s="37">
        <f t="shared" si="60"/>
        <v>205687084.6</v>
      </c>
      <c r="I156" s="37">
        <f t="shared" si="60"/>
        <v>0</v>
      </c>
      <c r="J156" s="37">
        <f t="shared" si="60"/>
        <v>0</v>
      </c>
      <c r="K156" s="96">
        <f t="shared" si="54"/>
        <v>98.87885677465309</v>
      </c>
      <c r="L156" s="37">
        <f t="shared" si="60"/>
        <v>0</v>
      </c>
      <c r="M156" s="37">
        <f t="shared" si="60"/>
        <v>0</v>
      </c>
      <c r="N156" s="37">
        <f t="shared" si="60"/>
        <v>0</v>
      </c>
      <c r="O156" s="37">
        <f t="shared" si="60"/>
        <v>0</v>
      </c>
      <c r="P156" s="37">
        <f t="shared" si="60"/>
        <v>0</v>
      </c>
      <c r="Q156" s="37">
        <f t="shared" si="60"/>
        <v>0</v>
      </c>
      <c r="R156" s="37">
        <f t="shared" si="60"/>
        <v>0</v>
      </c>
      <c r="S156" s="37">
        <f t="shared" si="60"/>
        <v>0</v>
      </c>
      <c r="T156" s="37">
        <f t="shared" si="60"/>
        <v>0</v>
      </c>
      <c r="U156" s="37">
        <f t="shared" si="60"/>
        <v>0</v>
      </c>
      <c r="V156" s="96"/>
      <c r="W156" s="37">
        <f t="shared" si="55"/>
        <v>205687084.6</v>
      </c>
      <c r="X156" s="220"/>
    </row>
    <row r="157" spans="1:24" s="59" customFormat="1" ht="29.25" customHeight="1">
      <c r="A157" s="68" t="s">
        <v>544</v>
      </c>
      <c r="B157" s="68" t="str">
        <f>'дод. 3'!A86</f>
        <v>3041</v>
      </c>
      <c r="C157" s="68" t="str">
        <f>'дод. 3'!B86</f>
        <v>1040</v>
      </c>
      <c r="D157" s="61" t="str">
        <f>'дод. 3'!C86</f>
        <v>Надання допомоги у зв'язку з вагітністю і пологами</v>
      </c>
      <c r="E157" s="39">
        <v>2034890.43</v>
      </c>
      <c r="F157" s="39"/>
      <c r="G157" s="39"/>
      <c r="H157" s="39">
        <v>2034890.43</v>
      </c>
      <c r="I157" s="39"/>
      <c r="J157" s="39"/>
      <c r="K157" s="175">
        <f t="shared" si="54"/>
        <v>100</v>
      </c>
      <c r="L157" s="39">
        <f>M157+P157</f>
        <v>0</v>
      </c>
      <c r="M157" s="39"/>
      <c r="N157" s="39"/>
      <c r="O157" s="39"/>
      <c r="P157" s="39"/>
      <c r="Q157" s="39">
        <f t="shared" si="33"/>
        <v>0</v>
      </c>
      <c r="R157" s="39"/>
      <c r="S157" s="39"/>
      <c r="T157" s="39"/>
      <c r="U157" s="39"/>
      <c r="V157" s="175"/>
      <c r="W157" s="39">
        <f t="shared" si="55"/>
        <v>2034890.43</v>
      </c>
      <c r="X157" s="220"/>
    </row>
    <row r="158" spans="1:24" s="59" customFormat="1" ht="18.75" customHeight="1">
      <c r="A158" s="68"/>
      <c r="B158" s="68"/>
      <c r="C158" s="68"/>
      <c r="D158" s="61" t="s">
        <v>685</v>
      </c>
      <c r="E158" s="39">
        <v>2034890.43</v>
      </c>
      <c r="F158" s="39"/>
      <c r="G158" s="39"/>
      <c r="H158" s="39">
        <v>2034890.43</v>
      </c>
      <c r="I158" s="39"/>
      <c r="J158" s="39"/>
      <c r="K158" s="175">
        <f t="shared" si="54"/>
        <v>100</v>
      </c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175"/>
      <c r="W158" s="39">
        <f t="shared" si="55"/>
        <v>2034890.43</v>
      </c>
      <c r="X158" s="220"/>
    </row>
    <row r="159" spans="1:24" s="59" customFormat="1" ht="21" customHeight="1">
      <c r="A159" s="68" t="s">
        <v>545</v>
      </c>
      <c r="B159" s="68" t="str">
        <f>'дод. 3'!A88</f>
        <v>3042</v>
      </c>
      <c r="C159" s="68" t="str">
        <f>'дод. 3'!B88</f>
        <v>1040</v>
      </c>
      <c r="D159" s="61" t="str">
        <f>'дод. 3'!C88</f>
        <v>Надання допомоги при усиновленні дитини</v>
      </c>
      <c r="E159" s="39">
        <v>467840</v>
      </c>
      <c r="F159" s="39"/>
      <c r="G159" s="39"/>
      <c r="H159" s="39">
        <v>467840</v>
      </c>
      <c r="I159" s="39"/>
      <c r="J159" s="39"/>
      <c r="K159" s="175">
        <f t="shared" si="54"/>
        <v>100</v>
      </c>
      <c r="L159" s="39">
        <f aca="true" t="shared" si="61" ref="L159:L169">M159+P159</f>
        <v>0</v>
      </c>
      <c r="M159" s="39"/>
      <c r="N159" s="39"/>
      <c r="O159" s="39"/>
      <c r="P159" s="39"/>
      <c r="Q159" s="39">
        <f t="shared" si="33"/>
        <v>0</v>
      </c>
      <c r="R159" s="39"/>
      <c r="S159" s="39"/>
      <c r="T159" s="39"/>
      <c r="U159" s="39"/>
      <c r="V159" s="175"/>
      <c r="W159" s="39">
        <f t="shared" si="55"/>
        <v>467840</v>
      </c>
      <c r="X159" s="220"/>
    </row>
    <row r="160" spans="1:24" s="59" customFormat="1" ht="21" customHeight="1">
      <c r="A160" s="68"/>
      <c r="B160" s="68"/>
      <c r="C160" s="68"/>
      <c r="D160" s="61" t="s">
        <v>685</v>
      </c>
      <c r="E160" s="39">
        <v>467840</v>
      </c>
      <c r="F160" s="39"/>
      <c r="G160" s="39"/>
      <c r="H160" s="39">
        <v>467840</v>
      </c>
      <c r="I160" s="39"/>
      <c r="J160" s="39"/>
      <c r="K160" s="175">
        <f t="shared" si="54"/>
        <v>100</v>
      </c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175"/>
      <c r="W160" s="39">
        <f t="shared" si="55"/>
        <v>467840</v>
      </c>
      <c r="X160" s="220"/>
    </row>
    <row r="161" spans="1:24" s="59" customFormat="1" ht="19.5" customHeight="1">
      <c r="A161" s="68" t="s">
        <v>546</v>
      </c>
      <c r="B161" s="68" t="str">
        <f>'дод. 3'!A90</f>
        <v>3043</v>
      </c>
      <c r="C161" s="68" t="str">
        <f>'дод. 3'!B90</f>
        <v>1040</v>
      </c>
      <c r="D161" s="61" t="str">
        <f>'дод. 3'!C90</f>
        <v>Надання допомоги при народженні дитини</v>
      </c>
      <c r="E161" s="39">
        <v>121692663.3</v>
      </c>
      <c r="F161" s="39"/>
      <c r="G161" s="39"/>
      <c r="H161" s="39">
        <v>119360469.25</v>
      </c>
      <c r="I161" s="39"/>
      <c r="J161" s="39"/>
      <c r="K161" s="175">
        <f t="shared" si="54"/>
        <v>98.08353767042586</v>
      </c>
      <c r="L161" s="39">
        <f t="shared" si="61"/>
        <v>0</v>
      </c>
      <c r="M161" s="39"/>
      <c r="N161" s="39"/>
      <c r="O161" s="39"/>
      <c r="P161" s="39"/>
      <c r="Q161" s="39">
        <f t="shared" si="33"/>
        <v>0</v>
      </c>
      <c r="R161" s="39"/>
      <c r="S161" s="39"/>
      <c r="T161" s="39"/>
      <c r="U161" s="39"/>
      <c r="V161" s="175"/>
      <c r="W161" s="39">
        <f t="shared" si="55"/>
        <v>119360469.25</v>
      </c>
      <c r="X161" s="220"/>
    </row>
    <row r="162" spans="1:24" s="59" customFormat="1" ht="19.5" customHeight="1">
      <c r="A162" s="68"/>
      <c r="B162" s="68"/>
      <c r="C162" s="68"/>
      <c r="D162" s="61" t="s">
        <v>685</v>
      </c>
      <c r="E162" s="39">
        <v>121692663.3</v>
      </c>
      <c r="F162" s="39"/>
      <c r="G162" s="39"/>
      <c r="H162" s="39">
        <v>119360469.25</v>
      </c>
      <c r="I162" s="39"/>
      <c r="J162" s="39"/>
      <c r="K162" s="175">
        <f t="shared" si="54"/>
        <v>98.08353767042586</v>
      </c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175"/>
      <c r="W162" s="39">
        <f t="shared" si="55"/>
        <v>119360469.25</v>
      </c>
      <c r="X162" s="220"/>
    </row>
    <row r="163" spans="1:24" s="59" customFormat="1" ht="30.75" customHeight="1">
      <c r="A163" s="68" t="s">
        <v>547</v>
      </c>
      <c r="B163" s="68" t="str">
        <f>'дод. 3'!A92</f>
        <v>3044</v>
      </c>
      <c r="C163" s="68" t="str">
        <f>'дод. 3'!B92</f>
        <v>1040</v>
      </c>
      <c r="D163" s="61" t="str">
        <f>'дод. 3'!C92</f>
        <v>Надання допомоги на дітей, над якими встановлено опіку чи піклування</v>
      </c>
      <c r="E163" s="39">
        <v>7692891.03</v>
      </c>
      <c r="F163" s="39"/>
      <c r="G163" s="39"/>
      <c r="H163" s="39">
        <v>7692891.03</v>
      </c>
      <c r="I163" s="39"/>
      <c r="J163" s="39"/>
      <c r="K163" s="175">
        <f t="shared" si="54"/>
        <v>100</v>
      </c>
      <c r="L163" s="39">
        <f t="shared" si="61"/>
        <v>0</v>
      </c>
      <c r="M163" s="39"/>
      <c r="N163" s="39"/>
      <c r="O163" s="39"/>
      <c r="P163" s="39"/>
      <c r="Q163" s="39">
        <f t="shared" si="33"/>
        <v>0</v>
      </c>
      <c r="R163" s="39"/>
      <c r="S163" s="39"/>
      <c r="T163" s="39"/>
      <c r="U163" s="39"/>
      <c r="V163" s="175"/>
      <c r="W163" s="39">
        <f t="shared" si="55"/>
        <v>7692891.03</v>
      </c>
      <c r="X163" s="220"/>
    </row>
    <row r="164" spans="1:24" s="59" customFormat="1" ht="21" customHeight="1">
      <c r="A164" s="68"/>
      <c r="B164" s="68"/>
      <c r="C164" s="68"/>
      <c r="D164" s="61" t="s">
        <v>685</v>
      </c>
      <c r="E164" s="39">
        <v>7692891.03</v>
      </c>
      <c r="F164" s="39"/>
      <c r="G164" s="39"/>
      <c r="H164" s="39">
        <v>7692891.03</v>
      </c>
      <c r="I164" s="39"/>
      <c r="J164" s="39"/>
      <c r="K164" s="175">
        <f t="shared" si="54"/>
        <v>100</v>
      </c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175"/>
      <c r="W164" s="39">
        <f t="shared" si="55"/>
        <v>7692891.03</v>
      </c>
      <c r="X164" s="220"/>
    </row>
    <row r="165" spans="1:24" s="59" customFormat="1" ht="22.5" customHeight="1">
      <c r="A165" s="68" t="s">
        <v>548</v>
      </c>
      <c r="B165" s="68" t="str">
        <f>'дод. 3'!A94</f>
        <v>3045</v>
      </c>
      <c r="C165" s="68" t="str">
        <f>'дод. 3'!B94</f>
        <v>1040</v>
      </c>
      <c r="D165" s="61" t="str">
        <f>'дод. 3'!C94</f>
        <v>Надання допомоги на дітей одиноким матерям</v>
      </c>
      <c r="E165" s="39">
        <v>34122927.1</v>
      </c>
      <c r="F165" s="39"/>
      <c r="G165" s="39"/>
      <c r="H165" s="39">
        <v>34122927.1</v>
      </c>
      <c r="I165" s="39"/>
      <c r="J165" s="39"/>
      <c r="K165" s="175">
        <f t="shared" si="54"/>
        <v>100</v>
      </c>
      <c r="L165" s="39">
        <f t="shared" si="61"/>
        <v>0</v>
      </c>
      <c r="M165" s="39"/>
      <c r="N165" s="39"/>
      <c r="O165" s="39"/>
      <c r="P165" s="39"/>
      <c r="Q165" s="39">
        <f t="shared" si="33"/>
        <v>0</v>
      </c>
      <c r="R165" s="39"/>
      <c r="S165" s="39"/>
      <c r="T165" s="39"/>
      <c r="U165" s="39"/>
      <c r="V165" s="175"/>
      <c r="W165" s="39">
        <f t="shared" si="55"/>
        <v>34122927.1</v>
      </c>
      <c r="X165" s="220"/>
    </row>
    <row r="166" spans="1:24" s="59" customFormat="1" ht="22.5" customHeight="1">
      <c r="A166" s="68"/>
      <c r="B166" s="68"/>
      <c r="C166" s="68"/>
      <c r="D166" s="61" t="s">
        <v>685</v>
      </c>
      <c r="E166" s="39">
        <v>34122927.1</v>
      </c>
      <c r="F166" s="39"/>
      <c r="G166" s="39"/>
      <c r="H166" s="39">
        <v>34122927.1</v>
      </c>
      <c r="I166" s="39"/>
      <c r="J166" s="39"/>
      <c r="K166" s="175">
        <f t="shared" si="54"/>
        <v>100</v>
      </c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175"/>
      <c r="W166" s="39">
        <f t="shared" si="55"/>
        <v>34122927.1</v>
      </c>
      <c r="X166" s="220"/>
    </row>
    <row r="167" spans="1:24" s="59" customFormat="1" ht="20.25" customHeight="1">
      <c r="A167" s="68" t="s">
        <v>549</v>
      </c>
      <c r="B167" s="68" t="str">
        <f>'дод. 3'!A96</f>
        <v>3046</v>
      </c>
      <c r="C167" s="68" t="str">
        <f>'дод. 3'!B96</f>
        <v>1040</v>
      </c>
      <c r="D167" s="61" t="str">
        <f>'дод. 3'!C96</f>
        <v>Надання тимчасової державної допомоги дітям</v>
      </c>
      <c r="E167" s="39">
        <v>739963.22</v>
      </c>
      <c r="F167" s="39"/>
      <c r="G167" s="39"/>
      <c r="H167" s="39">
        <v>739963.22</v>
      </c>
      <c r="I167" s="39"/>
      <c r="J167" s="39"/>
      <c r="K167" s="175">
        <f t="shared" si="54"/>
        <v>100</v>
      </c>
      <c r="L167" s="39">
        <f t="shared" si="61"/>
        <v>0</v>
      </c>
      <c r="M167" s="39"/>
      <c r="N167" s="39"/>
      <c r="O167" s="39"/>
      <c r="P167" s="39"/>
      <c r="Q167" s="39">
        <f t="shared" si="33"/>
        <v>0</v>
      </c>
      <c r="R167" s="39"/>
      <c r="S167" s="39"/>
      <c r="T167" s="39"/>
      <c r="U167" s="39"/>
      <c r="V167" s="175"/>
      <c r="W167" s="39">
        <f t="shared" si="55"/>
        <v>739963.22</v>
      </c>
      <c r="X167" s="220"/>
    </row>
    <row r="168" spans="1:24" s="59" customFormat="1" ht="20.25" customHeight="1">
      <c r="A168" s="68"/>
      <c r="B168" s="68"/>
      <c r="C168" s="68"/>
      <c r="D168" s="61" t="s">
        <v>685</v>
      </c>
      <c r="E168" s="39">
        <v>739963.22</v>
      </c>
      <c r="F168" s="39"/>
      <c r="G168" s="39"/>
      <c r="H168" s="39">
        <v>739963.22</v>
      </c>
      <c r="I168" s="39"/>
      <c r="J168" s="39"/>
      <c r="K168" s="175">
        <f t="shared" si="54"/>
        <v>100</v>
      </c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175"/>
      <c r="W168" s="39">
        <f t="shared" si="55"/>
        <v>739963.22</v>
      </c>
      <c r="X168" s="220"/>
    </row>
    <row r="169" spans="1:24" s="59" customFormat="1" ht="31.5" customHeight="1">
      <c r="A169" s="68" t="s">
        <v>550</v>
      </c>
      <c r="B169" s="68" t="str">
        <f>'дод. 3'!A98</f>
        <v>3047</v>
      </c>
      <c r="C169" s="68" t="str">
        <f>'дод. 3'!B98</f>
        <v>1040</v>
      </c>
      <c r="D169" s="61" t="str">
        <f>'дод. 3'!C98</f>
        <v>Надання державної соціальної допомоги малозабезпеченим сім’ям</v>
      </c>
      <c r="E169" s="39">
        <v>41268103.57</v>
      </c>
      <c r="F169" s="39"/>
      <c r="G169" s="39"/>
      <c r="H169" s="39">
        <v>41268103.57</v>
      </c>
      <c r="I169" s="39"/>
      <c r="J169" s="39"/>
      <c r="K169" s="175">
        <f t="shared" si="54"/>
        <v>100</v>
      </c>
      <c r="L169" s="39">
        <f t="shared" si="61"/>
        <v>0</v>
      </c>
      <c r="M169" s="39"/>
      <c r="N169" s="39"/>
      <c r="O169" s="39"/>
      <c r="P169" s="39"/>
      <c r="Q169" s="39">
        <f t="shared" si="33"/>
        <v>0</v>
      </c>
      <c r="R169" s="39"/>
      <c r="S169" s="39"/>
      <c r="T169" s="39"/>
      <c r="U169" s="39"/>
      <c r="V169" s="175"/>
      <c r="W169" s="39">
        <f t="shared" si="55"/>
        <v>41268103.57</v>
      </c>
      <c r="X169" s="220"/>
    </row>
    <row r="170" spans="1:24" s="59" customFormat="1" ht="19.5" customHeight="1">
      <c r="A170" s="68"/>
      <c r="B170" s="68"/>
      <c r="C170" s="68"/>
      <c r="D170" s="61" t="s">
        <v>685</v>
      </c>
      <c r="E170" s="39">
        <v>41268103.57</v>
      </c>
      <c r="F170" s="39"/>
      <c r="G170" s="39"/>
      <c r="H170" s="39">
        <v>41268103.57</v>
      </c>
      <c r="I170" s="39"/>
      <c r="J170" s="39"/>
      <c r="K170" s="175">
        <f t="shared" si="54"/>
        <v>100</v>
      </c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175"/>
      <c r="W170" s="39">
        <f t="shared" si="55"/>
        <v>41268103.57</v>
      </c>
      <c r="X170" s="220"/>
    </row>
    <row r="171" spans="1:24" s="2" customFormat="1" ht="42.75" customHeight="1">
      <c r="A171" s="36" t="s">
        <v>298</v>
      </c>
      <c r="B171" s="36" t="str">
        <f>'дод. 3'!A100</f>
        <v>3050</v>
      </c>
      <c r="C171" s="36" t="str">
        <f>'дод. 3'!B100</f>
        <v>1070</v>
      </c>
      <c r="D171" s="60" t="str">
        <f>'дод. 3'!C100</f>
        <v>Пільгове медичне обслуговування осіб, які постраждали внаслідок Чорнобильської катастрофи</v>
      </c>
      <c r="E171" s="37">
        <v>625100</v>
      </c>
      <c r="F171" s="37"/>
      <c r="G171" s="37"/>
      <c r="H171" s="37">
        <v>625100</v>
      </c>
      <c r="I171" s="37"/>
      <c r="J171" s="37"/>
      <c r="K171" s="96">
        <f t="shared" si="54"/>
        <v>100</v>
      </c>
      <c r="L171" s="37">
        <f>M171+P171</f>
        <v>0</v>
      </c>
      <c r="M171" s="37"/>
      <c r="N171" s="37"/>
      <c r="O171" s="37"/>
      <c r="P171" s="37"/>
      <c r="Q171" s="37">
        <f t="shared" si="33"/>
        <v>0</v>
      </c>
      <c r="R171" s="37"/>
      <c r="S171" s="37"/>
      <c r="T171" s="37"/>
      <c r="U171" s="37"/>
      <c r="V171" s="96"/>
      <c r="W171" s="37">
        <f t="shared" si="55"/>
        <v>625100</v>
      </c>
      <c r="X171" s="220"/>
    </row>
    <row r="172" spans="1:24" s="2" customFormat="1" ht="156.75" customHeight="1">
      <c r="A172" s="36" t="s">
        <v>565</v>
      </c>
      <c r="B172" s="36" t="str">
        <f>'дод. 3'!A101</f>
        <v>3080</v>
      </c>
      <c r="C172" s="36">
        <f>'дод. 3'!B101</f>
        <v>0</v>
      </c>
      <c r="D172" s="101" t="s">
        <v>557</v>
      </c>
      <c r="E172" s="37">
        <f>E174+E176+E178+E180+E182</f>
        <v>76877512.35000001</v>
      </c>
      <c r="F172" s="37">
        <f aca="true" t="shared" si="62" ref="F172:U172">F174+F176+F178+F180+F182</f>
        <v>0</v>
      </c>
      <c r="G172" s="37">
        <f t="shared" si="62"/>
        <v>0</v>
      </c>
      <c r="H172" s="37">
        <f t="shared" si="62"/>
        <v>76877512.35000001</v>
      </c>
      <c r="I172" s="37">
        <f t="shared" si="62"/>
        <v>0</v>
      </c>
      <c r="J172" s="37">
        <f t="shared" si="62"/>
        <v>0</v>
      </c>
      <c r="K172" s="96">
        <f t="shared" si="54"/>
        <v>100</v>
      </c>
      <c r="L172" s="37">
        <f t="shared" si="62"/>
        <v>0</v>
      </c>
      <c r="M172" s="37">
        <f t="shared" si="62"/>
        <v>0</v>
      </c>
      <c r="N172" s="37">
        <f t="shared" si="62"/>
        <v>0</v>
      </c>
      <c r="O172" s="37">
        <f t="shared" si="62"/>
        <v>0</v>
      </c>
      <c r="P172" s="37">
        <f t="shared" si="62"/>
        <v>0</v>
      </c>
      <c r="Q172" s="37">
        <f t="shared" si="62"/>
        <v>0</v>
      </c>
      <c r="R172" s="37">
        <f t="shared" si="62"/>
        <v>0</v>
      </c>
      <c r="S172" s="37">
        <f t="shared" si="62"/>
        <v>0</v>
      </c>
      <c r="T172" s="37">
        <f t="shared" si="62"/>
        <v>0</v>
      </c>
      <c r="U172" s="37">
        <f t="shared" si="62"/>
        <v>0</v>
      </c>
      <c r="V172" s="96"/>
      <c r="W172" s="37">
        <f t="shared" si="55"/>
        <v>76877512.35000001</v>
      </c>
      <c r="X172" s="220">
        <v>16</v>
      </c>
    </row>
    <row r="173" spans="1:24" s="2" customFormat="1" ht="15.75" customHeight="1">
      <c r="A173" s="36"/>
      <c r="B173" s="36"/>
      <c r="C173" s="36"/>
      <c r="D173" s="101" t="s">
        <v>685</v>
      </c>
      <c r="E173" s="37">
        <f>E175+E177+E179+E181+E183</f>
        <v>76877512.35000001</v>
      </c>
      <c r="F173" s="37">
        <f aca="true" t="shared" si="63" ref="F173:U173">F175+F177+F179+F181+F183</f>
        <v>0</v>
      </c>
      <c r="G173" s="37">
        <f t="shared" si="63"/>
        <v>0</v>
      </c>
      <c r="H173" s="37">
        <f t="shared" si="63"/>
        <v>76877512.35000001</v>
      </c>
      <c r="I173" s="37">
        <f t="shared" si="63"/>
        <v>0</v>
      </c>
      <c r="J173" s="37">
        <f t="shared" si="63"/>
        <v>0</v>
      </c>
      <c r="K173" s="96">
        <f t="shared" si="54"/>
        <v>100</v>
      </c>
      <c r="L173" s="37">
        <f t="shared" si="63"/>
        <v>0</v>
      </c>
      <c r="M173" s="37">
        <f t="shared" si="63"/>
        <v>0</v>
      </c>
      <c r="N173" s="37">
        <f t="shared" si="63"/>
        <v>0</v>
      </c>
      <c r="O173" s="37">
        <f t="shared" si="63"/>
        <v>0</v>
      </c>
      <c r="P173" s="37">
        <f t="shared" si="63"/>
        <v>0</v>
      </c>
      <c r="Q173" s="37">
        <f t="shared" si="63"/>
        <v>0</v>
      </c>
      <c r="R173" s="37">
        <f t="shared" si="63"/>
        <v>0</v>
      </c>
      <c r="S173" s="37">
        <f t="shared" si="63"/>
        <v>0</v>
      </c>
      <c r="T173" s="37">
        <f t="shared" si="63"/>
        <v>0</v>
      </c>
      <c r="U173" s="37">
        <f t="shared" si="63"/>
        <v>0</v>
      </c>
      <c r="V173" s="96"/>
      <c r="W173" s="37">
        <f t="shared" si="55"/>
        <v>76877512.35000001</v>
      </c>
      <c r="X173" s="220"/>
    </row>
    <row r="174" spans="1:24" s="51" customFormat="1" ht="47.25" customHeight="1">
      <c r="A174" s="38" t="s">
        <v>566</v>
      </c>
      <c r="B174" s="38" t="str">
        <f>'дод. 3'!A103</f>
        <v>3081</v>
      </c>
      <c r="C174" s="38" t="str">
        <f>'дод. 3'!B103</f>
        <v>1010</v>
      </c>
      <c r="D174" s="61" t="str">
        <f>'дод. 3'!C103</f>
        <v>Надання державної соціальної допомоги особам з інвалідністю з дитинства та дітям з інвалідністю</v>
      </c>
      <c r="E174" s="39">
        <v>57702582.1</v>
      </c>
      <c r="F174" s="39"/>
      <c r="G174" s="39"/>
      <c r="H174" s="39">
        <v>57702582.1</v>
      </c>
      <c r="I174" s="39"/>
      <c r="J174" s="39"/>
      <c r="K174" s="175">
        <f t="shared" si="54"/>
        <v>100</v>
      </c>
      <c r="L174" s="39">
        <f aca="true" t="shared" si="64" ref="L174:L184">M174+P174</f>
        <v>0</v>
      </c>
      <c r="M174" s="39"/>
      <c r="N174" s="39"/>
      <c r="O174" s="39"/>
      <c r="P174" s="39"/>
      <c r="Q174" s="39">
        <f t="shared" si="33"/>
        <v>0</v>
      </c>
      <c r="R174" s="39"/>
      <c r="S174" s="39"/>
      <c r="T174" s="39"/>
      <c r="U174" s="39"/>
      <c r="V174" s="175"/>
      <c r="W174" s="39">
        <f t="shared" si="55"/>
        <v>57702582.1</v>
      </c>
      <c r="X174" s="220"/>
    </row>
    <row r="175" spans="1:24" s="51" customFormat="1" ht="21.75" customHeight="1">
      <c r="A175" s="38"/>
      <c r="B175" s="38"/>
      <c r="C175" s="38"/>
      <c r="D175" s="61" t="s">
        <v>685</v>
      </c>
      <c r="E175" s="39">
        <v>57702582.1</v>
      </c>
      <c r="F175" s="39"/>
      <c r="G175" s="39"/>
      <c r="H175" s="39">
        <v>57702582.1</v>
      </c>
      <c r="I175" s="39"/>
      <c r="J175" s="39"/>
      <c r="K175" s="175">
        <f t="shared" si="54"/>
        <v>100</v>
      </c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175"/>
      <c r="W175" s="39">
        <f t="shared" si="55"/>
        <v>57702582.1</v>
      </c>
      <c r="X175" s="220"/>
    </row>
    <row r="176" spans="1:24" s="51" customFormat="1" ht="63" customHeight="1">
      <c r="A176" s="38" t="s">
        <v>567</v>
      </c>
      <c r="B176" s="38" t="str">
        <f>'дод. 3'!A105</f>
        <v>3082</v>
      </c>
      <c r="C176" s="38" t="str">
        <f>'дод. 3'!B105</f>
        <v>1010</v>
      </c>
      <c r="D176" s="61" t="str">
        <f>'дод. 3'!C105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76" s="39">
        <v>8986391.12</v>
      </c>
      <c r="F176" s="39"/>
      <c r="G176" s="39"/>
      <c r="H176" s="39">
        <v>8986391.12</v>
      </c>
      <c r="I176" s="39"/>
      <c r="J176" s="39"/>
      <c r="K176" s="175">
        <f t="shared" si="54"/>
        <v>100</v>
      </c>
      <c r="L176" s="39">
        <f t="shared" si="64"/>
        <v>0</v>
      </c>
      <c r="M176" s="39"/>
      <c r="N176" s="39"/>
      <c r="O176" s="39"/>
      <c r="P176" s="39"/>
      <c r="Q176" s="39">
        <f t="shared" si="33"/>
        <v>0</v>
      </c>
      <c r="R176" s="39"/>
      <c r="S176" s="39"/>
      <c r="T176" s="39"/>
      <c r="U176" s="39"/>
      <c r="V176" s="175"/>
      <c r="W176" s="39">
        <f t="shared" si="55"/>
        <v>8986391.12</v>
      </c>
      <c r="X176" s="220"/>
    </row>
    <row r="177" spans="1:24" s="51" customFormat="1" ht="13.5" customHeight="1">
      <c r="A177" s="38"/>
      <c r="B177" s="38"/>
      <c r="C177" s="38"/>
      <c r="D177" s="61" t="s">
        <v>685</v>
      </c>
      <c r="E177" s="39">
        <v>8986391.12</v>
      </c>
      <c r="F177" s="39"/>
      <c r="G177" s="39"/>
      <c r="H177" s="39">
        <v>8986391.12</v>
      </c>
      <c r="I177" s="39"/>
      <c r="J177" s="39"/>
      <c r="K177" s="175">
        <f t="shared" si="54"/>
        <v>100</v>
      </c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175"/>
      <c r="W177" s="39">
        <f t="shared" si="55"/>
        <v>8986391.12</v>
      </c>
      <c r="X177" s="220"/>
    </row>
    <row r="178" spans="1:24" s="51" customFormat="1" ht="51.75" customHeight="1">
      <c r="A178" s="38" t="s">
        <v>568</v>
      </c>
      <c r="B178" s="38" t="str">
        <f>'дод. 3'!A107</f>
        <v>3083</v>
      </c>
      <c r="C178" s="38" t="str">
        <f>'дод. 3'!B107</f>
        <v>1010</v>
      </c>
      <c r="D178" s="61" t="str">
        <f>'дод. 3'!C107</f>
        <v>Надання допомоги по догляду за особами з інвалідністю I чи II групи внаслідок психічного розладу</v>
      </c>
      <c r="E178" s="39">
        <v>9848373.2</v>
      </c>
      <c r="F178" s="39"/>
      <c r="G178" s="39"/>
      <c r="H178" s="39">
        <v>9848373.2</v>
      </c>
      <c r="I178" s="39"/>
      <c r="J178" s="39"/>
      <c r="K178" s="175">
        <f t="shared" si="54"/>
        <v>100</v>
      </c>
      <c r="L178" s="39">
        <f t="shared" si="64"/>
        <v>0</v>
      </c>
      <c r="M178" s="39"/>
      <c r="N178" s="39"/>
      <c r="O178" s="39"/>
      <c r="P178" s="39"/>
      <c r="Q178" s="39">
        <f t="shared" si="33"/>
        <v>0</v>
      </c>
      <c r="R178" s="39"/>
      <c r="S178" s="39"/>
      <c r="T178" s="39"/>
      <c r="U178" s="39"/>
      <c r="V178" s="175"/>
      <c r="W178" s="39">
        <f t="shared" si="55"/>
        <v>9848373.2</v>
      </c>
      <c r="X178" s="220"/>
    </row>
    <row r="179" spans="1:24" s="51" customFormat="1" ht="16.5" customHeight="1">
      <c r="A179" s="38"/>
      <c r="B179" s="38"/>
      <c r="C179" s="38"/>
      <c r="D179" s="61" t="s">
        <v>685</v>
      </c>
      <c r="E179" s="39">
        <v>9848373.2</v>
      </c>
      <c r="F179" s="39"/>
      <c r="G179" s="39"/>
      <c r="H179" s="39">
        <v>9848373.2</v>
      </c>
      <c r="I179" s="39"/>
      <c r="J179" s="39"/>
      <c r="K179" s="175">
        <f t="shared" si="54"/>
        <v>100</v>
      </c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175"/>
      <c r="W179" s="39">
        <f t="shared" si="55"/>
        <v>9848373.2</v>
      </c>
      <c r="X179" s="220"/>
    </row>
    <row r="180" spans="1:24" s="51" customFormat="1" ht="59.25" customHeight="1">
      <c r="A180" s="38" t="s">
        <v>569</v>
      </c>
      <c r="B180" s="38" t="str">
        <f>'дод. 3'!A109</f>
        <v>3084</v>
      </c>
      <c r="C180" s="38" t="str">
        <f>'дод. 3'!B109</f>
        <v>1040</v>
      </c>
      <c r="D180" s="61" t="str">
        <f>'дод. 3'!C109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80" s="39">
        <v>200469.43</v>
      </c>
      <c r="F180" s="39"/>
      <c r="G180" s="39"/>
      <c r="H180" s="39">
        <v>200469.43</v>
      </c>
      <c r="I180" s="39"/>
      <c r="J180" s="39"/>
      <c r="K180" s="175">
        <f t="shared" si="54"/>
        <v>100</v>
      </c>
      <c r="L180" s="39">
        <f t="shared" si="64"/>
        <v>0</v>
      </c>
      <c r="M180" s="39"/>
      <c r="N180" s="39"/>
      <c r="O180" s="39"/>
      <c r="P180" s="39"/>
      <c r="Q180" s="39">
        <f t="shared" si="33"/>
        <v>0</v>
      </c>
      <c r="R180" s="39"/>
      <c r="S180" s="39"/>
      <c r="T180" s="39"/>
      <c r="U180" s="39"/>
      <c r="V180" s="175"/>
      <c r="W180" s="39">
        <f t="shared" si="55"/>
        <v>200469.43</v>
      </c>
      <c r="X180" s="220"/>
    </row>
    <row r="181" spans="1:24" s="51" customFormat="1" ht="21" customHeight="1">
      <c r="A181" s="38"/>
      <c r="B181" s="38"/>
      <c r="C181" s="38"/>
      <c r="D181" s="61" t="s">
        <v>685</v>
      </c>
      <c r="E181" s="39">
        <v>200469.43</v>
      </c>
      <c r="F181" s="39"/>
      <c r="G181" s="39"/>
      <c r="H181" s="39">
        <v>200469.43</v>
      </c>
      <c r="I181" s="39"/>
      <c r="J181" s="39"/>
      <c r="K181" s="175">
        <f t="shared" si="54"/>
        <v>100</v>
      </c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175"/>
      <c r="W181" s="39">
        <f t="shared" si="55"/>
        <v>200469.43</v>
      </c>
      <c r="X181" s="220"/>
    </row>
    <row r="182" spans="1:24" s="51" customFormat="1" ht="60.75" customHeight="1">
      <c r="A182" s="38" t="s">
        <v>570</v>
      </c>
      <c r="B182" s="38" t="str">
        <f>'дод. 3'!A111</f>
        <v>3085</v>
      </c>
      <c r="C182" s="38" t="str">
        <f>'дод. 3'!B111</f>
        <v>1010</v>
      </c>
      <c r="D182" s="61" t="str">
        <f>'дод. 3'!C111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82" s="39">
        <v>139696.5</v>
      </c>
      <c r="F182" s="39"/>
      <c r="G182" s="39"/>
      <c r="H182" s="39">
        <v>139696.5</v>
      </c>
      <c r="I182" s="39"/>
      <c r="J182" s="39"/>
      <c r="K182" s="175">
        <f t="shared" si="54"/>
        <v>100</v>
      </c>
      <c r="L182" s="39">
        <f t="shared" si="64"/>
        <v>0</v>
      </c>
      <c r="M182" s="39"/>
      <c r="N182" s="39"/>
      <c r="O182" s="39"/>
      <c r="P182" s="39"/>
      <c r="Q182" s="39">
        <f t="shared" si="33"/>
        <v>0</v>
      </c>
      <c r="R182" s="39"/>
      <c r="S182" s="39"/>
      <c r="T182" s="39"/>
      <c r="U182" s="39"/>
      <c r="V182" s="175"/>
      <c r="W182" s="39">
        <f t="shared" si="55"/>
        <v>139696.5</v>
      </c>
      <c r="X182" s="220"/>
    </row>
    <row r="183" spans="1:24" s="51" customFormat="1" ht="15.75" customHeight="1">
      <c r="A183" s="38"/>
      <c r="B183" s="38"/>
      <c r="C183" s="38"/>
      <c r="D183" s="61" t="s">
        <v>685</v>
      </c>
      <c r="E183" s="39">
        <v>139696.5</v>
      </c>
      <c r="F183" s="39"/>
      <c r="G183" s="39"/>
      <c r="H183" s="39">
        <v>139696.5</v>
      </c>
      <c r="I183" s="39"/>
      <c r="J183" s="39"/>
      <c r="K183" s="175">
        <f t="shared" si="54"/>
        <v>100</v>
      </c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175"/>
      <c r="W183" s="39">
        <f t="shared" si="55"/>
        <v>139696.5</v>
      </c>
      <c r="X183" s="220"/>
    </row>
    <row r="184" spans="1:24" s="2" customFormat="1" ht="30.75" customHeight="1">
      <c r="A184" s="36" t="s">
        <v>495</v>
      </c>
      <c r="B184" s="36" t="str">
        <f>'дод. 3'!A113</f>
        <v>3090</v>
      </c>
      <c r="C184" s="36" t="str">
        <f>'дод. 3'!B113</f>
        <v>1030</v>
      </c>
      <c r="D184" s="60" t="str">
        <f>'дод. 3'!C113</f>
        <v>Видатки на поховання учасників бойових дій та осіб з інвалідністю внаслідок війни</v>
      </c>
      <c r="E184" s="37">
        <v>200700</v>
      </c>
      <c r="F184" s="37"/>
      <c r="G184" s="37"/>
      <c r="H184" s="37">
        <v>118580.5</v>
      </c>
      <c r="I184" s="37"/>
      <c r="J184" s="37"/>
      <c r="K184" s="96">
        <f t="shared" si="54"/>
        <v>59.08345789735924</v>
      </c>
      <c r="L184" s="37">
        <f t="shared" si="64"/>
        <v>0</v>
      </c>
      <c r="M184" s="37"/>
      <c r="N184" s="37"/>
      <c r="O184" s="37"/>
      <c r="P184" s="37"/>
      <c r="Q184" s="37">
        <f t="shared" si="33"/>
        <v>0</v>
      </c>
      <c r="R184" s="37"/>
      <c r="S184" s="37"/>
      <c r="T184" s="37"/>
      <c r="U184" s="37"/>
      <c r="V184" s="96"/>
      <c r="W184" s="37">
        <f t="shared" si="55"/>
        <v>118580.5</v>
      </c>
      <c r="X184" s="220"/>
    </row>
    <row r="185" spans="1:24" s="2" customFormat="1" ht="62.25" customHeight="1">
      <c r="A185" s="36" t="s">
        <v>299</v>
      </c>
      <c r="B185" s="36" t="str">
        <f>'дод. 3'!A114</f>
        <v>3100</v>
      </c>
      <c r="C185" s="36">
        <f>'дод. 3'!B114</f>
        <v>0</v>
      </c>
      <c r="D185" s="60" t="str">
        <f>'дод. 3'!C114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85" s="37">
        <f>E186</f>
        <v>9410655</v>
      </c>
      <c r="F185" s="37">
        <f aca="true" t="shared" si="65" ref="F185:U185">F186</f>
        <v>6994300</v>
      </c>
      <c r="G185" s="37">
        <f t="shared" si="65"/>
        <v>225525</v>
      </c>
      <c r="H185" s="37">
        <f t="shared" si="65"/>
        <v>9372273.71</v>
      </c>
      <c r="I185" s="37">
        <f t="shared" si="65"/>
        <v>6971248.91</v>
      </c>
      <c r="J185" s="37">
        <f t="shared" si="65"/>
        <v>223986.67</v>
      </c>
      <c r="K185" s="96">
        <f t="shared" si="54"/>
        <v>99.59215070576917</v>
      </c>
      <c r="L185" s="37">
        <f t="shared" si="65"/>
        <v>76400</v>
      </c>
      <c r="M185" s="37">
        <f t="shared" si="65"/>
        <v>57900</v>
      </c>
      <c r="N185" s="37">
        <f t="shared" si="65"/>
        <v>44700</v>
      </c>
      <c r="O185" s="37">
        <f t="shared" si="65"/>
        <v>0</v>
      </c>
      <c r="P185" s="37">
        <f t="shared" si="65"/>
        <v>18500</v>
      </c>
      <c r="Q185" s="37">
        <f t="shared" si="65"/>
        <v>146729.81</v>
      </c>
      <c r="R185" s="37">
        <f t="shared" si="65"/>
        <v>112251.73</v>
      </c>
      <c r="S185" s="37">
        <f t="shared" si="65"/>
        <v>46904.25</v>
      </c>
      <c r="T185" s="37">
        <f t="shared" si="65"/>
        <v>0</v>
      </c>
      <c r="U185" s="37">
        <f t="shared" si="65"/>
        <v>34478.08</v>
      </c>
      <c r="V185" s="96">
        <f>Q185/L185*100</f>
        <v>192.05472513089006</v>
      </c>
      <c r="W185" s="37">
        <f t="shared" si="55"/>
        <v>9519003.520000001</v>
      </c>
      <c r="X185" s="220"/>
    </row>
    <row r="186" spans="1:24" s="51" customFormat="1" ht="60">
      <c r="A186" s="38" t="s">
        <v>300</v>
      </c>
      <c r="B186" s="38" t="str">
        <f>'дод. 3'!A115</f>
        <v>3104</v>
      </c>
      <c r="C186" s="38" t="str">
        <f>'дод. 3'!B115</f>
        <v>1020</v>
      </c>
      <c r="D186" s="61" t="str">
        <f>'дод. 3'!C115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6" s="39">
        <v>9410655</v>
      </c>
      <c r="F186" s="39">
        <v>6994300</v>
      </c>
      <c r="G186" s="39">
        <v>225525</v>
      </c>
      <c r="H186" s="39">
        <v>9372273.71</v>
      </c>
      <c r="I186" s="39">
        <v>6971248.91</v>
      </c>
      <c r="J186" s="39">
        <v>223986.67</v>
      </c>
      <c r="K186" s="175">
        <f t="shared" si="54"/>
        <v>99.59215070576917</v>
      </c>
      <c r="L186" s="39">
        <f>M186+P186</f>
        <v>76400</v>
      </c>
      <c r="M186" s="39">
        <v>57900</v>
      </c>
      <c r="N186" s="39">
        <v>44700</v>
      </c>
      <c r="O186" s="39"/>
      <c r="P186" s="39">
        <v>18500</v>
      </c>
      <c r="Q186" s="39">
        <f t="shared" si="33"/>
        <v>146729.81</v>
      </c>
      <c r="R186" s="39">
        <v>112251.73</v>
      </c>
      <c r="S186" s="39">
        <v>46904.25</v>
      </c>
      <c r="T186" s="39"/>
      <c r="U186" s="39">
        <v>34478.08</v>
      </c>
      <c r="V186" s="175">
        <f>Q186/L186*100</f>
        <v>192.05472513089006</v>
      </c>
      <c r="W186" s="39">
        <f t="shared" si="55"/>
        <v>9519003.520000001</v>
      </c>
      <c r="X186" s="220"/>
    </row>
    <row r="187" spans="1:24" s="2" customFormat="1" ht="81.75" customHeight="1">
      <c r="A187" s="36" t="s">
        <v>301</v>
      </c>
      <c r="B187" s="36" t="str">
        <f>'дод. 3'!A123</f>
        <v>3160</v>
      </c>
      <c r="C187" s="36">
        <f>'дод. 3'!B123</f>
        <v>1010</v>
      </c>
      <c r="D187" s="60" t="str">
        <f>'дод. 3'!C123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7" s="37">
        <v>1671025</v>
      </c>
      <c r="F187" s="37"/>
      <c r="G187" s="37"/>
      <c r="H187" s="37">
        <v>1573766.9</v>
      </c>
      <c r="I187" s="37"/>
      <c r="J187" s="37"/>
      <c r="K187" s="96">
        <f t="shared" si="54"/>
        <v>94.1797339956015</v>
      </c>
      <c r="L187" s="37">
        <f>M187+P187</f>
        <v>0</v>
      </c>
      <c r="M187" s="37"/>
      <c r="N187" s="37"/>
      <c r="O187" s="37"/>
      <c r="P187" s="37"/>
      <c r="Q187" s="37">
        <f t="shared" si="33"/>
        <v>0</v>
      </c>
      <c r="R187" s="37"/>
      <c r="S187" s="37"/>
      <c r="T187" s="37"/>
      <c r="U187" s="37"/>
      <c r="V187" s="96"/>
      <c r="W187" s="37">
        <f t="shared" si="55"/>
        <v>1573766.9</v>
      </c>
      <c r="X187" s="220"/>
    </row>
    <row r="188" spans="1:24" s="2" customFormat="1" ht="36" customHeight="1">
      <c r="A188" s="36" t="s">
        <v>504</v>
      </c>
      <c r="B188" s="36" t="str">
        <f>'дод. 3'!A124</f>
        <v>3170</v>
      </c>
      <c r="C188" s="36">
        <f>'дод. 3'!B124</f>
        <v>0</v>
      </c>
      <c r="D188" s="60" t="str">
        <f>'дод. 3'!C124</f>
        <v>Забезпечення реалізації окремих програм для осіб з інвалідністю</v>
      </c>
      <c r="E188" s="37">
        <f>E189+E190</f>
        <v>188864</v>
      </c>
      <c r="F188" s="37">
        <f aca="true" t="shared" si="66" ref="F188:U188">F189+F190</f>
        <v>0</v>
      </c>
      <c r="G188" s="37">
        <f t="shared" si="66"/>
        <v>0</v>
      </c>
      <c r="H188" s="37">
        <f t="shared" si="66"/>
        <v>159810.76</v>
      </c>
      <c r="I188" s="37">
        <f t="shared" si="66"/>
        <v>0</v>
      </c>
      <c r="J188" s="37">
        <f t="shared" si="66"/>
        <v>0</v>
      </c>
      <c r="K188" s="96">
        <f t="shared" si="54"/>
        <v>84.61684598441207</v>
      </c>
      <c r="L188" s="37">
        <f t="shared" si="66"/>
        <v>0</v>
      </c>
      <c r="M188" s="37">
        <f t="shared" si="66"/>
        <v>0</v>
      </c>
      <c r="N188" s="37">
        <f t="shared" si="66"/>
        <v>0</v>
      </c>
      <c r="O188" s="37">
        <f t="shared" si="66"/>
        <v>0</v>
      </c>
      <c r="P188" s="37">
        <f t="shared" si="66"/>
        <v>0</v>
      </c>
      <c r="Q188" s="37">
        <f t="shared" si="66"/>
        <v>0</v>
      </c>
      <c r="R188" s="37">
        <f t="shared" si="66"/>
        <v>0</v>
      </c>
      <c r="S188" s="37">
        <f t="shared" si="66"/>
        <v>0</v>
      </c>
      <c r="T188" s="37">
        <f t="shared" si="66"/>
        <v>0</v>
      </c>
      <c r="U188" s="37">
        <f t="shared" si="66"/>
        <v>0</v>
      </c>
      <c r="V188" s="96"/>
      <c r="W188" s="37">
        <f t="shared" si="55"/>
        <v>159810.76</v>
      </c>
      <c r="X188" s="220"/>
    </row>
    <row r="189" spans="1:24" s="51" customFormat="1" ht="64.5" customHeight="1">
      <c r="A189" s="38" t="s">
        <v>505</v>
      </c>
      <c r="B189" s="38" t="str">
        <f>'дод. 3'!A125</f>
        <v>3171</v>
      </c>
      <c r="C189" s="38">
        <f>'дод. 3'!B125</f>
        <v>1010</v>
      </c>
      <c r="D189" s="61" t="str">
        <f>'дод. 3'!C125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89" s="39">
        <v>188024</v>
      </c>
      <c r="F189" s="39"/>
      <c r="G189" s="39"/>
      <c r="H189" s="39">
        <v>159726.76</v>
      </c>
      <c r="I189" s="39"/>
      <c r="J189" s="39"/>
      <c r="K189" s="175">
        <f t="shared" si="54"/>
        <v>84.95019784708336</v>
      </c>
      <c r="L189" s="39">
        <f>M189+P189</f>
        <v>0</v>
      </c>
      <c r="M189" s="39"/>
      <c r="N189" s="39"/>
      <c r="O189" s="39"/>
      <c r="P189" s="39"/>
      <c r="Q189" s="39">
        <f t="shared" si="33"/>
        <v>0</v>
      </c>
      <c r="R189" s="39"/>
      <c r="S189" s="39"/>
      <c r="T189" s="39"/>
      <c r="U189" s="39"/>
      <c r="V189" s="175"/>
      <c r="W189" s="39">
        <f t="shared" si="55"/>
        <v>159726.76</v>
      </c>
      <c r="X189" s="220"/>
    </row>
    <row r="190" spans="1:24" s="51" customFormat="1" ht="33.75" customHeight="1">
      <c r="A190" s="38" t="s">
        <v>506</v>
      </c>
      <c r="B190" s="38" t="str">
        <f>'дод. 3'!A126</f>
        <v>3172</v>
      </c>
      <c r="C190" s="38">
        <f>'дод. 3'!B126</f>
        <v>1010</v>
      </c>
      <c r="D190" s="61" t="str">
        <f>'дод. 3'!C126</f>
        <v>Встановлення телефонів особам з інвалідністю I і II груп</v>
      </c>
      <c r="E190" s="39">
        <v>840</v>
      </c>
      <c r="F190" s="39"/>
      <c r="G190" s="39"/>
      <c r="H190" s="39">
        <v>84</v>
      </c>
      <c r="I190" s="39"/>
      <c r="J190" s="39"/>
      <c r="K190" s="175">
        <f t="shared" si="54"/>
        <v>10</v>
      </c>
      <c r="L190" s="39">
        <f>M190+P190</f>
        <v>0</v>
      </c>
      <c r="M190" s="39"/>
      <c r="N190" s="39"/>
      <c r="O190" s="39"/>
      <c r="P190" s="39"/>
      <c r="Q190" s="39">
        <f t="shared" si="33"/>
        <v>0</v>
      </c>
      <c r="R190" s="39"/>
      <c r="S190" s="39"/>
      <c r="T190" s="39"/>
      <c r="U190" s="39"/>
      <c r="V190" s="175"/>
      <c r="W190" s="39">
        <f t="shared" si="55"/>
        <v>84</v>
      </c>
      <c r="X190" s="220"/>
    </row>
    <row r="191" spans="1:24" s="2" customFormat="1" ht="81" customHeight="1">
      <c r="A191" s="36" t="s">
        <v>302</v>
      </c>
      <c r="B191" s="36" t="str">
        <f>'дод. 3'!A127</f>
        <v>3180</v>
      </c>
      <c r="C191" s="36" t="str">
        <f>'дод. 3'!B127</f>
        <v>1060</v>
      </c>
      <c r="D191" s="60" t="str">
        <f>'дод. 3'!C127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91" s="37">
        <v>1529125</v>
      </c>
      <c r="F191" s="37"/>
      <c r="G191" s="37"/>
      <c r="H191" s="37">
        <v>1480138.79</v>
      </c>
      <c r="I191" s="37"/>
      <c r="J191" s="37"/>
      <c r="K191" s="96">
        <f t="shared" si="54"/>
        <v>96.79645483528162</v>
      </c>
      <c r="L191" s="37">
        <f>M191+P191</f>
        <v>0</v>
      </c>
      <c r="M191" s="37"/>
      <c r="N191" s="37"/>
      <c r="O191" s="37"/>
      <c r="P191" s="37"/>
      <c r="Q191" s="37">
        <f t="shared" si="33"/>
        <v>0</v>
      </c>
      <c r="R191" s="37"/>
      <c r="S191" s="37"/>
      <c r="T191" s="37"/>
      <c r="U191" s="37"/>
      <c r="V191" s="96"/>
      <c r="W191" s="37">
        <f t="shared" si="55"/>
        <v>1480138.79</v>
      </c>
      <c r="X191" s="220"/>
    </row>
    <row r="192" spans="1:24" s="2" customFormat="1" ht="21.75" customHeight="1">
      <c r="A192" s="36" t="s">
        <v>479</v>
      </c>
      <c r="B192" s="36" t="str">
        <f>'дод. 3'!A128</f>
        <v>3190</v>
      </c>
      <c r="C192" s="36">
        <f>'дод. 3'!B128</f>
        <v>0</v>
      </c>
      <c r="D192" s="60" t="str">
        <f>'дод. 3'!C128</f>
        <v>Соціальний захист ветеранів війни та праці</v>
      </c>
      <c r="E192" s="37">
        <f>E193+E194</f>
        <v>3165620</v>
      </c>
      <c r="F192" s="37">
        <f aca="true" t="shared" si="67" ref="F192:U192">F193+F194</f>
        <v>0</v>
      </c>
      <c r="G192" s="37">
        <f t="shared" si="67"/>
        <v>0</v>
      </c>
      <c r="H192" s="37">
        <f t="shared" si="67"/>
        <v>2997784.3600000003</v>
      </c>
      <c r="I192" s="37">
        <f t="shared" si="67"/>
        <v>0</v>
      </c>
      <c r="J192" s="37">
        <f t="shared" si="67"/>
        <v>0</v>
      </c>
      <c r="K192" s="96">
        <f t="shared" si="54"/>
        <v>94.6981747651329</v>
      </c>
      <c r="L192" s="37">
        <f t="shared" si="67"/>
        <v>0</v>
      </c>
      <c r="M192" s="37">
        <f t="shared" si="67"/>
        <v>0</v>
      </c>
      <c r="N192" s="37">
        <f t="shared" si="67"/>
        <v>0</v>
      </c>
      <c r="O192" s="37">
        <f t="shared" si="67"/>
        <v>0</v>
      </c>
      <c r="P192" s="37">
        <f t="shared" si="67"/>
        <v>0</v>
      </c>
      <c r="Q192" s="37">
        <f t="shared" si="67"/>
        <v>0</v>
      </c>
      <c r="R192" s="37">
        <f t="shared" si="67"/>
        <v>0</v>
      </c>
      <c r="S192" s="37">
        <f t="shared" si="67"/>
        <v>0</v>
      </c>
      <c r="T192" s="37">
        <f t="shared" si="67"/>
        <v>0</v>
      </c>
      <c r="U192" s="37">
        <f t="shared" si="67"/>
        <v>0</v>
      </c>
      <c r="V192" s="96"/>
      <c r="W192" s="37">
        <f t="shared" si="55"/>
        <v>2997784.3600000003</v>
      </c>
      <c r="X192" s="220"/>
    </row>
    <row r="193" spans="1:24" s="51" customFormat="1" ht="30">
      <c r="A193" s="38" t="s">
        <v>480</v>
      </c>
      <c r="B193" s="38" t="str">
        <f>'дод. 3'!A129</f>
        <v>3191</v>
      </c>
      <c r="C193" s="38" t="str">
        <f>'дод. 3'!B129</f>
        <v>1030</v>
      </c>
      <c r="D193" s="61" t="str">
        <f>'дод. 3'!C129</f>
        <v>Інші видатки на соціальний захист ветеранів війни та праці</v>
      </c>
      <c r="E193" s="39">
        <v>1890625</v>
      </c>
      <c r="F193" s="39"/>
      <c r="G193" s="39"/>
      <c r="H193" s="39">
        <v>1726662.8</v>
      </c>
      <c r="I193" s="39"/>
      <c r="J193" s="39"/>
      <c r="K193" s="175">
        <f t="shared" si="54"/>
        <v>91.32761917355371</v>
      </c>
      <c r="L193" s="39">
        <f>M193+P193</f>
        <v>0</v>
      </c>
      <c r="M193" s="39"/>
      <c r="N193" s="39"/>
      <c r="O193" s="39"/>
      <c r="P193" s="39"/>
      <c r="Q193" s="39">
        <f t="shared" si="33"/>
        <v>0</v>
      </c>
      <c r="R193" s="39"/>
      <c r="S193" s="39"/>
      <c r="T193" s="39"/>
      <c r="U193" s="39"/>
      <c r="V193" s="175"/>
      <c r="W193" s="39">
        <f t="shared" si="55"/>
        <v>1726662.8</v>
      </c>
      <c r="X193" s="220"/>
    </row>
    <row r="194" spans="1:24" s="51" customFormat="1" ht="54.75" customHeight="1">
      <c r="A194" s="38" t="s">
        <v>481</v>
      </c>
      <c r="B194" s="38" t="str">
        <f>'дод. 3'!A130</f>
        <v>3192</v>
      </c>
      <c r="C194" s="38" t="str">
        <f>'дод. 3'!B130</f>
        <v>1030</v>
      </c>
      <c r="D194" s="61" t="str">
        <f>'дод. 3'!C130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94" s="39">
        <v>1274995</v>
      </c>
      <c r="F194" s="39"/>
      <c r="G194" s="39"/>
      <c r="H194" s="39">
        <v>1271121.56</v>
      </c>
      <c r="I194" s="39"/>
      <c r="J194" s="39"/>
      <c r="K194" s="175">
        <f t="shared" si="54"/>
        <v>99.69619959293958</v>
      </c>
      <c r="L194" s="39">
        <f>M194+P194</f>
        <v>0</v>
      </c>
      <c r="M194" s="39"/>
      <c r="N194" s="39"/>
      <c r="O194" s="39"/>
      <c r="P194" s="39"/>
      <c r="Q194" s="39">
        <f t="shared" si="33"/>
        <v>0</v>
      </c>
      <c r="R194" s="39"/>
      <c r="S194" s="39"/>
      <c r="T194" s="39"/>
      <c r="U194" s="39"/>
      <c r="V194" s="175"/>
      <c r="W194" s="39">
        <f t="shared" si="55"/>
        <v>1271121.56</v>
      </c>
      <c r="X194" s="220"/>
    </row>
    <row r="195" spans="1:24" s="2" customFormat="1" ht="30">
      <c r="A195" s="36" t="s">
        <v>303</v>
      </c>
      <c r="B195" s="36" t="str">
        <f>'дод. 3'!A131</f>
        <v>3200</v>
      </c>
      <c r="C195" s="36" t="str">
        <f>'дод. 3'!B131</f>
        <v>1090</v>
      </c>
      <c r="D195" s="60" t="str">
        <f>'дод. 3'!C131</f>
        <v>Забезпечення обробки інформації з нарахування та виплати допомог і компенсацій </v>
      </c>
      <c r="E195" s="37">
        <v>75000</v>
      </c>
      <c r="F195" s="37"/>
      <c r="G195" s="37"/>
      <c r="H195" s="37">
        <v>75000</v>
      </c>
      <c r="I195" s="37"/>
      <c r="J195" s="37"/>
      <c r="K195" s="96">
        <f t="shared" si="54"/>
        <v>100</v>
      </c>
      <c r="L195" s="37">
        <f>M195+P195</f>
        <v>0</v>
      </c>
      <c r="M195" s="37"/>
      <c r="N195" s="37"/>
      <c r="O195" s="37"/>
      <c r="P195" s="37"/>
      <c r="Q195" s="37">
        <f t="shared" si="33"/>
        <v>0</v>
      </c>
      <c r="R195" s="37"/>
      <c r="S195" s="37"/>
      <c r="T195" s="37"/>
      <c r="U195" s="37"/>
      <c r="V195" s="96"/>
      <c r="W195" s="37">
        <f t="shared" si="55"/>
        <v>75000</v>
      </c>
      <c r="X195" s="220"/>
    </row>
    <row r="196" spans="1:24" s="2" customFormat="1" ht="19.5" customHeight="1">
      <c r="A196" s="40" t="s">
        <v>482</v>
      </c>
      <c r="B196" s="40" t="str">
        <f>'дод. 3'!A132</f>
        <v>3210</v>
      </c>
      <c r="C196" s="40" t="str">
        <f>'дод. 3'!B132</f>
        <v>1050</v>
      </c>
      <c r="D196" s="150" t="str">
        <f>'дод. 3'!C132</f>
        <v>Організація та проведення громадських робіт</v>
      </c>
      <c r="E196" s="37">
        <v>330000</v>
      </c>
      <c r="F196" s="37">
        <v>270492</v>
      </c>
      <c r="G196" s="37"/>
      <c r="H196" s="37">
        <v>328516.09</v>
      </c>
      <c r="I196" s="37">
        <v>269394.96</v>
      </c>
      <c r="J196" s="37"/>
      <c r="K196" s="96">
        <f t="shared" si="54"/>
        <v>99.55033030303031</v>
      </c>
      <c r="L196" s="37">
        <f>M196+P196</f>
        <v>0</v>
      </c>
      <c r="M196" s="37"/>
      <c r="N196" s="37"/>
      <c r="O196" s="37"/>
      <c r="P196" s="37"/>
      <c r="Q196" s="37">
        <f t="shared" si="33"/>
        <v>0</v>
      </c>
      <c r="R196" s="37"/>
      <c r="S196" s="37"/>
      <c r="T196" s="37"/>
      <c r="U196" s="37"/>
      <c r="V196" s="96"/>
      <c r="W196" s="37">
        <f t="shared" si="55"/>
        <v>328516.09</v>
      </c>
      <c r="X196" s="220"/>
    </row>
    <row r="197" spans="1:24" s="2" customFormat="1" ht="50.25" customHeight="1">
      <c r="A197" s="40" t="s">
        <v>617</v>
      </c>
      <c r="B197" s="40" t="s">
        <v>613</v>
      </c>
      <c r="C197" s="40"/>
      <c r="D197" s="101" t="s">
        <v>614</v>
      </c>
      <c r="E197" s="37">
        <f>E199+E201+E203</f>
        <v>0</v>
      </c>
      <c r="F197" s="37">
        <f aca="true" t="shared" si="68" ref="F197:U197">F199+F201+F203</f>
        <v>0</v>
      </c>
      <c r="G197" s="37">
        <f t="shared" si="68"/>
        <v>0</v>
      </c>
      <c r="H197" s="37">
        <f t="shared" si="68"/>
        <v>0</v>
      </c>
      <c r="I197" s="37">
        <f t="shared" si="68"/>
        <v>0</v>
      </c>
      <c r="J197" s="37">
        <f t="shared" si="68"/>
        <v>0</v>
      </c>
      <c r="K197" s="96"/>
      <c r="L197" s="37">
        <f t="shared" si="68"/>
        <v>18010385.35</v>
      </c>
      <c r="M197" s="37">
        <f t="shared" si="68"/>
        <v>0</v>
      </c>
      <c r="N197" s="37">
        <f t="shared" si="68"/>
        <v>0</v>
      </c>
      <c r="O197" s="37">
        <f t="shared" si="68"/>
        <v>0</v>
      </c>
      <c r="P197" s="37">
        <f t="shared" si="68"/>
        <v>18010385.35</v>
      </c>
      <c r="Q197" s="37">
        <f t="shared" si="68"/>
        <v>17851775.09</v>
      </c>
      <c r="R197" s="37">
        <f t="shared" si="68"/>
        <v>0</v>
      </c>
      <c r="S197" s="37">
        <f t="shared" si="68"/>
        <v>0</v>
      </c>
      <c r="T197" s="37">
        <f t="shared" si="68"/>
        <v>0</v>
      </c>
      <c r="U197" s="37">
        <f t="shared" si="68"/>
        <v>17851775.09</v>
      </c>
      <c r="V197" s="96">
        <f aca="true" t="shared" si="69" ref="V197:V204">Q197/L197*100</f>
        <v>99.11933999790847</v>
      </c>
      <c r="W197" s="37">
        <f t="shared" si="55"/>
        <v>17851775.09</v>
      </c>
      <c r="X197" s="220"/>
    </row>
    <row r="198" spans="1:24" s="2" customFormat="1" ht="18" customHeight="1">
      <c r="A198" s="40"/>
      <c r="B198" s="40"/>
      <c r="C198" s="40"/>
      <c r="D198" s="147" t="s">
        <v>685</v>
      </c>
      <c r="E198" s="37">
        <f>E200+E202+E204</f>
        <v>0</v>
      </c>
      <c r="F198" s="37">
        <f aca="true" t="shared" si="70" ref="F198:U198">F200+F202+F204</f>
        <v>0</v>
      </c>
      <c r="G198" s="37">
        <f t="shared" si="70"/>
        <v>0</v>
      </c>
      <c r="H198" s="37">
        <f t="shared" si="70"/>
        <v>0</v>
      </c>
      <c r="I198" s="37">
        <f t="shared" si="70"/>
        <v>0</v>
      </c>
      <c r="J198" s="37">
        <f t="shared" si="70"/>
        <v>0</v>
      </c>
      <c r="K198" s="96"/>
      <c r="L198" s="37">
        <f t="shared" si="70"/>
        <v>18010385.35</v>
      </c>
      <c r="M198" s="37">
        <f t="shared" si="70"/>
        <v>0</v>
      </c>
      <c r="N198" s="37">
        <f t="shared" si="70"/>
        <v>0</v>
      </c>
      <c r="O198" s="37">
        <f t="shared" si="70"/>
        <v>0</v>
      </c>
      <c r="P198" s="37">
        <f t="shared" si="70"/>
        <v>18010385.35</v>
      </c>
      <c r="Q198" s="37">
        <f t="shared" si="70"/>
        <v>17851775.09</v>
      </c>
      <c r="R198" s="37">
        <f t="shared" si="70"/>
        <v>0</v>
      </c>
      <c r="S198" s="37">
        <f t="shared" si="70"/>
        <v>0</v>
      </c>
      <c r="T198" s="37">
        <f t="shared" si="70"/>
        <v>0</v>
      </c>
      <c r="U198" s="37">
        <f t="shared" si="70"/>
        <v>17851775.09</v>
      </c>
      <c r="V198" s="96">
        <f t="shared" si="69"/>
        <v>99.11933999790847</v>
      </c>
      <c r="W198" s="37">
        <f t="shared" si="55"/>
        <v>17851775.09</v>
      </c>
      <c r="X198" s="220"/>
    </row>
    <row r="199" spans="1:24" s="51" customFormat="1" ht="216" customHeight="1">
      <c r="A199" s="52" t="s">
        <v>618</v>
      </c>
      <c r="B199" s="52" t="s">
        <v>615</v>
      </c>
      <c r="C199" s="52" t="s">
        <v>88</v>
      </c>
      <c r="D199" s="154" t="s">
        <v>616</v>
      </c>
      <c r="E199" s="39"/>
      <c r="F199" s="39"/>
      <c r="G199" s="39"/>
      <c r="H199" s="39"/>
      <c r="I199" s="39"/>
      <c r="J199" s="39"/>
      <c r="K199" s="175"/>
      <c r="L199" s="39">
        <f aca="true" t="shared" si="71" ref="L199:L205">M199+P199</f>
        <v>10929470.88</v>
      </c>
      <c r="M199" s="39"/>
      <c r="N199" s="39"/>
      <c r="O199" s="39"/>
      <c r="P199" s="39">
        <v>10929470.88</v>
      </c>
      <c r="Q199" s="39">
        <f t="shared" si="33"/>
        <v>10770904.33</v>
      </c>
      <c r="R199" s="39"/>
      <c r="S199" s="39"/>
      <c r="T199" s="39"/>
      <c r="U199" s="39">
        <v>10770904.33</v>
      </c>
      <c r="V199" s="175">
        <f t="shared" si="69"/>
        <v>98.54918365453386</v>
      </c>
      <c r="W199" s="39">
        <f t="shared" si="55"/>
        <v>10770904.33</v>
      </c>
      <c r="X199" s="220">
        <v>17</v>
      </c>
    </row>
    <row r="200" spans="1:24" s="51" customFormat="1" ht="20.25" customHeight="1">
      <c r="A200" s="52"/>
      <c r="B200" s="52"/>
      <c r="C200" s="52"/>
      <c r="D200" s="154" t="s">
        <v>685</v>
      </c>
      <c r="E200" s="39"/>
      <c r="F200" s="39"/>
      <c r="G200" s="39"/>
      <c r="H200" s="39"/>
      <c r="I200" s="39"/>
      <c r="J200" s="39"/>
      <c r="K200" s="175"/>
      <c r="L200" s="39">
        <f t="shared" si="71"/>
        <v>10929470.88</v>
      </c>
      <c r="M200" s="39"/>
      <c r="N200" s="39"/>
      <c r="O200" s="39"/>
      <c r="P200" s="39">
        <v>10929470.88</v>
      </c>
      <c r="Q200" s="39">
        <f t="shared" si="33"/>
        <v>10770904.33</v>
      </c>
      <c r="R200" s="39"/>
      <c r="S200" s="39"/>
      <c r="T200" s="39"/>
      <c r="U200" s="39">
        <v>10770904.33</v>
      </c>
      <c r="V200" s="175">
        <f t="shared" si="69"/>
        <v>98.54918365453386</v>
      </c>
      <c r="W200" s="39">
        <f t="shared" si="55"/>
        <v>10770904.33</v>
      </c>
      <c r="X200" s="220"/>
    </row>
    <row r="201" spans="1:24" s="51" customFormat="1" ht="244.5" customHeight="1">
      <c r="A201" s="52" t="s">
        <v>663</v>
      </c>
      <c r="B201" s="52" t="s">
        <v>664</v>
      </c>
      <c r="C201" s="52" t="s">
        <v>88</v>
      </c>
      <c r="D201" s="154" t="s">
        <v>665</v>
      </c>
      <c r="E201" s="39"/>
      <c r="F201" s="39"/>
      <c r="G201" s="39"/>
      <c r="H201" s="39"/>
      <c r="I201" s="39"/>
      <c r="J201" s="39"/>
      <c r="K201" s="175"/>
      <c r="L201" s="39">
        <f t="shared" si="71"/>
        <v>2699080</v>
      </c>
      <c r="M201" s="39"/>
      <c r="N201" s="39"/>
      <c r="O201" s="39"/>
      <c r="P201" s="39">
        <v>2699080</v>
      </c>
      <c r="Q201" s="39">
        <f t="shared" si="33"/>
        <v>2699044.19</v>
      </c>
      <c r="R201" s="39"/>
      <c r="S201" s="39"/>
      <c r="T201" s="39"/>
      <c r="U201" s="39">
        <v>2699044.19</v>
      </c>
      <c r="V201" s="175">
        <f t="shared" si="69"/>
        <v>99.99867325162649</v>
      </c>
      <c r="W201" s="39">
        <f t="shared" si="55"/>
        <v>2699044.19</v>
      </c>
      <c r="X201" s="220"/>
    </row>
    <row r="202" spans="1:24" s="51" customFormat="1" ht="25.5" customHeight="1">
      <c r="A202" s="52"/>
      <c r="B202" s="52"/>
      <c r="C202" s="52"/>
      <c r="D202" s="154" t="s">
        <v>685</v>
      </c>
      <c r="E202" s="39"/>
      <c r="F202" s="39"/>
      <c r="G202" s="39"/>
      <c r="H202" s="39"/>
      <c r="I202" s="39"/>
      <c r="J202" s="39"/>
      <c r="K202" s="175"/>
      <c r="L202" s="39">
        <f t="shared" si="71"/>
        <v>2699080</v>
      </c>
      <c r="M202" s="39"/>
      <c r="N202" s="39"/>
      <c r="O202" s="39"/>
      <c r="P202" s="39">
        <v>2699080</v>
      </c>
      <c r="Q202" s="39">
        <f t="shared" si="33"/>
        <v>2699044.19</v>
      </c>
      <c r="R202" s="39"/>
      <c r="S202" s="39"/>
      <c r="T202" s="39"/>
      <c r="U202" s="39">
        <v>2699044.19</v>
      </c>
      <c r="V202" s="175">
        <f t="shared" si="69"/>
        <v>99.99867325162649</v>
      </c>
      <c r="W202" s="39">
        <f t="shared" si="55"/>
        <v>2699044.19</v>
      </c>
      <c r="X202" s="220"/>
    </row>
    <row r="203" spans="1:24" s="51" customFormat="1" ht="235.5" customHeight="1">
      <c r="A203" s="52" t="s">
        <v>666</v>
      </c>
      <c r="B203" s="52" t="s">
        <v>667</v>
      </c>
      <c r="C203" s="52" t="s">
        <v>88</v>
      </c>
      <c r="D203" s="154" t="s">
        <v>668</v>
      </c>
      <c r="E203" s="39"/>
      <c r="F203" s="39"/>
      <c r="G203" s="39"/>
      <c r="H203" s="39"/>
      <c r="I203" s="39"/>
      <c r="J203" s="39"/>
      <c r="K203" s="175"/>
      <c r="L203" s="39">
        <f t="shared" si="71"/>
        <v>4381834.47</v>
      </c>
      <c r="M203" s="39"/>
      <c r="N203" s="39"/>
      <c r="O203" s="39"/>
      <c r="P203" s="39">
        <v>4381834.47</v>
      </c>
      <c r="Q203" s="39">
        <f t="shared" si="33"/>
        <v>4381826.57</v>
      </c>
      <c r="R203" s="39"/>
      <c r="S203" s="39"/>
      <c r="T203" s="39"/>
      <c r="U203" s="39">
        <v>4381826.57</v>
      </c>
      <c r="V203" s="175">
        <f t="shared" si="69"/>
        <v>99.99981971021376</v>
      </c>
      <c r="W203" s="39">
        <f t="shared" si="55"/>
        <v>4381826.57</v>
      </c>
      <c r="X203" s="220"/>
    </row>
    <row r="204" spans="1:24" s="51" customFormat="1" ht="22.5" customHeight="1">
      <c r="A204" s="52"/>
      <c r="B204" s="52"/>
      <c r="C204" s="52"/>
      <c r="D204" s="122" t="s">
        <v>685</v>
      </c>
      <c r="E204" s="39"/>
      <c r="F204" s="39"/>
      <c r="G204" s="39"/>
      <c r="H204" s="39"/>
      <c r="I204" s="39"/>
      <c r="J204" s="39"/>
      <c r="K204" s="175"/>
      <c r="L204" s="39">
        <f t="shared" si="71"/>
        <v>4381834.47</v>
      </c>
      <c r="M204" s="39"/>
      <c r="N204" s="39"/>
      <c r="O204" s="39"/>
      <c r="P204" s="39">
        <v>4381834.47</v>
      </c>
      <c r="Q204" s="39">
        <f t="shared" si="33"/>
        <v>4381826.57</v>
      </c>
      <c r="R204" s="39"/>
      <c r="S204" s="39"/>
      <c r="T204" s="39"/>
      <c r="U204" s="39">
        <v>4381826.57</v>
      </c>
      <c r="V204" s="175">
        <f t="shared" si="69"/>
        <v>99.99981971021376</v>
      </c>
      <c r="W204" s="39">
        <f t="shared" si="55"/>
        <v>4381826.57</v>
      </c>
      <c r="X204" s="220"/>
    </row>
    <row r="205" spans="1:24" s="2" customFormat="1" ht="166.5" customHeight="1">
      <c r="A205" s="40" t="s">
        <v>571</v>
      </c>
      <c r="B205" s="102" t="str">
        <f>'дод. 3'!A141</f>
        <v>3230</v>
      </c>
      <c r="C205" s="102" t="str">
        <f>'дод. 3'!B141</f>
        <v>1040</v>
      </c>
      <c r="D205" s="101" t="s">
        <v>559</v>
      </c>
      <c r="E205" s="37">
        <v>2195810</v>
      </c>
      <c r="F205" s="37"/>
      <c r="G205" s="37"/>
      <c r="H205" s="37">
        <v>2112765.84</v>
      </c>
      <c r="I205" s="37"/>
      <c r="J205" s="37"/>
      <c r="K205" s="96">
        <f t="shared" si="54"/>
        <v>96.2180625828282</v>
      </c>
      <c r="L205" s="37">
        <f t="shared" si="71"/>
        <v>0</v>
      </c>
      <c r="M205" s="37"/>
      <c r="N205" s="37"/>
      <c r="O205" s="37"/>
      <c r="P205" s="37"/>
      <c r="Q205" s="37">
        <f t="shared" si="33"/>
        <v>0</v>
      </c>
      <c r="R205" s="37"/>
      <c r="S205" s="37"/>
      <c r="T205" s="37"/>
      <c r="U205" s="37"/>
      <c r="V205" s="96"/>
      <c r="W205" s="37">
        <f t="shared" si="55"/>
        <v>2112765.84</v>
      </c>
      <c r="X205" s="220"/>
    </row>
    <row r="206" spans="1:24" s="2" customFormat="1" ht="24" customHeight="1">
      <c r="A206" s="40"/>
      <c r="B206" s="102"/>
      <c r="C206" s="102"/>
      <c r="D206" s="101" t="s">
        <v>685</v>
      </c>
      <c r="E206" s="37">
        <v>2195810</v>
      </c>
      <c r="F206" s="37"/>
      <c r="G206" s="37"/>
      <c r="H206" s="37">
        <v>2112765.84</v>
      </c>
      <c r="I206" s="37"/>
      <c r="J206" s="37"/>
      <c r="K206" s="96">
        <f t="shared" si="54"/>
        <v>96.2180625828282</v>
      </c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96"/>
      <c r="W206" s="37">
        <f t="shared" si="55"/>
        <v>2112765.84</v>
      </c>
      <c r="X206" s="220"/>
    </row>
    <row r="207" spans="1:24" s="2" customFormat="1" ht="22.5" customHeight="1">
      <c r="A207" s="36" t="s">
        <v>475</v>
      </c>
      <c r="B207" s="36" t="str">
        <f>'дод. 3'!A143</f>
        <v>3240</v>
      </c>
      <c r="C207" s="36">
        <f>'дод. 3'!B143</f>
        <v>0</v>
      </c>
      <c r="D207" s="60" t="str">
        <f>'дод. 3'!C143</f>
        <v>Інші заклади та заходи</v>
      </c>
      <c r="E207" s="37">
        <f>E208+E209</f>
        <v>41310871.7</v>
      </c>
      <c r="F207" s="37">
        <f aca="true" t="shared" si="72" ref="F207:U207">F208+F209</f>
        <v>2585621</v>
      </c>
      <c r="G207" s="37">
        <f t="shared" si="72"/>
        <v>518492</v>
      </c>
      <c r="H207" s="37">
        <f t="shared" si="72"/>
        <v>40393981.15</v>
      </c>
      <c r="I207" s="37">
        <f t="shared" si="72"/>
        <v>2583114.12</v>
      </c>
      <c r="J207" s="37">
        <f t="shared" si="72"/>
        <v>356175.66</v>
      </c>
      <c r="K207" s="96">
        <f aca="true" t="shared" si="73" ref="K207:K267">H207/E207*100</f>
        <v>97.78051028151023</v>
      </c>
      <c r="L207" s="37">
        <f t="shared" si="72"/>
        <v>380382</v>
      </c>
      <c r="M207" s="37">
        <f t="shared" si="72"/>
        <v>0</v>
      </c>
      <c r="N207" s="37">
        <f t="shared" si="72"/>
        <v>0</v>
      </c>
      <c r="O207" s="37">
        <f t="shared" si="72"/>
        <v>0</v>
      </c>
      <c r="P207" s="37">
        <f t="shared" si="72"/>
        <v>380382</v>
      </c>
      <c r="Q207" s="37">
        <f t="shared" si="72"/>
        <v>394054.02</v>
      </c>
      <c r="R207" s="37">
        <f t="shared" si="72"/>
        <v>31776.79</v>
      </c>
      <c r="S207" s="37">
        <f t="shared" si="72"/>
        <v>0</v>
      </c>
      <c r="T207" s="37">
        <f t="shared" si="72"/>
        <v>0</v>
      </c>
      <c r="U207" s="37">
        <f t="shared" si="72"/>
        <v>362277.23</v>
      </c>
      <c r="V207" s="96">
        <f aca="true" t="shared" si="74" ref="V207:V270">Q207/L207*100</f>
        <v>103.59428679590516</v>
      </c>
      <c r="W207" s="37">
        <f aca="true" t="shared" si="75" ref="W207:W270">H207+Q207</f>
        <v>40788035.17</v>
      </c>
      <c r="X207" s="220"/>
    </row>
    <row r="208" spans="1:24" s="51" customFormat="1" ht="31.5" customHeight="1">
      <c r="A208" s="38" t="s">
        <v>474</v>
      </c>
      <c r="B208" s="38" t="str">
        <f>'дод. 3'!A144</f>
        <v>3241</v>
      </c>
      <c r="C208" s="38" t="str">
        <f>'дод. 3'!B144</f>
        <v>1090</v>
      </c>
      <c r="D208" s="61" t="str">
        <f>'дод. 3'!C144</f>
        <v>Забезпечення діяльності інших закладів у сфері соціального захисту і соціального забезпечення</v>
      </c>
      <c r="E208" s="39">
        <v>4143965</v>
      </c>
      <c r="F208" s="39">
        <v>2585621</v>
      </c>
      <c r="G208" s="39">
        <v>518492</v>
      </c>
      <c r="H208" s="39">
        <v>3867788.32</v>
      </c>
      <c r="I208" s="39">
        <v>2583114.12</v>
      </c>
      <c r="J208" s="39">
        <v>356175.66</v>
      </c>
      <c r="K208" s="175">
        <f t="shared" si="73"/>
        <v>93.33544853781342</v>
      </c>
      <c r="L208" s="39">
        <f>M208+P208</f>
        <v>305382</v>
      </c>
      <c r="M208" s="39"/>
      <c r="N208" s="39"/>
      <c r="O208" s="39"/>
      <c r="P208" s="39">
        <v>305382</v>
      </c>
      <c r="Q208" s="39">
        <f t="shared" si="33"/>
        <v>327284.62</v>
      </c>
      <c r="R208" s="39">
        <v>31776.79</v>
      </c>
      <c r="S208" s="39"/>
      <c r="T208" s="39"/>
      <c r="U208" s="39">
        <v>295507.83</v>
      </c>
      <c r="V208" s="175">
        <f t="shared" si="74"/>
        <v>107.1722039936866</v>
      </c>
      <c r="W208" s="39">
        <f t="shared" si="75"/>
        <v>4195072.9399999995</v>
      </c>
      <c r="X208" s="220"/>
    </row>
    <row r="209" spans="1:24" s="51" customFormat="1" ht="29.25" customHeight="1">
      <c r="A209" s="38" t="s">
        <v>476</v>
      </c>
      <c r="B209" s="38" t="str">
        <f>'дод. 3'!A145</f>
        <v>3242</v>
      </c>
      <c r="C209" s="38" t="str">
        <f>'дод. 3'!B145</f>
        <v>1090</v>
      </c>
      <c r="D209" s="61" t="str">
        <f>'дод. 3'!C145</f>
        <v>Інші заходи у сфері соціального захисту і соціального забезпечення</v>
      </c>
      <c r="E209" s="39">
        <v>37166906.7</v>
      </c>
      <c r="F209" s="39"/>
      <c r="G209" s="39"/>
      <c r="H209" s="39">
        <v>36526192.83</v>
      </c>
      <c r="I209" s="39"/>
      <c r="J209" s="39"/>
      <c r="K209" s="175">
        <f t="shared" si="73"/>
        <v>98.27611731271678</v>
      </c>
      <c r="L209" s="39">
        <f>M209+P209</f>
        <v>75000</v>
      </c>
      <c r="M209" s="39"/>
      <c r="N209" s="39"/>
      <c r="O209" s="39"/>
      <c r="P209" s="39">
        <v>75000</v>
      </c>
      <c r="Q209" s="39">
        <f>R209+U209</f>
        <v>66769.4</v>
      </c>
      <c r="R209" s="39"/>
      <c r="S209" s="39"/>
      <c r="T209" s="39"/>
      <c r="U209" s="39">
        <v>66769.4</v>
      </c>
      <c r="V209" s="175">
        <f t="shared" si="74"/>
        <v>89.02586666666666</v>
      </c>
      <c r="W209" s="39">
        <f t="shared" si="75"/>
        <v>36592962.23</v>
      </c>
      <c r="X209" s="220"/>
    </row>
    <row r="210" spans="1:24" s="2" customFormat="1" ht="29.25" customHeight="1">
      <c r="A210" s="36" t="s">
        <v>674</v>
      </c>
      <c r="B210" s="40" t="s">
        <v>585</v>
      </c>
      <c r="C210" s="40"/>
      <c r="D210" s="170" t="s">
        <v>587</v>
      </c>
      <c r="E210" s="37">
        <f aca="true" t="shared" si="76" ref="E210:L211">E212</f>
        <v>0</v>
      </c>
      <c r="F210" s="37">
        <f t="shared" si="76"/>
        <v>0</v>
      </c>
      <c r="G210" s="37">
        <f t="shared" si="76"/>
        <v>0</v>
      </c>
      <c r="H210" s="37">
        <f t="shared" si="76"/>
        <v>0</v>
      </c>
      <c r="I210" s="37">
        <f t="shared" si="76"/>
        <v>0</v>
      </c>
      <c r="J210" s="37">
        <f t="shared" si="76"/>
        <v>0</v>
      </c>
      <c r="K210" s="96"/>
      <c r="L210" s="37">
        <f>L212</f>
        <v>116300</v>
      </c>
      <c r="M210" s="37">
        <f aca="true" t="shared" si="77" ref="M210:U211">M212</f>
        <v>0</v>
      </c>
      <c r="N210" s="37">
        <f t="shared" si="77"/>
        <v>0</v>
      </c>
      <c r="O210" s="37">
        <f t="shared" si="77"/>
        <v>0</v>
      </c>
      <c r="P210" s="37">
        <f t="shared" si="77"/>
        <v>116300</v>
      </c>
      <c r="Q210" s="37">
        <f t="shared" si="77"/>
        <v>0</v>
      </c>
      <c r="R210" s="37">
        <f t="shared" si="77"/>
        <v>0</v>
      </c>
      <c r="S210" s="37">
        <f t="shared" si="77"/>
        <v>0</v>
      </c>
      <c r="T210" s="37">
        <f t="shared" si="77"/>
        <v>0</v>
      </c>
      <c r="U210" s="37">
        <f t="shared" si="77"/>
        <v>0</v>
      </c>
      <c r="V210" s="96">
        <f t="shared" si="74"/>
        <v>0</v>
      </c>
      <c r="W210" s="37">
        <f t="shared" si="75"/>
        <v>0</v>
      </c>
      <c r="X210" s="220"/>
    </row>
    <row r="211" spans="1:24" s="2" customFormat="1" ht="25.5" customHeight="1">
      <c r="A211" s="36"/>
      <c r="B211" s="40"/>
      <c r="C211" s="40"/>
      <c r="D211" s="170" t="s">
        <v>685</v>
      </c>
      <c r="E211" s="37">
        <f>E213</f>
        <v>0</v>
      </c>
      <c r="F211" s="37">
        <f t="shared" si="76"/>
        <v>0</v>
      </c>
      <c r="G211" s="37">
        <f t="shared" si="76"/>
        <v>0</v>
      </c>
      <c r="H211" s="37">
        <f t="shared" si="76"/>
        <v>0</v>
      </c>
      <c r="I211" s="37">
        <f t="shared" si="76"/>
        <v>0</v>
      </c>
      <c r="J211" s="37">
        <f t="shared" si="76"/>
        <v>0</v>
      </c>
      <c r="K211" s="96"/>
      <c r="L211" s="37">
        <f t="shared" si="76"/>
        <v>116300</v>
      </c>
      <c r="M211" s="37">
        <f t="shared" si="77"/>
        <v>0</v>
      </c>
      <c r="N211" s="37">
        <f t="shared" si="77"/>
        <v>0</v>
      </c>
      <c r="O211" s="37">
        <f t="shared" si="77"/>
        <v>0</v>
      </c>
      <c r="P211" s="37">
        <f t="shared" si="77"/>
        <v>116300</v>
      </c>
      <c r="Q211" s="37">
        <f t="shared" si="77"/>
        <v>0</v>
      </c>
      <c r="R211" s="37">
        <f t="shared" si="77"/>
        <v>0</v>
      </c>
      <c r="S211" s="37">
        <f t="shared" si="77"/>
        <v>0</v>
      </c>
      <c r="T211" s="37">
        <f t="shared" si="77"/>
        <v>0</v>
      </c>
      <c r="U211" s="37">
        <f t="shared" si="77"/>
        <v>0</v>
      </c>
      <c r="V211" s="96">
        <f t="shared" si="74"/>
        <v>0</v>
      </c>
      <c r="W211" s="37">
        <f t="shared" si="75"/>
        <v>0</v>
      </c>
      <c r="X211" s="220"/>
    </row>
    <row r="212" spans="1:24" s="51" customFormat="1" ht="46.5" customHeight="1">
      <c r="A212" s="38" t="s">
        <v>675</v>
      </c>
      <c r="B212" s="38" t="s">
        <v>608</v>
      </c>
      <c r="C212" s="38" t="s">
        <v>126</v>
      </c>
      <c r="D212" s="171" t="s">
        <v>605</v>
      </c>
      <c r="E212" s="39"/>
      <c r="F212" s="39"/>
      <c r="G212" s="39"/>
      <c r="H212" s="39"/>
      <c r="I212" s="39"/>
      <c r="J212" s="39"/>
      <c r="K212" s="175"/>
      <c r="L212" s="39">
        <f>M212+P212</f>
        <v>116300</v>
      </c>
      <c r="M212" s="39"/>
      <c r="N212" s="39"/>
      <c r="O212" s="39"/>
      <c r="P212" s="39">
        <v>116300</v>
      </c>
      <c r="Q212" s="39">
        <f>R212+U212</f>
        <v>0</v>
      </c>
      <c r="R212" s="39"/>
      <c r="S212" s="39"/>
      <c r="T212" s="39"/>
      <c r="U212" s="39"/>
      <c r="V212" s="175">
        <f t="shared" si="74"/>
        <v>0</v>
      </c>
      <c r="W212" s="39">
        <f t="shared" si="75"/>
        <v>0</v>
      </c>
      <c r="X212" s="220"/>
    </row>
    <row r="213" spans="1:24" s="51" customFormat="1" ht="24.75" customHeight="1">
      <c r="A213" s="38"/>
      <c r="B213" s="38"/>
      <c r="C213" s="38"/>
      <c r="D213" s="171" t="s">
        <v>685</v>
      </c>
      <c r="E213" s="39"/>
      <c r="F213" s="39"/>
      <c r="G213" s="39"/>
      <c r="H213" s="39"/>
      <c r="I213" s="39"/>
      <c r="J213" s="39"/>
      <c r="K213" s="175"/>
      <c r="L213" s="39">
        <f>M213+P213</f>
        <v>116300</v>
      </c>
      <c r="M213" s="39"/>
      <c r="N213" s="39"/>
      <c r="O213" s="39"/>
      <c r="P213" s="39">
        <v>116300</v>
      </c>
      <c r="Q213" s="39">
        <f>R213+U213</f>
        <v>0</v>
      </c>
      <c r="R213" s="39"/>
      <c r="S213" s="39"/>
      <c r="T213" s="39"/>
      <c r="U213" s="39"/>
      <c r="V213" s="175">
        <f t="shared" si="74"/>
        <v>0</v>
      </c>
      <c r="W213" s="39">
        <f t="shared" si="75"/>
        <v>0</v>
      </c>
      <c r="X213" s="220"/>
    </row>
    <row r="214" spans="1:24" s="2" customFormat="1" ht="19.5" customHeight="1">
      <c r="A214" s="36" t="s">
        <v>304</v>
      </c>
      <c r="B214" s="36" t="str">
        <f>'дод. 3'!A220</f>
        <v>7640</v>
      </c>
      <c r="C214" s="36" t="str">
        <f>'дод. 3'!B220</f>
        <v>0470</v>
      </c>
      <c r="D214" s="60" t="str">
        <f>'дод. 3'!C220</f>
        <v>Заходи з енергозбереження</v>
      </c>
      <c r="E214" s="37">
        <v>29000</v>
      </c>
      <c r="F214" s="37"/>
      <c r="G214" s="37"/>
      <c r="H214" s="37">
        <v>13894.99</v>
      </c>
      <c r="I214" s="37"/>
      <c r="J214" s="37"/>
      <c r="K214" s="96">
        <f t="shared" si="73"/>
        <v>47.913758620689656</v>
      </c>
      <c r="L214" s="37">
        <f>M214+P214</f>
        <v>0</v>
      </c>
      <c r="M214" s="37"/>
      <c r="N214" s="37"/>
      <c r="O214" s="37"/>
      <c r="P214" s="37"/>
      <c r="Q214" s="37">
        <f>R214+U214</f>
        <v>0</v>
      </c>
      <c r="R214" s="37"/>
      <c r="S214" s="37"/>
      <c r="T214" s="37"/>
      <c r="U214" s="37"/>
      <c r="V214" s="96"/>
      <c r="W214" s="37">
        <f t="shared" si="75"/>
        <v>13894.99</v>
      </c>
      <c r="X214" s="220"/>
    </row>
    <row r="215" spans="1:24" s="2" customFormat="1" ht="34.5" customHeight="1">
      <c r="A215" s="36" t="s">
        <v>584</v>
      </c>
      <c r="B215" s="36" t="str">
        <f>'дод. 3'!A233</f>
        <v>8110</v>
      </c>
      <c r="C215" s="36" t="str">
        <f>'дод. 3'!B233</f>
        <v>0320</v>
      </c>
      <c r="D215" s="155" t="str">
        <f>'дод. 3'!C233</f>
        <v>Заходи із запобігання та ліквідації надзвичайних ситуацій та наслідків стихійного лиха</v>
      </c>
      <c r="E215" s="37">
        <v>202750</v>
      </c>
      <c r="F215" s="37"/>
      <c r="G215" s="37"/>
      <c r="H215" s="37">
        <v>202750</v>
      </c>
      <c r="I215" s="37"/>
      <c r="J215" s="37"/>
      <c r="K215" s="96">
        <f t="shared" si="73"/>
        <v>100</v>
      </c>
      <c r="L215" s="37">
        <f>M215+P215</f>
        <v>0</v>
      </c>
      <c r="M215" s="37"/>
      <c r="N215" s="37"/>
      <c r="O215" s="37"/>
      <c r="P215" s="37"/>
      <c r="Q215" s="37">
        <f>R215+U215</f>
        <v>0</v>
      </c>
      <c r="R215" s="37"/>
      <c r="S215" s="37"/>
      <c r="T215" s="37"/>
      <c r="U215" s="37"/>
      <c r="V215" s="96"/>
      <c r="W215" s="37">
        <f t="shared" si="75"/>
        <v>202750</v>
      </c>
      <c r="X215" s="220"/>
    </row>
    <row r="216" spans="1:24" s="2" customFormat="1" ht="23.25" customHeight="1">
      <c r="A216" s="36" t="s">
        <v>407</v>
      </c>
      <c r="B216" s="36" t="str">
        <f>'дод. 3'!A255</f>
        <v>9770</v>
      </c>
      <c r="C216" s="36" t="str">
        <f>'дод. 3'!B255</f>
        <v>0180</v>
      </c>
      <c r="D216" s="60" t="str">
        <f>'дод. 3'!C255</f>
        <v>Інші субвенції з місцевого бюджету </v>
      </c>
      <c r="E216" s="37">
        <v>1011000</v>
      </c>
      <c r="F216" s="37"/>
      <c r="G216" s="37"/>
      <c r="H216" s="37">
        <v>1011000</v>
      </c>
      <c r="I216" s="37"/>
      <c r="J216" s="37"/>
      <c r="K216" s="96">
        <f t="shared" si="73"/>
        <v>100</v>
      </c>
      <c r="L216" s="37">
        <f>M216+P216</f>
        <v>0</v>
      </c>
      <c r="M216" s="37"/>
      <c r="N216" s="37"/>
      <c r="O216" s="37"/>
      <c r="P216" s="37"/>
      <c r="Q216" s="37">
        <f>R216+U216</f>
        <v>0</v>
      </c>
      <c r="R216" s="37"/>
      <c r="S216" s="37"/>
      <c r="T216" s="37"/>
      <c r="U216" s="37"/>
      <c r="V216" s="96"/>
      <c r="W216" s="37">
        <f t="shared" si="75"/>
        <v>1011000</v>
      </c>
      <c r="X216" s="220"/>
    </row>
    <row r="217" spans="1:24" s="47" customFormat="1" ht="21" customHeight="1">
      <c r="A217" s="53" t="s">
        <v>305</v>
      </c>
      <c r="B217" s="54"/>
      <c r="C217" s="54"/>
      <c r="D217" s="46" t="s">
        <v>59</v>
      </c>
      <c r="E217" s="28">
        <f>E218</f>
        <v>3809191</v>
      </c>
      <c r="F217" s="28">
        <f aca="true" t="shared" si="78" ref="F217:U217">F218</f>
        <v>2969000</v>
      </c>
      <c r="G217" s="28">
        <f t="shared" si="78"/>
        <v>42411</v>
      </c>
      <c r="H217" s="28">
        <f t="shared" si="78"/>
        <v>3752102.4899999998</v>
      </c>
      <c r="I217" s="28">
        <f t="shared" si="78"/>
        <v>2968981</v>
      </c>
      <c r="J217" s="28">
        <f t="shared" si="78"/>
        <v>38621.97</v>
      </c>
      <c r="K217" s="94">
        <f t="shared" si="73"/>
        <v>98.50129568194401</v>
      </c>
      <c r="L217" s="28">
        <f t="shared" si="78"/>
        <v>3315040</v>
      </c>
      <c r="M217" s="28">
        <f t="shared" si="78"/>
        <v>0</v>
      </c>
      <c r="N217" s="28">
        <f t="shared" si="78"/>
        <v>0</v>
      </c>
      <c r="O217" s="28">
        <f t="shared" si="78"/>
        <v>0</v>
      </c>
      <c r="P217" s="28">
        <f t="shared" si="78"/>
        <v>3315040</v>
      </c>
      <c r="Q217" s="28">
        <f t="shared" si="78"/>
        <v>3315040</v>
      </c>
      <c r="R217" s="28">
        <f t="shared" si="78"/>
        <v>0</v>
      </c>
      <c r="S217" s="28">
        <f t="shared" si="78"/>
        <v>0</v>
      </c>
      <c r="T217" s="28">
        <f t="shared" si="78"/>
        <v>0</v>
      </c>
      <c r="U217" s="28">
        <f t="shared" si="78"/>
        <v>3315040</v>
      </c>
      <c r="V217" s="94">
        <f t="shared" si="74"/>
        <v>100</v>
      </c>
      <c r="W217" s="28">
        <f t="shared" si="75"/>
        <v>7067142.49</v>
      </c>
      <c r="X217" s="220"/>
    </row>
    <row r="218" spans="1:24" s="50" customFormat="1" ht="21.75" customHeight="1">
      <c r="A218" s="55" t="s">
        <v>306</v>
      </c>
      <c r="B218" s="56"/>
      <c r="C218" s="56"/>
      <c r="D218" s="49" t="s">
        <v>59</v>
      </c>
      <c r="E218" s="35">
        <f>E220+E221+E223</f>
        <v>3809191</v>
      </c>
      <c r="F218" s="35">
        <f aca="true" t="shared" si="79" ref="F218:T218">F220+F221+F223</f>
        <v>2969000</v>
      </c>
      <c r="G218" s="35">
        <f t="shared" si="79"/>
        <v>42411</v>
      </c>
      <c r="H218" s="35">
        <f t="shared" si="79"/>
        <v>3752102.4899999998</v>
      </c>
      <c r="I218" s="35">
        <f t="shared" si="79"/>
        <v>2968981</v>
      </c>
      <c r="J218" s="35">
        <f t="shared" si="79"/>
        <v>38621.97</v>
      </c>
      <c r="K218" s="95">
        <f t="shared" si="73"/>
        <v>98.50129568194401</v>
      </c>
      <c r="L218" s="35">
        <f t="shared" si="79"/>
        <v>3315040</v>
      </c>
      <c r="M218" s="35">
        <f t="shared" si="79"/>
        <v>0</v>
      </c>
      <c r="N218" s="35">
        <f t="shared" si="79"/>
        <v>0</v>
      </c>
      <c r="O218" s="35">
        <f t="shared" si="79"/>
        <v>0</v>
      </c>
      <c r="P218" s="35">
        <f t="shared" si="79"/>
        <v>3315040</v>
      </c>
      <c r="Q218" s="35">
        <f>Q220+Q221+Q223</f>
        <v>3315040</v>
      </c>
      <c r="R218" s="35">
        <f t="shared" si="79"/>
        <v>0</v>
      </c>
      <c r="S218" s="35">
        <f t="shared" si="79"/>
        <v>0</v>
      </c>
      <c r="T218" s="35">
        <f t="shared" si="79"/>
        <v>0</v>
      </c>
      <c r="U218" s="35">
        <f>U220+U221+U223</f>
        <v>3315040</v>
      </c>
      <c r="V218" s="95">
        <f t="shared" si="74"/>
        <v>100</v>
      </c>
      <c r="W218" s="35">
        <f t="shared" si="75"/>
        <v>7067142.49</v>
      </c>
      <c r="X218" s="220"/>
    </row>
    <row r="219" spans="1:24" s="50" customFormat="1" ht="21.75" customHeight="1">
      <c r="A219" s="55"/>
      <c r="B219" s="56"/>
      <c r="C219" s="56"/>
      <c r="D219" s="49" t="s">
        <v>685</v>
      </c>
      <c r="E219" s="35">
        <f aca="true" t="shared" si="80" ref="E219:J219">E224</f>
        <v>0</v>
      </c>
      <c r="F219" s="35">
        <f t="shared" si="80"/>
        <v>0</v>
      </c>
      <c r="G219" s="35">
        <f t="shared" si="80"/>
        <v>0</v>
      </c>
      <c r="H219" s="35">
        <f t="shared" si="80"/>
        <v>0</v>
      </c>
      <c r="I219" s="35">
        <f t="shared" si="80"/>
        <v>0</v>
      </c>
      <c r="J219" s="35">
        <f t="shared" si="80"/>
        <v>0</v>
      </c>
      <c r="K219" s="95"/>
      <c r="L219" s="35">
        <f>L224</f>
        <v>3315040</v>
      </c>
      <c r="M219" s="35">
        <f aca="true" t="shared" si="81" ref="M219:U219">M224</f>
        <v>0</v>
      </c>
      <c r="N219" s="35">
        <f t="shared" si="81"/>
        <v>0</v>
      </c>
      <c r="O219" s="35">
        <f t="shared" si="81"/>
        <v>0</v>
      </c>
      <c r="P219" s="35">
        <f t="shared" si="81"/>
        <v>3315040</v>
      </c>
      <c r="Q219" s="35">
        <f t="shared" si="81"/>
        <v>3315040</v>
      </c>
      <c r="R219" s="35">
        <f t="shared" si="81"/>
        <v>0</v>
      </c>
      <c r="S219" s="35">
        <f t="shared" si="81"/>
        <v>0</v>
      </c>
      <c r="T219" s="35">
        <f t="shared" si="81"/>
        <v>0</v>
      </c>
      <c r="U219" s="35">
        <f t="shared" si="81"/>
        <v>3315040</v>
      </c>
      <c r="V219" s="95">
        <f t="shared" si="74"/>
        <v>100</v>
      </c>
      <c r="W219" s="35">
        <f t="shared" si="75"/>
        <v>3315040</v>
      </c>
      <c r="X219" s="220"/>
    </row>
    <row r="220" spans="1:24" s="2" customFormat="1" ht="45">
      <c r="A220" s="36" t="s">
        <v>307</v>
      </c>
      <c r="B220" s="36" t="str">
        <f>'дод. 3'!A15</f>
        <v>0160</v>
      </c>
      <c r="C220" s="36" t="str">
        <f>'дод. 3'!B15</f>
        <v>0111</v>
      </c>
      <c r="D220" s="101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20" s="37">
        <v>3729191</v>
      </c>
      <c r="F220" s="37">
        <v>2969000</v>
      </c>
      <c r="G220" s="37">
        <v>42411</v>
      </c>
      <c r="H220" s="37">
        <v>3672330.15</v>
      </c>
      <c r="I220" s="37">
        <v>2968981</v>
      </c>
      <c r="J220" s="37">
        <v>38621.97</v>
      </c>
      <c r="K220" s="96">
        <f t="shared" si="73"/>
        <v>98.4752497257448</v>
      </c>
      <c r="L220" s="37">
        <f>M220+P220</f>
        <v>0</v>
      </c>
      <c r="M220" s="37"/>
      <c r="N220" s="37"/>
      <c r="O220" s="37"/>
      <c r="P220" s="37">
        <v>0</v>
      </c>
      <c r="Q220" s="37">
        <f>R220+U220</f>
        <v>0</v>
      </c>
      <c r="R220" s="37"/>
      <c r="S220" s="37"/>
      <c r="T220" s="37"/>
      <c r="U220" s="37"/>
      <c r="V220" s="96"/>
      <c r="W220" s="37">
        <f t="shared" si="75"/>
        <v>3672330.15</v>
      </c>
      <c r="X220" s="220">
        <v>18</v>
      </c>
    </row>
    <row r="221" spans="1:24" s="2" customFormat="1" ht="30.75" customHeight="1">
      <c r="A221" s="36" t="s">
        <v>308</v>
      </c>
      <c r="B221" s="36" t="str">
        <f>'дод. 3'!A116</f>
        <v>3110</v>
      </c>
      <c r="C221" s="36">
        <f>'дод. 3'!B116</f>
        <v>0</v>
      </c>
      <c r="D221" s="60" t="str">
        <f>'дод. 3'!C116</f>
        <v>Заклади і заходи з питань дітей та їх соціального захисту</v>
      </c>
      <c r="E221" s="37">
        <f>E222</f>
        <v>80000</v>
      </c>
      <c r="F221" s="37">
        <f aca="true" t="shared" si="82" ref="F221:U221">F222</f>
        <v>0</v>
      </c>
      <c r="G221" s="37">
        <f t="shared" si="82"/>
        <v>0</v>
      </c>
      <c r="H221" s="37">
        <f t="shared" si="82"/>
        <v>79772.34</v>
      </c>
      <c r="I221" s="37">
        <f t="shared" si="82"/>
        <v>0</v>
      </c>
      <c r="J221" s="37">
        <f t="shared" si="82"/>
        <v>0</v>
      </c>
      <c r="K221" s="96">
        <f t="shared" si="73"/>
        <v>99.715425</v>
      </c>
      <c r="L221" s="37">
        <f t="shared" si="82"/>
        <v>0</v>
      </c>
      <c r="M221" s="37">
        <f t="shared" si="82"/>
        <v>0</v>
      </c>
      <c r="N221" s="37">
        <f t="shared" si="82"/>
        <v>0</v>
      </c>
      <c r="O221" s="37">
        <f t="shared" si="82"/>
        <v>0</v>
      </c>
      <c r="P221" s="37">
        <f t="shared" si="82"/>
        <v>0</v>
      </c>
      <c r="Q221" s="37">
        <f t="shared" si="82"/>
        <v>0</v>
      </c>
      <c r="R221" s="37">
        <f t="shared" si="82"/>
        <v>0</v>
      </c>
      <c r="S221" s="37">
        <f t="shared" si="82"/>
        <v>0</v>
      </c>
      <c r="T221" s="37">
        <f t="shared" si="82"/>
        <v>0</v>
      </c>
      <c r="U221" s="37">
        <f t="shared" si="82"/>
        <v>0</v>
      </c>
      <c r="V221" s="96"/>
      <c r="W221" s="37">
        <f t="shared" si="75"/>
        <v>79772.34</v>
      </c>
      <c r="X221" s="220"/>
    </row>
    <row r="222" spans="1:24" s="51" customFormat="1" ht="36.75" customHeight="1">
      <c r="A222" s="38" t="s">
        <v>309</v>
      </c>
      <c r="B222" s="38" t="str">
        <f>'дод. 3'!A117</f>
        <v>3112</v>
      </c>
      <c r="C222" s="38" t="str">
        <f>'дод. 3'!B117</f>
        <v>1040</v>
      </c>
      <c r="D222" s="61" t="str">
        <f>'дод. 3'!C117</f>
        <v>Заходи державної політики з питань дітей та їх соціального захисту</v>
      </c>
      <c r="E222" s="39">
        <v>80000</v>
      </c>
      <c r="F222" s="39"/>
      <c r="G222" s="39"/>
      <c r="H222" s="39">
        <v>79772.34</v>
      </c>
      <c r="I222" s="39"/>
      <c r="J222" s="39"/>
      <c r="K222" s="175">
        <f t="shared" si="73"/>
        <v>99.715425</v>
      </c>
      <c r="L222" s="39">
        <f>M222+P222</f>
        <v>0</v>
      </c>
      <c r="M222" s="39"/>
      <c r="N222" s="39"/>
      <c r="O222" s="39"/>
      <c r="P222" s="39"/>
      <c r="Q222" s="39">
        <f>R222+U222</f>
        <v>0</v>
      </c>
      <c r="R222" s="39"/>
      <c r="S222" s="39"/>
      <c r="T222" s="39"/>
      <c r="U222" s="39"/>
      <c r="V222" s="175"/>
      <c r="W222" s="39">
        <f t="shared" si="75"/>
        <v>79772.34</v>
      </c>
      <c r="X222" s="220"/>
    </row>
    <row r="223" spans="1:24" s="2" customFormat="1" ht="27" customHeight="1">
      <c r="A223" s="36" t="s">
        <v>658</v>
      </c>
      <c r="B223" s="36" t="s">
        <v>226</v>
      </c>
      <c r="C223" s="36"/>
      <c r="D223" s="101" t="s">
        <v>227</v>
      </c>
      <c r="E223" s="37">
        <f>E225</f>
        <v>0</v>
      </c>
      <c r="F223" s="37">
        <f aca="true" t="shared" si="83" ref="F223:U224">F225</f>
        <v>0</v>
      </c>
      <c r="G223" s="37">
        <f t="shared" si="83"/>
        <v>0</v>
      </c>
      <c r="H223" s="37">
        <f t="shared" si="83"/>
        <v>0</v>
      </c>
      <c r="I223" s="37">
        <f t="shared" si="83"/>
        <v>0</v>
      </c>
      <c r="J223" s="37">
        <f t="shared" si="83"/>
        <v>0</v>
      </c>
      <c r="K223" s="96"/>
      <c r="L223" s="37">
        <f t="shared" si="83"/>
        <v>3315040</v>
      </c>
      <c r="M223" s="37">
        <f t="shared" si="83"/>
        <v>0</v>
      </c>
      <c r="N223" s="37">
        <f t="shared" si="83"/>
        <v>0</v>
      </c>
      <c r="O223" s="37">
        <f t="shared" si="83"/>
        <v>0</v>
      </c>
      <c r="P223" s="37">
        <f t="shared" si="83"/>
        <v>3315040</v>
      </c>
      <c r="Q223" s="37">
        <f>Q225</f>
        <v>3315040</v>
      </c>
      <c r="R223" s="37">
        <f t="shared" si="83"/>
        <v>0</v>
      </c>
      <c r="S223" s="37">
        <f t="shared" si="83"/>
        <v>0</v>
      </c>
      <c r="T223" s="37">
        <f t="shared" si="83"/>
        <v>0</v>
      </c>
      <c r="U223" s="37">
        <f t="shared" si="83"/>
        <v>3315040</v>
      </c>
      <c r="V223" s="96">
        <f t="shared" si="74"/>
        <v>100</v>
      </c>
      <c r="W223" s="37">
        <f t="shared" si="75"/>
        <v>3315040</v>
      </c>
      <c r="X223" s="220"/>
    </row>
    <row r="224" spans="1:24" s="2" customFormat="1" ht="18.75" customHeight="1">
      <c r="A224" s="36"/>
      <c r="B224" s="36"/>
      <c r="C224" s="36"/>
      <c r="D224" s="101" t="s">
        <v>685</v>
      </c>
      <c r="E224" s="37">
        <f>E226</f>
        <v>0</v>
      </c>
      <c r="F224" s="37">
        <f t="shared" si="83"/>
        <v>0</v>
      </c>
      <c r="G224" s="37">
        <f t="shared" si="83"/>
        <v>0</v>
      </c>
      <c r="H224" s="37">
        <f t="shared" si="83"/>
        <v>0</v>
      </c>
      <c r="I224" s="37">
        <f t="shared" si="83"/>
        <v>0</v>
      </c>
      <c r="J224" s="37">
        <f t="shared" si="83"/>
        <v>0</v>
      </c>
      <c r="K224" s="96"/>
      <c r="L224" s="37">
        <f>L226</f>
        <v>3315040</v>
      </c>
      <c r="M224" s="37">
        <f t="shared" si="83"/>
        <v>0</v>
      </c>
      <c r="N224" s="37">
        <f t="shared" si="83"/>
        <v>0</v>
      </c>
      <c r="O224" s="37">
        <f t="shared" si="83"/>
        <v>0</v>
      </c>
      <c r="P224" s="37">
        <f t="shared" si="83"/>
        <v>3315040</v>
      </c>
      <c r="Q224" s="37">
        <f t="shared" si="83"/>
        <v>3315040</v>
      </c>
      <c r="R224" s="37">
        <f t="shared" si="83"/>
        <v>0</v>
      </c>
      <c r="S224" s="37">
        <f t="shared" si="83"/>
        <v>0</v>
      </c>
      <c r="T224" s="37">
        <f t="shared" si="83"/>
        <v>0</v>
      </c>
      <c r="U224" s="37">
        <f>U226</f>
        <v>3315040</v>
      </c>
      <c r="V224" s="96">
        <f t="shared" si="74"/>
        <v>100</v>
      </c>
      <c r="W224" s="37">
        <f t="shared" si="75"/>
        <v>3315040</v>
      </c>
      <c r="X224" s="220"/>
    </row>
    <row r="225" spans="1:24" s="51" customFormat="1" ht="75" customHeight="1">
      <c r="A225" s="38" t="s">
        <v>659</v>
      </c>
      <c r="B225" s="38" t="s">
        <v>655</v>
      </c>
      <c r="C225" s="38" t="s">
        <v>109</v>
      </c>
      <c r="D225" s="61" t="s">
        <v>656</v>
      </c>
      <c r="E225" s="39"/>
      <c r="F225" s="39"/>
      <c r="G225" s="39"/>
      <c r="H225" s="39"/>
      <c r="I225" s="39"/>
      <c r="J225" s="39"/>
      <c r="K225" s="175"/>
      <c r="L225" s="39">
        <f>M225+P225</f>
        <v>3315040</v>
      </c>
      <c r="M225" s="39"/>
      <c r="N225" s="39"/>
      <c r="O225" s="39"/>
      <c r="P225" s="39">
        <v>3315040</v>
      </c>
      <c r="Q225" s="39">
        <f>R225+U225</f>
        <v>3315040</v>
      </c>
      <c r="R225" s="39"/>
      <c r="S225" s="39"/>
      <c r="T225" s="39"/>
      <c r="U225" s="39">
        <v>3315040</v>
      </c>
      <c r="V225" s="175">
        <f t="shared" si="74"/>
        <v>100</v>
      </c>
      <c r="W225" s="39">
        <f t="shared" si="75"/>
        <v>3315040</v>
      </c>
      <c r="X225" s="220"/>
    </row>
    <row r="226" spans="1:24" s="51" customFormat="1" ht="19.5" customHeight="1">
      <c r="A226" s="38"/>
      <c r="B226" s="38"/>
      <c r="C226" s="38"/>
      <c r="D226" s="61" t="s">
        <v>685</v>
      </c>
      <c r="E226" s="39"/>
      <c r="F226" s="39"/>
      <c r="G226" s="39"/>
      <c r="H226" s="39"/>
      <c r="I226" s="39"/>
      <c r="J226" s="39"/>
      <c r="K226" s="175"/>
      <c r="L226" s="39">
        <f>M226+P226</f>
        <v>3315040</v>
      </c>
      <c r="M226" s="39"/>
      <c r="N226" s="39"/>
      <c r="O226" s="39"/>
      <c r="P226" s="39">
        <v>3315040</v>
      </c>
      <c r="Q226" s="39">
        <f>R226+U226</f>
        <v>3315040</v>
      </c>
      <c r="R226" s="39"/>
      <c r="S226" s="39"/>
      <c r="T226" s="39"/>
      <c r="U226" s="39">
        <v>3315040</v>
      </c>
      <c r="V226" s="175">
        <f t="shared" si="74"/>
        <v>100</v>
      </c>
      <c r="W226" s="39">
        <f t="shared" si="75"/>
        <v>3315040</v>
      </c>
      <c r="X226" s="220"/>
    </row>
    <row r="227" spans="1:24" s="47" customFormat="1" ht="27" customHeight="1">
      <c r="A227" s="45" t="s">
        <v>50</v>
      </c>
      <c r="B227" s="26"/>
      <c r="C227" s="26"/>
      <c r="D227" s="46" t="s">
        <v>61</v>
      </c>
      <c r="E227" s="28">
        <f>E228</f>
        <v>51843719</v>
      </c>
      <c r="F227" s="28">
        <f aca="true" t="shared" si="84" ref="F227:U227">F228</f>
        <v>36915810</v>
      </c>
      <c r="G227" s="28">
        <f t="shared" si="84"/>
        <v>2045757</v>
      </c>
      <c r="H227" s="28">
        <f t="shared" si="84"/>
        <v>51038589.52</v>
      </c>
      <c r="I227" s="28">
        <f t="shared" si="84"/>
        <v>36876628.43</v>
      </c>
      <c r="J227" s="28">
        <f t="shared" si="84"/>
        <v>1462457.73</v>
      </c>
      <c r="K227" s="94">
        <f t="shared" si="73"/>
        <v>98.44700670490094</v>
      </c>
      <c r="L227" s="28">
        <f t="shared" si="84"/>
        <v>5991320</v>
      </c>
      <c r="M227" s="28">
        <f t="shared" si="84"/>
        <v>2135830</v>
      </c>
      <c r="N227" s="28">
        <f t="shared" si="84"/>
        <v>1726450</v>
      </c>
      <c r="O227" s="28">
        <f t="shared" si="84"/>
        <v>0</v>
      </c>
      <c r="P227" s="28">
        <f t="shared" si="84"/>
        <v>3855490</v>
      </c>
      <c r="Q227" s="28">
        <f t="shared" si="84"/>
        <v>6349817.350000001</v>
      </c>
      <c r="R227" s="28">
        <f t="shared" si="84"/>
        <v>2358708.2800000003</v>
      </c>
      <c r="S227" s="28">
        <f t="shared" si="84"/>
        <v>1824785.18</v>
      </c>
      <c r="T227" s="28">
        <f t="shared" si="84"/>
        <v>0</v>
      </c>
      <c r="U227" s="28">
        <f t="shared" si="84"/>
        <v>3991109.0700000003</v>
      </c>
      <c r="V227" s="94">
        <f t="shared" si="74"/>
        <v>105.98361212554161</v>
      </c>
      <c r="W227" s="28">
        <f t="shared" si="75"/>
        <v>57388406.870000005</v>
      </c>
      <c r="X227" s="220"/>
    </row>
    <row r="228" spans="1:24" s="50" customFormat="1" ht="27" customHeight="1">
      <c r="A228" s="48" t="s">
        <v>310</v>
      </c>
      <c r="B228" s="57"/>
      <c r="C228" s="57"/>
      <c r="D228" s="49" t="s">
        <v>61</v>
      </c>
      <c r="E228" s="35">
        <f>E230+E231+E232+E233+E240+E236</f>
        <v>51843719</v>
      </c>
      <c r="F228" s="35">
        <f aca="true" t="shared" si="85" ref="F228:U228">F230+F231+F232+F233+F240+F236</f>
        <v>36915810</v>
      </c>
      <c r="G228" s="35">
        <f t="shared" si="85"/>
        <v>2045757</v>
      </c>
      <c r="H228" s="35">
        <f t="shared" si="85"/>
        <v>51038589.52</v>
      </c>
      <c r="I228" s="35">
        <f t="shared" si="85"/>
        <v>36876628.43</v>
      </c>
      <c r="J228" s="35">
        <f t="shared" si="85"/>
        <v>1462457.73</v>
      </c>
      <c r="K228" s="95">
        <f t="shared" si="73"/>
        <v>98.44700670490094</v>
      </c>
      <c r="L228" s="35">
        <f t="shared" si="85"/>
        <v>5991320</v>
      </c>
      <c r="M228" s="35">
        <f t="shared" si="85"/>
        <v>2135830</v>
      </c>
      <c r="N228" s="35">
        <f t="shared" si="85"/>
        <v>1726450</v>
      </c>
      <c r="O228" s="35">
        <f t="shared" si="85"/>
        <v>0</v>
      </c>
      <c r="P228" s="35">
        <f t="shared" si="85"/>
        <v>3855490</v>
      </c>
      <c r="Q228" s="35">
        <f t="shared" si="85"/>
        <v>6349817.350000001</v>
      </c>
      <c r="R228" s="35">
        <f t="shared" si="85"/>
        <v>2358708.2800000003</v>
      </c>
      <c r="S228" s="35">
        <f t="shared" si="85"/>
        <v>1824785.18</v>
      </c>
      <c r="T228" s="35">
        <f t="shared" si="85"/>
        <v>0</v>
      </c>
      <c r="U228" s="35">
        <f t="shared" si="85"/>
        <v>3991109.0700000003</v>
      </c>
      <c r="V228" s="95">
        <f t="shared" si="74"/>
        <v>105.98361212554161</v>
      </c>
      <c r="W228" s="35">
        <f t="shared" si="75"/>
        <v>57388406.870000005</v>
      </c>
      <c r="X228" s="220"/>
    </row>
    <row r="229" spans="1:24" s="50" customFormat="1" ht="15" customHeight="1">
      <c r="A229" s="48"/>
      <c r="B229" s="57"/>
      <c r="C229" s="57"/>
      <c r="D229" s="49" t="s">
        <v>685</v>
      </c>
      <c r="E229" s="35">
        <f aca="true" t="shared" si="86" ref="E229:J229">E237</f>
        <v>0</v>
      </c>
      <c r="F229" s="35">
        <f t="shared" si="86"/>
        <v>0</v>
      </c>
      <c r="G229" s="35">
        <f t="shared" si="86"/>
        <v>0</v>
      </c>
      <c r="H229" s="35">
        <f t="shared" si="86"/>
        <v>0</v>
      </c>
      <c r="I229" s="35">
        <f t="shared" si="86"/>
        <v>0</v>
      </c>
      <c r="J229" s="35">
        <f t="shared" si="86"/>
        <v>0</v>
      </c>
      <c r="K229" s="95"/>
      <c r="L229" s="35">
        <f>L237</f>
        <v>650000</v>
      </c>
      <c r="M229" s="35">
        <f aca="true" t="shared" si="87" ref="M229:U229">M237</f>
        <v>0</v>
      </c>
      <c r="N229" s="35">
        <f t="shared" si="87"/>
        <v>0</v>
      </c>
      <c r="O229" s="35">
        <f t="shared" si="87"/>
        <v>0</v>
      </c>
      <c r="P229" s="35">
        <f t="shared" si="87"/>
        <v>650000</v>
      </c>
      <c r="Q229" s="35">
        <f t="shared" si="87"/>
        <v>625481.77</v>
      </c>
      <c r="R229" s="35">
        <f t="shared" si="87"/>
        <v>0</v>
      </c>
      <c r="S229" s="35">
        <f t="shared" si="87"/>
        <v>0</v>
      </c>
      <c r="T229" s="35">
        <f t="shared" si="87"/>
        <v>0</v>
      </c>
      <c r="U229" s="35">
        <f t="shared" si="87"/>
        <v>625481.77</v>
      </c>
      <c r="V229" s="95">
        <f t="shared" si="74"/>
        <v>96.22796461538462</v>
      </c>
      <c r="W229" s="35">
        <f t="shared" si="75"/>
        <v>625481.77</v>
      </c>
      <c r="X229" s="220"/>
    </row>
    <row r="230" spans="1:24" s="2" customFormat="1" ht="45">
      <c r="A230" s="36" t="s">
        <v>220</v>
      </c>
      <c r="B230" s="36" t="str">
        <f>'дод. 3'!A15</f>
        <v>0160</v>
      </c>
      <c r="C230" s="36" t="str">
        <f>'дод. 3'!B15</f>
        <v>0111</v>
      </c>
      <c r="D230" s="101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30" s="37">
        <v>1423100</v>
      </c>
      <c r="F230" s="37">
        <v>1100870</v>
      </c>
      <c r="G230" s="37">
        <v>16495</v>
      </c>
      <c r="H230" s="37">
        <v>1409031.26</v>
      </c>
      <c r="I230" s="37">
        <v>1100860.81</v>
      </c>
      <c r="J230" s="37">
        <v>11443</v>
      </c>
      <c r="K230" s="96">
        <f t="shared" si="73"/>
        <v>99.01140186915887</v>
      </c>
      <c r="L230" s="37">
        <f>M230+P230</f>
        <v>10850</v>
      </c>
      <c r="M230" s="37"/>
      <c r="N230" s="37"/>
      <c r="O230" s="37"/>
      <c r="P230" s="37">
        <v>10850</v>
      </c>
      <c r="Q230" s="37">
        <f>R230+U230</f>
        <v>10850</v>
      </c>
      <c r="R230" s="37"/>
      <c r="S230" s="37"/>
      <c r="T230" s="37"/>
      <c r="U230" s="37">
        <v>10850</v>
      </c>
      <c r="V230" s="96">
        <f t="shared" si="74"/>
        <v>100</v>
      </c>
      <c r="W230" s="37">
        <f t="shared" si="75"/>
        <v>1419881.26</v>
      </c>
      <c r="X230" s="220"/>
    </row>
    <row r="231" spans="1:24" s="2" customFormat="1" ht="63.75" customHeight="1">
      <c r="A231" s="36" t="s">
        <v>351</v>
      </c>
      <c r="B231" s="36" t="str">
        <f>'дод. 3'!A27</f>
        <v>1100</v>
      </c>
      <c r="C231" s="36" t="str">
        <f>'дод. 3'!B27</f>
        <v>0960</v>
      </c>
      <c r="D231" s="60" t="str">
        <f>'дод. 3'!C27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31" s="37">
        <v>29940652</v>
      </c>
      <c r="F231" s="37">
        <v>23533774</v>
      </c>
      <c r="G231" s="37">
        <v>725284</v>
      </c>
      <c r="H231" s="37">
        <v>29699462.01</v>
      </c>
      <c r="I231" s="37">
        <v>23531018.7</v>
      </c>
      <c r="J231" s="37">
        <v>521663.17</v>
      </c>
      <c r="K231" s="96">
        <f t="shared" si="73"/>
        <v>99.1944397536834</v>
      </c>
      <c r="L231" s="37">
        <f>M231+P231</f>
        <v>2306350</v>
      </c>
      <c r="M231" s="37">
        <v>2108830</v>
      </c>
      <c r="N231" s="37">
        <v>1721450</v>
      </c>
      <c r="O231" s="37"/>
      <c r="P231" s="37">
        <v>197520</v>
      </c>
      <c r="Q231" s="37">
        <f>R231+U231</f>
        <v>2549285.3000000003</v>
      </c>
      <c r="R231" s="37">
        <v>2321277.1</v>
      </c>
      <c r="S231" s="37">
        <v>1819828.78</v>
      </c>
      <c r="T231" s="37"/>
      <c r="U231" s="37">
        <v>228008.2</v>
      </c>
      <c r="V231" s="96">
        <f t="shared" si="74"/>
        <v>110.53332321633751</v>
      </c>
      <c r="W231" s="37">
        <f t="shared" si="75"/>
        <v>32248747.310000002</v>
      </c>
      <c r="X231" s="220"/>
    </row>
    <row r="232" spans="1:24" s="2" customFormat="1" ht="21" customHeight="1">
      <c r="A232" s="36" t="s">
        <v>311</v>
      </c>
      <c r="B232" s="36" t="str">
        <f>'дод. 3'!A147</f>
        <v>4030</v>
      </c>
      <c r="C232" s="36" t="str">
        <f>'дод. 3'!B147</f>
        <v>0824</v>
      </c>
      <c r="D232" s="60" t="str">
        <f>'дод. 3'!C147</f>
        <v>Забезпечення діяльності бібліотек</v>
      </c>
      <c r="E232" s="37">
        <v>16498655</v>
      </c>
      <c r="F232" s="37">
        <v>11384771</v>
      </c>
      <c r="G232" s="37">
        <v>1281102</v>
      </c>
      <c r="H232" s="37">
        <v>16068380.98</v>
      </c>
      <c r="I232" s="37">
        <v>11348361.52</v>
      </c>
      <c r="J232" s="37">
        <v>912445.29</v>
      </c>
      <c r="K232" s="96">
        <f t="shared" si="73"/>
        <v>97.39206608053809</v>
      </c>
      <c r="L232" s="37">
        <f>M232+P232</f>
        <v>1307470</v>
      </c>
      <c r="M232" s="37">
        <v>27000</v>
      </c>
      <c r="N232" s="37">
        <v>5000</v>
      </c>
      <c r="O232" s="37"/>
      <c r="P232" s="37">
        <v>1280470</v>
      </c>
      <c r="Q232" s="37">
        <f>R232+U232</f>
        <v>1507284.54</v>
      </c>
      <c r="R232" s="37">
        <v>37431.18</v>
      </c>
      <c r="S232" s="37">
        <v>4956.4</v>
      </c>
      <c r="T232" s="37"/>
      <c r="U232" s="37">
        <v>1469853.36</v>
      </c>
      <c r="V232" s="96">
        <f t="shared" si="74"/>
        <v>115.28253344244992</v>
      </c>
      <c r="W232" s="37">
        <f t="shared" si="75"/>
        <v>17575665.52</v>
      </c>
      <c r="X232" s="220"/>
    </row>
    <row r="233" spans="1:24" s="2" customFormat="1" ht="25.5" customHeight="1">
      <c r="A233" s="36" t="s">
        <v>312</v>
      </c>
      <c r="B233" s="36" t="str">
        <f>'дод. 3'!A149</f>
        <v>4080</v>
      </c>
      <c r="C233" s="36">
        <f>'дод. 3'!B149</f>
        <v>0</v>
      </c>
      <c r="D233" s="60" t="str">
        <f>'дод. 3'!C149</f>
        <v>Інші заклади та заходи в галузі культури і мистецтва</v>
      </c>
      <c r="E233" s="37">
        <f>E234+E235</f>
        <v>3921312</v>
      </c>
      <c r="F233" s="37">
        <f aca="true" t="shared" si="88" ref="F233:U233">F234+F235</f>
        <v>896395</v>
      </c>
      <c r="G233" s="37">
        <f t="shared" si="88"/>
        <v>22876</v>
      </c>
      <c r="H233" s="37">
        <f t="shared" si="88"/>
        <v>3801715.27</v>
      </c>
      <c r="I233" s="37">
        <f t="shared" si="88"/>
        <v>896387.4</v>
      </c>
      <c r="J233" s="37">
        <f t="shared" si="88"/>
        <v>16906.27</v>
      </c>
      <c r="K233" s="96">
        <f t="shared" si="73"/>
        <v>96.95008379848377</v>
      </c>
      <c r="L233" s="37">
        <f t="shared" si="88"/>
        <v>49150</v>
      </c>
      <c r="M233" s="37">
        <f t="shared" si="88"/>
        <v>0</v>
      </c>
      <c r="N233" s="37">
        <f t="shared" si="88"/>
        <v>0</v>
      </c>
      <c r="O233" s="37">
        <f t="shared" si="88"/>
        <v>0</v>
      </c>
      <c r="P233" s="37">
        <f t="shared" si="88"/>
        <v>49150</v>
      </c>
      <c r="Q233" s="37">
        <f t="shared" si="88"/>
        <v>49149</v>
      </c>
      <c r="R233" s="37">
        <f t="shared" si="88"/>
        <v>0</v>
      </c>
      <c r="S233" s="37">
        <f t="shared" si="88"/>
        <v>0</v>
      </c>
      <c r="T233" s="37">
        <f t="shared" si="88"/>
        <v>0</v>
      </c>
      <c r="U233" s="37">
        <f t="shared" si="88"/>
        <v>49149</v>
      </c>
      <c r="V233" s="96">
        <f t="shared" si="74"/>
        <v>99.99796541200406</v>
      </c>
      <c r="W233" s="37">
        <f t="shared" si="75"/>
        <v>3850864.27</v>
      </c>
      <c r="X233" s="220"/>
    </row>
    <row r="234" spans="1:24" s="51" customFormat="1" ht="33.75" customHeight="1">
      <c r="A234" s="41">
        <v>1014081</v>
      </c>
      <c r="B234" s="38" t="str">
        <f>'дод. 3'!A150</f>
        <v>4081</v>
      </c>
      <c r="C234" s="38" t="str">
        <f>'дод. 3'!B150</f>
        <v>0829</v>
      </c>
      <c r="D234" s="61" t="str">
        <f>'дод. 3'!C150</f>
        <v>Забезпечення діяльності інших закладів в галузі культури і мистецтва </v>
      </c>
      <c r="E234" s="39">
        <v>1234460</v>
      </c>
      <c r="F234" s="39">
        <v>896395</v>
      </c>
      <c r="G234" s="39">
        <v>22876</v>
      </c>
      <c r="H234" s="39">
        <v>1191163.92</v>
      </c>
      <c r="I234" s="39">
        <v>896387.4</v>
      </c>
      <c r="J234" s="39">
        <v>16906.27</v>
      </c>
      <c r="K234" s="175">
        <f t="shared" si="73"/>
        <v>96.4927109829399</v>
      </c>
      <c r="L234" s="39">
        <f>M234+P234</f>
        <v>49150</v>
      </c>
      <c r="M234" s="39"/>
      <c r="N234" s="39"/>
      <c r="O234" s="39"/>
      <c r="P234" s="39">
        <v>49150</v>
      </c>
      <c r="Q234" s="39">
        <f>R234+U234</f>
        <v>49149</v>
      </c>
      <c r="R234" s="39"/>
      <c r="S234" s="39"/>
      <c r="T234" s="39"/>
      <c r="U234" s="39">
        <v>49149</v>
      </c>
      <c r="V234" s="175">
        <f t="shared" si="74"/>
        <v>99.99796541200406</v>
      </c>
      <c r="W234" s="39">
        <f t="shared" si="75"/>
        <v>1240312.92</v>
      </c>
      <c r="X234" s="220"/>
    </row>
    <row r="235" spans="1:24" s="51" customFormat="1" ht="25.5" customHeight="1">
      <c r="A235" s="41">
        <v>1014082</v>
      </c>
      <c r="B235" s="38" t="str">
        <f>'дод. 3'!A151</f>
        <v>4082</v>
      </c>
      <c r="C235" s="38" t="str">
        <f>'дод. 3'!B151</f>
        <v>0829</v>
      </c>
      <c r="D235" s="61" t="str">
        <f>'дод. 3'!C151</f>
        <v>Інші заходи в галузі культури і мистецтва</v>
      </c>
      <c r="E235" s="39">
        <v>2686852</v>
      </c>
      <c r="F235" s="39"/>
      <c r="G235" s="39"/>
      <c r="H235" s="39">
        <v>2610551.35</v>
      </c>
      <c r="I235" s="39"/>
      <c r="J235" s="39"/>
      <c r="K235" s="175">
        <f t="shared" si="73"/>
        <v>97.16022132964525</v>
      </c>
      <c r="L235" s="39">
        <f>M235+P235</f>
        <v>0</v>
      </c>
      <c r="M235" s="39"/>
      <c r="N235" s="39"/>
      <c r="O235" s="39"/>
      <c r="P235" s="39"/>
      <c r="Q235" s="39">
        <f>R235+U235</f>
        <v>0</v>
      </c>
      <c r="R235" s="39"/>
      <c r="S235" s="39"/>
      <c r="T235" s="39"/>
      <c r="U235" s="39"/>
      <c r="V235" s="175"/>
      <c r="W235" s="39">
        <f t="shared" si="75"/>
        <v>2610551.35</v>
      </c>
      <c r="X235" s="220"/>
    </row>
    <row r="236" spans="1:24" s="2" customFormat="1" ht="25.5" customHeight="1">
      <c r="A236" s="36" t="s">
        <v>660</v>
      </c>
      <c r="B236" s="36" t="s">
        <v>585</v>
      </c>
      <c r="C236" s="36"/>
      <c r="D236" s="60" t="s">
        <v>587</v>
      </c>
      <c r="E236" s="37">
        <f>E238</f>
        <v>0</v>
      </c>
      <c r="F236" s="37">
        <f aca="true" t="shared" si="89" ref="F236:U237">F238</f>
        <v>0</v>
      </c>
      <c r="G236" s="37">
        <f t="shared" si="89"/>
        <v>0</v>
      </c>
      <c r="H236" s="37">
        <f t="shared" si="89"/>
        <v>0</v>
      </c>
      <c r="I236" s="37">
        <f t="shared" si="89"/>
        <v>0</v>
      </c>
      <c r="J236" s="37">
        <f t="shared" si="89"/>
        <v>0</v>
      </c>
      <c r="K236" s="96"/>
      <c r="L236" s="37">
        <f t="shared" si="89"/>
        <v>669500</v>
      </c>
      <c r="M236" s="37">
        <f t="shared" si="89"/>
        <v>0</v>
      </c>
      <c r="N236" s="37">
        <f t="shared" si="89"/>
        <v>0</v>
      </c>
      <c r="O236" s="37">
        <f t="shared" si="89"/>
        <v>0</v>
      </c>
      <c r="P236" s="37">
        <f t="shared" si="89"/>
        <v>669500</v>
      </c>
      <c r="Q236" s="37">
        <f t="shared" si="89"/>
        <v>644687.39</v>
      </c>
      <c r="R236" s="37">
        <f t="shared" si="89"/>
        <v>0</v>
      </c>
      <c r="S236" s="37">
        <f t="shared" si="89"/>
        <v>0</v>
      </c>
      <c r="T236" s="37">
        <f t="shared" si="89"/>
        <v>0</v>
      </c>
      <c r="U236" s="37">
        <f t="shared" si="89"/>
        <v>644687.39</v>
      </c>
      <c r="V236" s="96">
        <f t="shared" si="74"/>
        <v>96.29385959671397</v>
      </c>
      <c r="W236" s="37">
        <f t="shared" si="75"/>
        <v>644687.39</v>
      </c>
      <c r="X236" s="220"/>
    </row>
    <row r="237" spans="1:24" s="2" customFormat="1" ht="21" customHeight="1">
      <c r="A237" s="36"/>
      <c r="B237" s="36"/>
      <c r="C237" s="36"/>
      <c r="D237" s="60" t="s">
        <v>685</v>
      </c>
      <c r="E237" s="37">
        <f>E239</f>
        <v>0</v>
      </c>
      <c r="F237" s="37">
        <f t="shared" si="89"/>
        <v>0</v>
      </c>
      <c r="G237" s="37">
        <f t="shared" si="89"/>
        <v>0</v>
      </c>
      <c r="H237" s="37">
        <f t="shared" si="89"/>
        <v>0</v>
      </c>
      <c r="I237" s="37">
        <f t="shared" si="89"/>
        <v>0</v>
      </c>
      <c r="J237" s="37">
        <f t="shared" si="89"/>
        <v>0</v>
      </c>
      <c r="K237" s="96"/>
      <c r="L237" s="37">
        <f>L239</f>
        <v>650000</v>
      </c>
      <c r="M237" s="37">
        <f t="shared" si="89"/>
        <v>0</v>
      </c>
      <c r="N237" s="37">
        <f t="shared" si="89"/>
        <v>0</v>
      </c>
      <c r="O237" s="37">
        <f t="shared" si="89"/>
        <v>0</v>
      </c>
      <c r="P237" s="37">
        <f t="shared" si="89"/>
        <v>650000</v>
      </c>
      <c r="Q237" s="37">
        <f t="shared" si="89"/>
        <v>625481.77</v>
      </c>
      <c r="R237" s="37">
        <f t="shared" si="89"/>
        <v>0</v>
      </c>
      <c r="S237" s="37">
        <f t="shared" si="89"/>
        <v>0</v>
      </c>
      <c r="T237" s="37">
        <f t="shared" si="89"/>
        <v>0</v>
      </c>
      <c r="U237" s="37">
        <f t="shared" si="89"/>
        <v>625481.77</v>
      </c>
      <c r="V237" s="96">
        <f t="shared" si="74"/>
        <v>96.22796461538462</v>
      </c>
      <c r="W237" s="37">
        <f t="shared" si="75"/>
        <v>625481.77</v>
      </c>
      <c r="X237" s="220"/>
    </row>
    <row r="238" spans="1:24" s="51" customFormat="1" ht="47.25" customHeight="1">
      <c r="A238" s="41" t="s">
        <v>661</v>
      </c>
      <c r="B238" s="38" t="s">
        <v>608</v>
      </c>
      <c r="C238" s="38" t="s">
        <v>126</v>
      </c>
      <c r="D238" s="61" t="s">
        <v>605</v>
      </c>
      <c r="E238" s="39"/>
      <c r="F238" s="39"/>
      <c r="G238" s="39"/>
      <c r="H238" s="39"/>
      <c r="I238" s="39"/>
      <c r="J238" s="39"/>
      <c r="K238" s="175"/>
      <c r="L238" s="39">
        <f>M238+P238</f>
        <v>669500</v>
      </c>
      <c r="M238" s="39"/>
      <c r="N238" s="39"/>
      <c r="O238" s="39"/>
      <c r="P238" s="39">
        <v>669500</v>
      </c>
      <c r="Q238" s="39">
        <f>R238+U238</f>
        <v>644687.39</v>
      </c>
      <c r="R238" s="39"/>
      <c r="S238" s="39"/>
      <c r="T238" s="39"/>
      <c r="U238" s="39">
        <v>644687.39</v>
      </c>
      <c r="V238" s="175">
        <f t="shared" si="74"/>
        <v>96.29385959671397</v>
      </c>
      <c r="W238" s="39">
        <f t="shared" si="75"/>
        <v>644687.39</v>
      </c>
      <c r="X238" s="220"/>
    </row>
    <row r="239" spans="1:24" s="51" customFormat="1" ht="20.25" customHeight="1">
      <c r="A239" s="41"/>
      <c r="B239" s="38"/>
      <c r="C239" s="38"/>
      <c r="D239" s="61" t="s">
        <v>685</v>
      </c>
      <c r="E239" s="39"/>
      <c r="F239" s="39"/>
      <c r="G239" s="39"/>
      <c r="H239" s="39"/>
      <c r="I239" s="39"/>
      <c r="J239" s="39"/>
      <c r="K239" s="175"/>
      <c r="L239" s="39">
        <f>M239+P239</f>
        <v>650000</v>
      </c>
      <c r="M239" s="39"/>
      <c r="N239" s="39"/>
      <c r="O239" s="39"/>
      <c r="P239" s="39">
        <v>650000</v>
      </c>
      <c r="Q239" s="39">
        <f>R239+U239</f>
        <v>625481.77</v>
      </c>
      <c r="R239" s="39"/>
      <c r="S239" s="39"/>
      <c r="T239" s="39"/>
      <c r="U239" s="39">
        <v>625481.77</v>
      </c>
      <c r="V239" s="175">
        <f t="shared" si="74"/>
        <v>96.22796461538462</v>
      </c>
      <c r="W239" s="39">
        <f t="shared" si="75"/>
        <v>625481.77</v>
      </c>
      <c r="X239" s="220"/>
    </row>
    <row r="240" spans="1:24" s="2" customFormat="1" ht="22.5" customHeight="1">
      <c r="A240" s="36" t="s">
        <v>233</v>
      </c>
      <c r="B240" s="36" t="str">
        <f>'дод. 3'!A220</f>
        <v>7640</v>
      </c>
      <c r="C240" s="36" t="str">
        <f>'дод. 3'!B220</f>
        <v>0470</v>
      </c>
      <c r="D240" s="60" t="str">
        <f>'дод. 3'!C220</f>
        <v>Заходи з енергозбереження</v>
      </c>
      <c r="E240" s="37">
        <v>60000</v>
      </c>
      <c r="F240" s="37"/>
      <c r="G240" s="37"/>
      <c r="H240" s="37">
        <v>60000</v>
      </c>
      <c r="I240" s="37"/>
      <c r="J240" s="37"/>
      <c r="K240" s="96">
        <f t="shared" si="73"/>
        <v>100</v>
      </c>
      <c r="L240" s="37">
        <f>M240+P240</f>
        <v>1648000</v>
      </c>
      <c r="M240" s="37"/>
      <c r="N240" s="37"/>
      <c r="O240" s="37"/>
      <c r="P240" s="37">
        <v>1648000</v>
      </c>
      <c r="Q240" s="37">
        <f>R240+U240</f>
        <v>1588561.12</v>
      </c>
      <c r="R240" s="37"/>
      <c r="S240" s="37"/>
      <c r="T240" s="37"/>
      <c r="U240" s="37">
        <v>1588561.12</v>
      </c>
      <c r="V240" s="96">
        <f t="shared" si="74"/>
        <v>96.3932718446602</v>
      </c>
      <c r="W240" s="37">
        <f t="shared" si="75"/>
        <v>1648561.12</v>
      </c>
      <c r="X240" s="220"/>
    </row>
    <row r="241" spans="1:24" s="47" customFormat="1" ht="28.5">
      <c r="A241" s="45" t="s">
        <v>313</v>
      </c>
      <c r="B241" s="26"/>
      <c r="C241" s="26"/>
      <c r="D241" s="46" t="s">
        <v>63</v>
      </c>
      <c r="E241" s="28">
        <f>E242</f>
        <v>102708802.1</v>
      </c>
      <c r="F241" s="28">
        <f aca="true" t="shared" si="90" ref="F241:U241">F242</f>
        <v>7566916.1</v>
      </c>
      <c r="G241" s="28">
        <f t="shared" si="90"/>
        <v>18838320</v>
      </c>
      <c r="H241" s="28">
        <f t="shared" si="90"/>
        <v>99849354.48</v>
      </c>
      <c r="I241" s="28">
        <f t="shared" si="90"/>
        <v>7566001.76</v>
      </c>
      <c r="J241" s="28">
        <f t="shared" si="90"/>
        <v>18568335.319999997</v>
      </c>
      <c r="K241" s="94">
        <f t="shared" si="73"/>
        <v>97.21596634218754</v>
      </c>
      <c r="L241" s="28">
        <f t="shared" si="90"/>
        <v>178740940.93</v>
      </c>
      <c r="M241" s="28">
        <f t="shared" si="90"/>
        <v>1651362.17</v>
      </c>
      <c r="N241" s="28">
        <f t="shared" si="90"/>
        <v>0</v>
      </c>
      <c r="O241" s="28">
        <f t="shared" si="90"/>
        <v>0</v>
      </c>
      <c r="P241" s="28">
        <f t="shared" si="90"/>
        <v>177089578.76000002</v>
      </c>
      <c r="Q241" s="28">
        <f t="shared" si="90"/>
        <v>146218660.62</v>
      </c>
      <c r="R241" s="28">
        <f t="shared" si="90"/>
        <v>1085817.8499999999</v>
      </c>
      <c r="S241" s="28">
        <f t="shared" si="90"/>
        <v>11401.6</v>
      </c>
      <c r="T241" s="28">
        <f t="shared" si="90"/>
        <v>0</v>
      </c>
      <c r="U241" s="28">
        <f t="shared" si="90"/>
        <v>145132842.77</v>
      </c>
      <c r="V241" s="94">
        <f t="shared" si="74"/>
        <v>81.80479517407451</v>
      </c>
      <c r="W241" s="28">
        <f t="shared" si="75"/>
        <v>246068015.10000002</v>
      </c>
      <c r="X241" s="220"/>
    </row>
    <row r="242" spans="1:24" s="50" customFormat="1" ht="30">
      <c r="A242" s="48" t="s">
        <v>314</v>
      </c>
      <c r="B242" s="57"/>
      <c r="C242" s="57"/>
      <c r="D242" s="49" t="s">
        <v>63</v>
      </c>
      <c r="E242" s="35">
        <f>E244+E245+E246+E252+E253+E258+E259+E260+E261+E262+E267+E269+E271+E272+E273+E254+E268</f>
        <v>102708802.1</v>
      </c>
      <c r="F242" s="35">
        <f aca="true" t="shared" si="91" ref="F242:L242">F244+F245+F246+F252+F253+F258+F259+F260+F261+F262+F267+F269+F271+F272+F273+F254+F268</f>
        <v>7566916.1</v>
      </c>
      <c r="G242" s="35">
        <f t="shared" si="91"/>
        <v>18838320</v>
      </c>
      <c r="H242" s="35">
        <f t="shared" si="91"/>
        <v>99849354.48</v>
      </c>
      <c r="I242" s="35">
        <f t="shared" si="91"/>
        <v>7566001.76</v>
      </c>
      <c r="J242" s="35">
        <f t="shared" si="91"/>
        <v>18568335.319999997</v>
      </c>
      <c r="K242" s="95">
        <f t="shared" si="73"/>
        <v>97.21596634218754</v>
      </c>
      <c r="L242" s="35">
        <f t="shared" si="91"/>
        <v>178740940.93</v>
      </c>
      <c r="M242" s="35">
        <f aca="true" t="shared" si="92" ref="M242:U242">M244+M245+M246+M252+M253+M258+M259+M260+M261+M262+M267+M269+M271+M272+M273+M254+M268</f>
        <v>1651362.17</v>
      </c>
      <c r="N242" s="35">
        <f t="shared" si="92"/>
        <v>0</v>
      </c>
      <c r="O242" s="35">
        <f t="shared" si="92"/>
        <v>0</v>
      </c>
      <c r="P242" s="35">
        <f t="shared" si="92"/>
        <v>177089578.76000002</v>
      </c>
      <c r="Q242" s="35">
        <f t="shared" si="92"/>
        <v>146218660.62</v>
      </c>
      <c r="R242" s="35">
        <f t="shared" si="92"/>
        <v>1085817.8499999999</v>
      </c>
      <c r="S242" s="35">
        <f t="shared" si="92"/>
        <v>11401.6</v>
      </c>
      <c r="T242" s="35">
        <f t="shared" si="92"/>
        <v>0</v>
      </c>
      <c r="U242" s="35">
        <f t="shared" si="92"/>
        <v>145132842.77</v>
      </c>
      <c r="V242" s="95">
        <f t="shared" si="74"/>
        <v>81.80479517407451</v>
      </c>
      <c r="W242" s="35">
        <f t="shared" si="75"/>
        <v>246068015.10000002</v>
      </c>
      <c r="X242" s="220"/>
    </row>
    <row r="243" spans="1:24" s="50" customFormat="1" ht="15">
      <c r="A243" s="48"/>
      <c r="B243" s="57"/>
      <c r="C243" s="57"/>
      <c r="D243" s="49" t="s">
        <v>685</v>
      </c>
      <c r="E243" s="35">
        <f>E255+E263</f>
        <v>0</v>
      </c>
      <c r="F243" s="35">
        <f aca="true" t="shared" si="93" ref="F243:U243">F255+F263</f>
        <v>0</v>
      </c>
      <c r="G243" s="35">
        <f t="shared" si="93"/>
        <v>0</v>
      </c>
      <c r="H243" s="35">
        <f t="shared" si="93"/>
        <v>0</v>
      </c>
      <c r="I243" s="35">
        <f t="shared" si="93"/>
        <v>0</v>
      </c>
      <c r="J243" s="35">
        <f t="shared" si="93"/>
        <v>0</v>
      </c>
      <c r="K243" s="95"/>
      <c r="L243" s="35">
        <f t="shared" si="93"/>
        <v>29800940.68</v>
      </c>
      <c r="M243" s="35">
        <f t="shared" si="93"/>
        <v>0</v>
      </c>
      <c r="N243" s="35">
        <f t="shared" si="93"/>
        <v>0</v>
      </c>
      <c r="O243" s="35">
        <f t="shared" si="93"/>
        <v>0</v>
      </c>
      <c r="P243" s="35">
        <f t="shared" si="93"/>
        <v>29800940.68</v>
      </c>
      <c r="Q243" s="35">
        <f t="shared" si="93"/>
        <v>9215853.89</v>
      </c>
      <c r="R243" s="35">
        <f t="shared" si="93"/>
        <v>0</v>
      </c>
      <c r="S243" s="35">
        <f t="shared" si="93"/>
        <v>0</v>
      </c>
      <c r="T243" s="35">
        <f t="shared" si="93"/>
        <v>0</v>
      </c>
      <c r="U243" s="35">
        <f t="shared" si="93"/>
        <v>9215853.89</v>
      </c>
      <c r="V243" s="95">
        <f t="shared" si="74"/>
        <v>30.924708011599588</v>
      </c>
      <c r="W243" s="35">
        <f t="shared" si="75"/>
        <v>9215853.89</v>
      </c>
      <c r="X243" s="220"/>
    </row>
    <row r="244" spans="1:24" s="2" customFormat="1" ht="45">
      <c r="A244" s="36" t="s">
        <v>315</v>
      </c>
      <c r="B244" s="36" t="str">
        <f>'дод. 3'!A15</f>
        <v>0160</v>
      </c>
      <c r="C244" s="36" t="str">
        <f>'дод. 3'!B15</f>
        <v>0111</v>
      </c>
      <c r="D244" s="101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44" s="37">
        <v>9624511</v>
      </c>
      <c r="F244" s="37">
        <v>7554621</v>
      </c>
      <c r="G244" s="37">
        <v>114861</v>
      </c>
      <c r="H244" s="37">
        <v>9566301.71</v>
      </c>
      <c r="I244" s="37">
        <v>7554600.16</v>
      </c>
      <c r="J244" s="37">
        <v>110125.15</v>
      </c>
      <c r="K244" s="96">
        <f t="shared" si="73"/>
        <v>99.39519742873172</v>
      </c>
      <c r="L244" s="37">
        <f>M244+P244</f>
        <v>62500</v>
      </c>
      <c r="M244" s="37"/>
      <c r="N244" s="37"/>
      <c r="O244" s="37"/>
      <c r="P244" s="37">
        <v>62500</v>
      </c>
      <c r="Q244" s="37">
        <f>R244+U244</f>
        <v>75146.45</v>
      </c>
      <c r="R244" s="37">
        <v>13909.95</v>
      </c>
      <c r="S244" s="37">
        <v>11401.6</v>
      </c>
      <c r="T244" s="37"/>
      <c r="U244" s="37">
        <v>61236.5</v>
      </c>
      <c r="V244" s="96">
        <f t="shared" si="74"/>
        <v>120.23432000000001</v>
      </c>
      <c r="W244" s="37">
        <f t="shared" si="75"/>
        <v>9641448.16</v>
      </c>
      <c r="X244" s="220"/>
    </row>
    <row r="245" spans="1:24" s="2" customFormat="1" ht="19.5" customHeight="1">
      <c r="A245" s="40" t="s">
        <v>466</v>
      </c>
      <c r="B245" s="40" t="str">
        <f>'дод. 3'!A132</f>
        <v>3210</v>
      </c>
      <c r="C245" s="40" t="str">
        <f>'дод. 3'!B132</f>
        <v>1050</v>
      </c>
      <c r="D245" s="150" t="str">
        <f>'дод. 3'!C132</f>
        <v>Організація та проведення громадських робіт</v>
      </c>
      <c r="E245" s="37">
        <v>335000</v>
      </c>
      <c r="F245" s="37">
        <v>12295.1</v>
      </c>
      <c r="G245" s="37"/>
      <c r="H245" s="37">
        <v>291486.17</v>
      </c>
      <c r="I245" s="37">
        <v>11401.6</v>
      </c>
      <c r="J245" s="37"/>
      <c r="K245" s="96">
        <f t="shared" si="73"/>
        <v>87.01079701492537</v>
      </c>
      <c r="L245" s="37">
        <f>M245+P245</f>
        <v>0</v>
      </c>
      <c r="M245" s="37"/>
      <c r="N245" s="37"/>
      <c r="O245" s="37"/>
      <c r="P245" s="37"/>
      <c r="Q245" s="37">
        <f>R245+U245</f>
        <v>0</v>
      </c>
      <c r="R245" s="37"/>
      <c r="S245" s="37"/>
      <c r="T245" s="37"/>
      <c r="U245" s="37"/>
      <c r="V245" s="96"/>
      <c r="W245" s="37">
        <f t="shared" si="75"/>
        <v>291486.17</v>
      </c>
      <c r="X245" s="220"/>
    </row>
    <row r="246" spans="1:24" s="2" customFormat="1" ht="30">
      <c r="A246" s="36" t="s">
        <v>316</v>
      </c>
      <c r="B246" s="36" t="str">
        <f>'дод. 3'!A164</f>
        <v>6010</v>
      </c>
      <c r="C246" s="36">
        <f>'дод. 3'!B164</f>
        <v>0</v>
      </c>
      <c r="D246" s="60" t="str">
        <f>'дод. 3'!C164</f>
        <v>Утримання та ефективна експлуатація об’єктів житлово-комунального господарства</v>
      </c>
      <c r="E246" s="37">
        <f aca="true" t="shared" si="94" ref="E246:U246">E247+E248+E249+E251+E250</f>
        <v>18692652</v>
      </c>
      <c r="F246" s="37">
        <f t="shared" si="94"/>
        <v>0</v>
      </c>
      <c r="G246" s="37">
        <f t="shared" si="94"/>
        <v>10000</v>
      </c>
      <c r="H246" s="37">
        <f t="shared" si="94"/>
        <v>18327374.540000003</v>
      </c>
      <c r="I246" s="37">
        <f t="shared" si="94"/>
        <v>0</v>
      </c>
      <c r="J246" s="37">
        <f t="shared" si="94"/>
        <v>0</v>
      </c>
      <c r="K246" s="96">
        <f t="shared" si="73"/>
        <v>98.0458767434391</v>
      </c>
      <c r="L246" s="37">
        <f t="shared" si="94"/>
        <v>66348630.6</v>
      </c>
      <c r="M246" s="37">
        <f t="shared" si="94"/>
        <v>0</v>
      </c>
      <c r="N246" s="37">
        <f t="shared" si="94"/>
        <v>0</v>
      </c>
      <c r="O246" s="37">
        <f t="shared" si="94"/>
        <v>0</v>
      </c>
      <c r="P246" s="37">
        <f t="shared" si="94"/>
        <v>66348630.6</v>
      </c>
      <c r="Q246" s="37">
        <f t="shared" si="94"/>
        <v>62274906.7</v>
      </c>
      <c r="R246" s="37">
        <f t="shared" si="94"/>
        <v>0</v>
      </c>
      <c r="S246" s="37">
        <f t="shared" si="94"/>
        <v>0</v>
      </c>
      <c r="T246" s="37">
        <f t="shared" si="94"/>
        <v>0</v>
      </c>
      <c r="U246" s="37">
        <f t="shared" si="94"/>
        <v>62274906.7</v>
      </c>
      <c r="V246" s="96">
        <f t="shared" si="74"/>
        <v>93.86012361798467</v>
      </c>
      <c r="W246" s="37">
        <f t="shared" si="75"/>
        <v>80602281.24000001</v>
      </c>
      <c r="X246" s="220"/>
    </row>
    <row r="247" spans="1:24" s="51" customFormat="1" ht="30">
      <c r="A247" s="38" t="s">
        <v>317</v>
      </c>
      <c r="B247" s="38" t="str">
        <f>'дод. 3'!A165</f>
        <v>6011</v>
      </c>
      <c r="C247" s="38" t="str">
        <f>'дод. 3'!B165</f>
        <v>0620</v>
      </c>
      <c r="D247" s="61" t="str">
        <f>'дод. 3'!C165</f>
        <v>Експлуатація та технічне обслуговування житлового фонду</v>
      </c>
      <c r="E247" s="39"/>
      <c r="F247" s="39"/>
      <c r="G247" s="39"/>
      <c r="H247" s="39"/>
      <c r="I247" s="39"/>
      <c r="J247" s="39"/>
      <c r="K247" s="175"/>
      <c r="L247" s="39">
        <f aca="true" t="shared" si="95" ref="L247:L252">M247+P247</f>
        <v>33631987</v>
      </c>
      <c r="M247" s="39"/>
      <c r="N247" s="39"/>
      <c r="O247" s="39"/>
      <c r="P247" s="39">
        <v>33631987</v>
      </c>
      <c r="Q247" s="39">
        <f aca="true" t="shared" si="96" ref="Q247:Q253">R247+U247</f>
        <v>31845825.03</v>
      </c>
      <c r="R247" s="39"/>
      <c r="S247" s="39"/>
      <c r="T247" s="39"/>
      <c r="U247" s="39">
        <v>31845825.03</v>
      </c>
      <c r="V247" s="175">
        <f t="shared" si="74"/>
        <v>94.68909770332631</v>
      </c>
      <c r="W247" s="39">
        <f t="shared" si="75"/>
        <v>31845825.03</v>
      </c>
      <c r="X247" s="220"/>
    </row>
    <row r="248" spans="1:24" s="51" customFormat="1" ht="30">
      <c r="A248" s="38" t="s">
        <v>318</v>
      </c>
      <c r="B248" s="38" t="str">
        <f>'дод. 3'!A166</f>
        <v>6013</v>
      </c>
      <c r="C248" s="38" t="str">
        <f>'дод. 3'!B166</f>
        <v>0620</v>
      </c>
      <c r="D248" s="61" t="str">
        <f>'дод. 3'!C166</f>
        <v>Забезпечення діяльності водопровідно-каналізаційного господарства</v>
      </c>
      <c r="E248" s="39">
        <v>17982142</v>
      </c>
      <c r="F248" s="39"/>
      <c r="G248" s="39">
        <v>10000</v>
      </c>
      <c r="H248" s="39">
        <v>17818450.6</v>
      </c>
      <c r="I248" s="39"/>
      <c r="J248" s="39"/>
      <c r="K248" s="175">
        <f t="shared" si="73"/>
        <v>99.08970021480201</v>
      </c>
      <c r="L248" s="39">
        <f t="shared" si="95"/>
        <v>379463.6</v>
      </c>
      <c r="M248" s="39"/>
      <c r="N248" s="39"/>
      <c r="O248" s="39"/>
      <c r="P248" s="39">
        <v>379463.6</v>
      </c>
      <c r="Q248" s="39">
        <f t="shared" si="96"/>
        <v>326429.44</v>
      </c>
      <c r="R248" s="39"/>
      <c r="S248" s="39"/>
      <c r="T248" s="39"/>
      <c r="U248" s="39">
        <v>326429.44</v>
      </c>
      <c r="V248" s="175">
        <f t="shared" si="74"/>
        <v>86.02391375615474</v>
      </c>
      <c r="W248" s="39">
        <f t="shared" si="75"/>
        <v>18144880.040000003</v>
      </c>
      <c r="X248" s="220"/>
    </row>
    <row r="249" spans="1:24" s="51" customFormat="1" ht="30">
      <c r="A249" s="38" t="s">
        <v>398</v>
      </c>
      <c r="B249" s="38" t="str">
        <f>'дод. 3'!A167</f>
        <v>6015</v>
      </c>
      <c r="C249" s="38" t="str">
        <f>'дод. 3'!B167</f>
        <v>0620</v>
      </c>
      <c r="D249" s="61" t="str">
        <f>'дод. 3'!C167</f>
        <v>Забезпечення надійної та безперебійної експлуатації ліфтів</v>
      </c>
      <c r="E249" s="39">
        <v>510520</v>
      </c>
      <c r="F249" s="39"/>
      <c r="G249" s="39"/>
      <c r="H249" s="39">
        <v>325700.44</v>
      </c>
      <c r="I249" s="39"/>
      <c r="J249" s="39"/>
      <c r="K249" s="175">
        <f t="shared" si="73"/>
        <v>63.79778265298127</v>
      </c>
      <c r="L249" s="39">
        <f t="shared" si="95"/>
        <v>30131200</v>
      </c>
      <c r="M249" s="39"/>
      <c r="N249" s="39"/>
      <c r="O249" s="39"/>
      <c r="P249" s="39">
        <v>30131200</v>
      </c>
      <c r="Q249" s="39">
        <f t="shared" si="96"/>
        <v>28026016.8</v>
      </c>
      <c r="R249" s="39"/>
      <c r="S249" s="39"/>
      <c r="T249" s="39"/>
      <c r="U249" s="39">
        <v>28026016.8</v>
      </c>
      <c r="V249" s="175">
        <f t="shared" si="74"/>
        <v>93.01327793118097</v>
      </c>
      <c r="W249" s="39">
        <f t="shared" si="75"/>
        <v>28351717.240000002</v>
      </c>
      <c r="X249" s="220"/>
    </row>
    <row r="250" spans="1:24" s="51" customFormat="1" ht="48" customHeight="1">
      <c r="A250" s="38" t="s">
        <v>642</v>
      </c>
      <c r="B250" s="38" t="s">
        <v>643</v>
      </c>
      <c r="C250" s="38" t="s">
        <v>111</v>
      </c>
      <c r="D250" s="122" t="s">
        <v>644</v>
      </c>
      <c r="E250" s="39"/>
      <c r="F250" s="39"/>
      <c r="G250" s="39"/>
      <c r="H250" s="39"/>
      <c r="I250" s="39"/>
      <c r="J250" s="39"/>
      <c r="K250" s="175"/>
      <c r="L250" s="39">
        <f t="shared" si="95"/>
        <v>2205980</v>
      </c>
      <c r="M250" s="39"/>
      <c r="N250" s="39"/>
      <c r="O250" s="39"/>
      <c r="P250" s="39">
        <v>2205980</v>
      </c>
      <c r="Q250" s="39">
        <f t="shared" si="96"/>
        <v>2076635.43</v>
      </c>
      <c r="R250" s="39"/>
      <c r="S250" s="39"/>
      <c r="T250" s="39"/>
      <c r="U250" s="39">
        <v>2076635.43</v>
      </c>
      <c r="V250" s="175">
        <f t="shared" si="74"/>
        <v>94.13663904477828</v>
      </c>
      <c r="W250" s="39">
        <f t="shared" si="75"/>
        <v>2076635.43</v>
      </c>
      <c r="X250" s="220"/>
    </row>
    <row r="251" spans="1:24" s="51" customFormat="1" ht="38.25" customHeight="1">
      <c r="A251" s="38" t="s">
        <v>401</v>
      </c>
      <c r="B251" s="38" t="str">
        <f>'дод. 3'!A169</f>
        <v>6017</v>
      </c>
      <c r="C251" s="38" t="str">
        <f>'дод. 3'!B169</f>
        <v>0620</v>
      </c>
      <c r="D251" s="61" t="str">
        <f>'дод. 3'!C169</f>
        <v>Інша діяльність, пов’язана з експлуатацією об’єктів житлово-комунального господарства </v>
      </c>
      <c r="E251" s="39">
        <v>199990</v>
      </c>
      <c r="F251" s="39"/>
      <c r="G251" s="39"/>
      <c r="H251" s="39">
        <v>183223.5</v>
      </c>
      <c r="I251" s="39"/>
      <c r="J251" s="39"/>
      <c r="K251" s="175">
        <f t="shared" si="73"/>
        <v>91.61633081654082</v>
      </c>
      <c r="L251" s="39">
        <f t="shared" si="95"/>
        <v>0</v>
      </c>
      <c r="M251" s="39"/>
      <c r="N251" s="39"/>
      <c r="O251" s="39"/>
      <c r="P251" s="39"/>
      <c r="Q251" s="39">
        <f t="shared" si="96"/>
        <v>0</v>
      </c>
      <c r="R251" s="39"/>
      <c r="S251" s="39"/>
      <c r="T251" s="39"/>
      <c r="U251" s="39"/>
      <c r="V251" s="175"/>
      <c r="W251" s="39">
        <f t="shared" si="75"/>
        <v>183223.5</v>
      </c>
      <c r="X251" s="220"/>
    </row>
    <row r="252" spans="1:24" s="2" customFormat="1" ht="45">
      <c r="A252" s="36" t="s">
        <v>319</v>
      </c>
      <c r="B252" s="36" t="str">
        <f>'дод. 3'!A170</f>
        <v>6020</v>
      </c>
      <c r="C252" s="36" t="str">
        <f>'дод. 3'!B170</f>
        <v>0620</v>
      </c>
      <c r="D252" s="60" t="str">
        <f>'дод. 3'!C170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52" s="37">
        <v>6557234.7</v>
      </c>
      <c r="F252" s="37"/>
      <c r="G252" s="37"/>
      <c r="H252" s="37">
        <v>6046227.47</v>
      </c>
      <c r="I252" s="37"/>
      <c r="J252" s="37"/>
      <c r="K252" s="96">
        <f t="shared" si="73"/>
        <v>92.20697056946887</v>
      </c>
      <c r="L252" s="37">
        <f t="shared" si="95"/>
        <v>0</v>
      </c>
      <c r="M252" s="37"/>
      <c r="N252" s="37"/>
      <c r="O252" s="37"/>
      <c r="P252" s="37"/>
      <c r="Q252" s="37">
        <f t="shared" si="96"/>
        <v>0</v>
      </c>
      <c r="R252" s="37"/>
      <c r="S252" s="37"/>
      <c r="T252" s="37"/>
      <c r="U252" s="37"/>
      <c r="V252" s="96"/>
      <c r="W252" s="37">
        <f t="shared" si="75"/>
        <v>6046227.47</v>
      </c>
      <c r="X252" s="220"/>
    </row>
    <row r="253" spans="1:24" s="2" customFormat="1" ht="21.75" customHeight="1">
      <c r="A253" s="36" t="s">
        <v>320</v>
      </c>
      <c r="B253" s="36" t="str">
        <f>'дод. 3'!A171</f>
        <v>6030</v>
      </c>
      <c r="C253" s="36" t="str">
        <f>'дод. 3'!B171</f>
        <v>0620</v>
      </c>
      <c r="D253" s="60" t="str">
        <f>'дод. 3'!C171</f>
        <v>Організація благоустрою населених пунктів</v>
      </c>
      <c r="E253" s="37">
        <v>61856672.4</v>
      </c>
      <c r="F253" s="37"/>
      <c r="G253" s="37">
        <v>18673459</v>
      </c>
      <c r="H253" s="37">
        <v>60289900.39</v>
      </c>
      <c r="I253" s="37"/>
      <c r="J253" s="37">
        <v>18427149.13</v>
      </c>
      <c r="K253" s="96">
        <f t="shared" si="73"/>
        <v>97.46709295988578</v>
      </c>
      <c r="L253" s="37">
        <f aca="true" t="shared" si="97" ref="L253:L260">M253+P253</f>
        <v>36339082.35</v>
      </c>
      <c r="M253" s="37"/>
      <c r="N253" s="37"/>
      <c r="O253" s="37"/>
      <c r="P253" s="37">
        <v>36339082.35</v>
      </c>
      <c r="Q253" s="37">
        <f t="shared" si="96"/>
        <v>33493309.32</v>
      </c>
      <c r="R253" s="37"/>
      <c r="S253" s="37"/>
      <c r="T253" s="37"/>
      <c r="U253" s="37">
        <v>33493309.32</v>
      </c>
      <c r="V253" s="96">
        <f t="shared" si="74"/>
        <v>92.16883628873474</v>
      </c>
      <c r="W253" s="37">
        <f t="shared" si="75"/>
        <v>93783209.71000001</v>
      </c>
      <c r="X253" s="220"/>
    </row>
    <row r="254" spans="1:24" s="2" customFormat="1" ht="28.5" customHeight="1">
      <c r="A254" s="36" t="s">
        <v>645</v>
      </c>
      <c r="B254" s="36" t="s">
        <v>647</v>
      </c>
      <c r="C254" s="36"/>
      <c r="D254" s="101" t="s">
        <v>649</v>
      </c>
      <c r="E254" s="37">
        <f aca="true" t="shared" si="98" ref="E254:G255">E256</f>
        <v>0</v>
      </c>
      <c r="F254" s="37">
        <f t="shared" si="98"/>
        <v>0</v>
      </c>
      <c r="G254" s="37">
        <f t="shared" si="98"/>
        <v>0</v>
      </c>
      <c r="H254" s="37"/>
      <c r="I254" s="37">
        <f>I256</f>
        <v>0</v>
      </c>
      <c r="J254" s="37"/>
      <c r="K254" s="96"/>
      <c r="L254" s="37">
        <f aca="true" t="shared" si="99" ref="L254:U255">L256</f>
        <v>5851071.83</v>
      </c>
      <c r="M254" s="37">
        <f t="shared" si="99"/>
        <v>0</v>
      </c>
      <c r="N254" s="37">
        <f t="shared" si="99"/>
        <v>0</v>
      </c>
      <c r="O254" s="37">
        <f t="shared" si="99"/>
        <v>0</v>
      </c>
      <c r="P254" s="37">
        <f t="shared" si="99"/>
        <v>5851071.83</v>
      </c>
      <c r="Q254" s="37">
        <f t="shared" si="99"/>
        <v>0</v>
      </c>
      <c r="R254" s="37">
        <f t="shared" si="99"/>
        <v>0</v>
      </c>
      <c r="S254" s="37">
        <f t="shared" si="99"/>
        <v>0</v>
      </c>
      <c r="T254" s="37">
        <f t="shared" si="99"/>
        <v>0</v>
      </c>
      <c r="U254" s="37">
        <f t="shared" si="99"/>
        <v>0</v>
      </c>
      <c r="V254" s="96">
        <f t="shared" si="74"/>
        <v>0</v>
      </c>
      <c r="W254" s="37">
        <f t="shared" si="75"/>
        <v>0</v>
      </c>
      <c r="X254" s="220"/>
    </row>
    <row r="255" spans="1:24" s="2" customFormat="1" ht="23.25" customHeight="1">
      <c r="A255" s="36"/>
      <c r="B255" s="36"/>
      <c r="C255" s="36"/>
      <c r="D255" s="101" t="s">
        <v>685</v>
      </c>
      <c r="E255" s="37">
        <f t="shared" si="98"/>
        <v>0</v>
      </c>
      <c r="F255" s="37">
        <f t="shared" si="98"/>
        <v>0</v>
      </c>
      <c r="G255" s="37">
        <f t="shared" si="98"/>
        <v>0</v>
      </c>
      <c r="H255" s="37">
        <f>H257</f>
        <v>0</v>
      </c>
      <c r="I255" s="37">
        <f>I257</f>
        <v>0</v>
      </c>
      <c r="J255" s="37">
        <f>J257</f>
        <v>0</v>
      </c>
      <c r="K255" s="96"/>
      <c r="L255" s="37">
        <f>L257</f>
        <v>5851071.83</v>
      </c>
      <c r="M255" s="37">
        <f t="shared" si="99"/>
        <v>0</v>
      </c>
      <c r="N255" s="37">
        <f t="shared" si="99"/>
        <v>0</v>
      </c>
      <c r="O255" s="37">
        <f t="shared" si="99"/>
        <v>0</v>
      </c>
      <c r="P255" s="37">
        <f t="shared" si="99"/>
        <v>5851071.83</v>
      </c>
      <c r="Q255" s="37">
        <f t="shared" si="99"/>
        <v>0</v>
      </c>
      <c r="R255" s="37">
        <f t="shared" si="99"/>
        <v>0</v>
      </c>
      <c r="S255" s="37">
        <f t="shared" si="99"/>
        <v>0</v>
      </c>
      <c r="T255" s="37">
        <f t="shared" si="99"/>
        <v>0</v>
      </c>
      <c r="U255" s="37">
        <f t="shared" si="99"/>
        <v>0</v>
      </c>
      <c r="V255" s="96">
        <f t="shared" si="74"/>
        <v>0</v>
      </c>
      <c r="W255" s="37">
        <f t="shared" si="75"/>
        <v>0</v>
      </c>
      <c r="X255" s="220"/>
    </row>
    <row r="256" spans="1:24" s="51" customFormat="1" ht="219.75" customHeight="1">
      <c r="A256" s="38" t="s">
        <v>646</v>
      </c>
      <c r="B256" s="38" t="s">
        <v>648</v>
      </c>
      <c r="C256" s="52" t="s">
        <v>484</v>
      </c>
      <c r="D256" s="122" t="s">
        <v>650</v>
      </c>
      <c r="E256" s="39"/>
      <c r="F256" s="39"/>
      <c r="G256" s="39"/>
      <c r="H256" s="39"/>
      <c r="I256" s="39"/>
      <c r="J256" s="39"/>
      <c r="K256" s="175"/>
      <c r="L256" s="39">
        <f>M256+P256</f>
        <v>5851071.83</v>
      </c>
      <c r="M256" s="39"/>
      <c r="N256" s="39"/>
      <c r="O256" s="39"/>
      <c r="P256" s="39">
        <v>5851071.83</v>
      </c>
      <c r="Q256" s="39"/>
      <c r="R256" s="39"/>
      <c r="S256" s="39"/>
      <c r="T256" s="39"/>
      <c r="U256" s="39"/>
      <c r="V256" s="175">
        <f t="shared" si="74"/>
        <v>0</v>
      </c>
      <c r="W256" s="39">
        <f t="shared" si="75"/>
        <v>0</v>
      </c>
      <c r="X256" s="220">
        <v>19</v>
      </c>
    </row>
    <row r="257" spans="1:24" s="51" customFormat="1" ht="21.75" customHeight="1">
      <c r="A257" s="38"/>
      <c r="B257" s="38"/>
      <c r="C257" s="52"/>
      <c r="D257" s="122" t="s">
        <v>685</v>
      </c>
      <c r="E257" s="39"/>
      <c r="F257" s="39"/>
      <c r="G257" s="39"/>
      <c r="H257" s="39"/>
      <c r="I257" s="39"/>
      <c r="J257" s="39"/>
      <c r="K257" s="175"/>
      <c r="L257" s="39">
        <f>M257+P257</f>
        <v>5851071.83</v>
      </c>
      <c r="M257" s="39"/>
      <c r="N257" s="39"/>
      <c r="O257" s="39"/>
      <c r="P257" s="39">
        <v>5851071.83</v>
      </c>
      <c r="Q257" s="39"/>
      <c r="R257" s="39"/>
      <c r="S257" s="39"/>
      <c r="T257" s="39"/>
      <c r="U257" s="39"/>
      <c r="V257" s="175">
        <f t="shared" si="74"/>
        <v>0</v>
      </c>
      <c r="W257" s="39">
        <f t="shared" si="75"/>
        <v>0</v>
      </c>
      <c r="X257" s="220"/>
    </row>
    <row r="258" spans="1:24" s="2" customFormat="1" ht="31.5" customHeight="1">
      <c r="A258" s="36" t="s">
        <v>390</v>
      </c>
      <c r="B258" s="36" t="str">
        <f>'дод. 3'!A182</f>
        <v>6090</v>
      </c>
      <c r="C258" s="36" t="str">
        <f>'дод. 3'!B182</f>
        <v>0640</v>
      </c>
      <c r="D258" s="60" t="str">
        <f>'дод. 3'!C182</f>
        <v>Інша діяльність у сфері житлово-комунального господарства</v>
      </c>
      <c r="E258" s="37">
        <v>3116132</v>
      </c>
      <c r="F258" s="37"/>
      <c r="G258" s="37">
        <v>40000</v>
      </c>
      <c r="H258" s="37">
        <v>2863684.12</v>
      </c>
      <c r="I258" s="37"/>
      <c r="J258" s="37">
        <v>31061.04</v>
      </c>
      <c r="K258" s="96">
        <f t="shared" si="73"/>
        <v>91.89867823314289</v>
      </c>
      <c r="L258" s="37">
        <f t="shared" si="97"/>
        <v>0</v>
      </c>
      <c r="M258" s="37"/>
      <c r="N258" s="37"/>
      <c r="O258" s="37"/>
      <c r="P258" s="37"/>
      <c r="Q258" s="37">
        <f>R258+U258</f>
        <v>0</v>
      </c>
      <c r="R258" s="37"/>
      <c r="S258" s="37"/>
      <c r="T258" s="37"/>
      <c r="U258" s="37"/>
      <c r="V258" s="96"/>
      <c r="W258" s="37">
        <f t="shared" si="75"/>
        <v>2863684.12</v>
      </c>
      <c r="X258" s="220"/>
    </row>
    <row r="259" spans="1:24" s="2" customFormat="1" ht="36.75" customHeight="1">
      <c r="A259" s="36" t="s">
        <v>416</v>
      </c>
      <c r="B259" s="36" t="str">
        <f>'дод. 3'!A189</f>
        <v>7310</v>
      </c>
      <c r="C259" s="36" t="str">
        <f>'дод. 3'!B189</f>
        <v>0443</v>
      </c>
      <c r="D259" s="60" t="str">
        <f>'дод. 3'!C189</f>
        <v>Будівництво об'єктів житлово-комунального господарства</v>
      </c>
      <c r="E259" s="37">
        <v>0</v>
      </c>
      <c r="F259" s="37"/>
      <c r="G259" s="37"/>
      <c r="H259" s="37"/>
      <c r="I259" s="37"/>
      <c r="J259" s="37"/>
      <c r="K259" s="96"/>
      <c r="L259" s="37">
        <f t="shared" si="97"/>
        <v>23684252.13</v>
      </c>
      <c r="M259" s="37"/>
      <c r="N259" s="37"/>
      <c r="O259" s="37"/>
      <c r="P259" s="37">
        <v>23684252.13</v>
      </c>
      <c r="Q259" s="37">
        <f>R259+U259</f>
        <v>21790681.81</v>
      </c>
      <c r="R259" s="37"/>
      <c r="S259" s="37"/>
      <c r="T259" s="37"/>
      <c r="U259" s="37">
        <v>21790681.81</v>
      </c>
      <c r="V259" s="96">
        <f t="shared" si="74"/>
        <v>92.00493935967907</v>
      </c>
      <c r="W259" s="37">
        <f t="shared" si="75"/>
        <v>21790681.81</v>
      </c>
      <c r="X259" s="220"/>
    </row>
    <row r="260" spans="1:24" s="2" customFormat="1" ht="40.5" customHeight="1">
      <c r="A260" s="36" t="s">
        <v>418</v>
      </c>
      <c r="B260" s="36" t="str">
        <f>'дод. 3'!A194</f>
        <v>7330</v>
      </c>
      <c r="C260" s="36" t="str">
        <f>'дод. 3'!B194</f>
        <v>0443</v>
      </c>
      <c r="D260" s="60" t="str">
        <f>'дод. 3'!C194</f>
        <v>Будівництво інших об'єктів соціальної та виробничої інфраструктури комунальної власності</v>
      </c>
      <c r="E260" s="37">
        <v>0</v>
      </c>
      <c r="F260" s="37"/>
      <c r="G260" s="37"/>
      <c r="H260" s="37"/>
      <c r="I260" s="37"/>
      <c r="J260" s="37"/>
      <c r="K260" s="96"/>
      <c r="L260" s="37">
        <f t="shared" si="97"/>
        <v>6238315</v>
      </c>
      <c r="M260" s="37"/>
      <c r="N260" s="37"/>
      <c r="O260" s="37"/>
      <c r="P260" s="37">
        <v>6238315</v>
      </c>
      <c r="Q260" s="37">
        <f>R260+U260</f>
        <v>5636125.93</v>
      </c>
      <c r="R260" s="37"/>
      <c r="S260" s="37"/>
      <c r="T260" s="37"/>
      <c r="U260" s="37">
        <v>5636125.93</v>
      </c>
      <c r="V260" s="96">
        <f t="shared" si="74"/>
        <v>90.34692749564586</v>
      </c>
      <c r="W260" s="37">
        <f t="shared" si="75"/>
        <v>5636125.93</v>
      </c>
      <c r="X260" s="220"/>
    </row>
    <row r="261" spans="1:24" s="2" customFormat="1" ht="36" customHeight="1">
      <c r="A261" s="36" t="s">
        <v>321</v>
      </c>
      <c r="B261" s="36" t="str">
        <f>'дод. 3'!A195</f>
        <v>7340</v>
      </c>
      <c r="C261" s="36" t="str">
        <f>'дод. 3'!B195</f>
        <v>0443</v>
      </c>
      <c r="D261" s="60" t="str">
        <f>'дод. 3'!C195</f>
        <v>Проектування, реставрація та охорона пам'яток архітектури</v>
      </c>
      <c r="E261" s="37">
        <v>0</v>
      </c>
      <c r="F261" s="37"/>
      <c r="G261" s="37"/>
      <c r="H261" s="37"/>
      <c r="I261" s="37"/>
      <c r="J261" s="37"/>
      <c r="K261" s="96"/>
      <c r="L261" s="37">
        <f>M261+P261</f>
        <v>833802</v>
      </c>
      <c r="M261" s="37"/>
      <c r="N261" s="37"/>
      <c r="O261" s="37"/>
      <c r="P261" s="37">
        <v>833802</v>
      </c>
      <c r="Q261" s="37">
        <f>R261+U261</f>
        <v>674689.27</v>
      </c>
      <c r="R261" s="37"/>
      <c r="S261" s="37"/>
      <c r="T261" s="37"/>
      <c r="U261" s="37">
        <v>674689.27</v>
      </c>
      <c r="V261" s="96">
        <f t="shared" si="74"/>
        <v>80.91720456415312</v>
      </c>
      <c r="W261" s="37">
        <f t="shared" si="75"/>
        <v>674689.27</v>
      </c>
      <c r="X261" s="220"/>
    </row>
    <row r="262" spans="1:24" s="2" customFormat="1" ht="23.25" customHeight="1">
      <c r="A262" s="36" t="s">
        <v>589</v>
      </c>
      <c r="B262" s="36" t="str">
        <f>'дод. 3'!A196</f>
        <v>7360</v>
      </c>
      <c r="C262" s="36">
        <f>'дод. 3'!B196</f>
        <v>0</v>
      </c>
      <c r="D262" s="60" t="str">
        <f>'дод. 3'!C196</f>
        <v>Виконання інвестиційних проектів</v>
      </c>
      <c r="E262" s="37">
        <f aca="true" t="shared" si="100" ref="E262:J262">E264+E265</f>
        <v>0</v>
      </c>
      <c r="F262" s="37">
        <f t="shared" si="100"/>
        <v>0</v>
      </c>
      <c r="G262" s="37">
        <f t="shared" si="100"/>
        <v>0</v>
      </c>
      <c r="H262" s="37">
        <f t="shared" si="100"/>
        <v>0</v>
      </c>
      <c r="I262" s="37">
        <f t="shared" si="100"/>
        <v>0</v>
      </c>
      <c r="J262" s="37">
        <f t="shared" si="100"/>
        <v>0</v>
      </c>
      <c r="K262" s="96"/>
      <c r="L262" s="37">
        <f aca="true" t="shared" si="101" ref="L262:U262">L264+L265</f>
        <v>30913238.46</v>
      </c>
      <c r="M262" s="37">
        <f t="shared" si="101"/>
        <v>0</v>
      </c>
      <c r="N262" s="37">
        <f t="shared" si="101"/>
        <v>0</v>
      </c>
      <c r="O262" s="37">
        <f t="shared" si="101"/>
        <v>0</v>
      </c>
      <c r="P262" s="37">
        <f t="shared" si="101"/>
        <v>30913238.46</v>
      </c>
      <c r="Q262" s="37">
        <f t="shared" si="101"/>
        <v>15817125.74</v>
      </c>
      <c r="R262" s="37">
        <f t="shared" si="101"/>
        <v>0</v>
      </c>
      <c r="S262" s="37">
        <f t="shared" si="101"/>
        <v>0</v>
      </c>
      <c r="T262" s="37">
        <f t="shared" si="101"/>
        <v>0</v>
      </c>
      <c r="U262" s="37">
        <f t="shared" si="101"/>
        <v>15817125.74</v>
      </c>
      <c r="V262" s="96">
        <f t="shared" si="74"/>
        <v>51.16618810567671</v>
      </c>
      <c r="W262" s="37">
        <f t="shared" si="75"/>
        <v>15817125.74</v>
      </c>
      <c r="X262" s="220"/>
    </row>
    <row r="263" spans="1:24" s="2" customFormat="1" ht="23.25" customHeight="1">
      <c r="A263" s="36"/>
      <c r="B263" s="36"/>
      <c r="C263" s="36"/>
      <c r="D263" s="60" t="s">
        <v>685</v>
      </c>
      <c r="E263" s="37">
        <f aca="true" t="shared" si="102" ref="E263:J263">E266</f>
        <v>0</v>
      </c>
      <c r="F263" s="37">
        <f t="shared" si="102"/>
        <v>0</v>
      </c>
      <c r="G263" s="37">
        <f t="shared" si="102"/>
        <v>0</v>
      </c>
      <c r="H263" s="37">
        <f t="shared" si="102"/>
        <v>0</v>
      </c>
      <c r="I263" s="37">
        <f t="shared" si="102"/>
        <v>0</v>
      </c>
      <c r="J263" s="37">
        <f t="shared" si="102"/>
        <v>0</v>
      </c>
      <c r="K263" s="96"/>
      <c r="L263" s="37">
        <f>L266</f>
        <v>23949868.85</v>
      </c>
      <c r="M263" s="37">
        <f aca="true" t="shared" si="103" ref="M263:U263">M266</f>
        <v>0</v>
      </c>
      <c r="N263" s="37">
        <f t="shared" si="103"/>
        <v>0</v>
      </c>
      <c r="O263" s="37">
        <f t="shared" si="103"/>
        <v>0</v>
      </c>
      <c r="P263" s="37">
        <f t="shared" si="103"/>
        <v>23949868.85</v>
      </c>
      <c r="Q263" s="37">
        <f t="shared" si="103"/>
        <v>9215853.89</v>
      </c>
      <c r="R263" s="37">
        <f t="shared" si="103"/>
        <v>0</v>
      </c>
      <c r="S263" s="37">
        <f t="shared" si="103"/>
        <v>0</v>
      </c>
      <c r="T263" s="37">
        <f t="shared" si="103"/>
        <v>0</v>
      </c>
      <c r="U263" s="37">
        <f t="shared" si="103"/>
        <v>9215853.89</v>
      </c>
      <c r="V263" s="96">
        <f t="shared" si="74"/>
        <v>38.479767666869705</v>
      </c>
      <c r="W263" s="37">
        <f t="shared" si="75"/>
        <v>9215853.89</v>
      </c>
      <c r="X263" s="220"/>
    </row>
    <row r="264" spans="1:24" s="51" customFormat="1" ht="50.25" customHeight="1">
      <c r="A264" s="38" t="s">
        <v>590</v>
      </c>
      <c r="B264" s="38" t="str">
        <f>'дод. 3'!A198</f>
        <v>7361</v>
      </c>
      <c r="C264" s="38" t="str">
        <f>'дод. 3'!B198</f>
        <v>0490</v>
      </c>
      <c r="D264" s="61" t="str">
        <f>'дод. 3'!C198</f>
        <v>Співфінансування інвестиційних проектів, що реалізуються за рахунок коштів державного фонду регіонального розвитку</v>
      </c>
      <c r="E264" s="39">
        <v>0</v>
      </c>
      <c r="F264" s="39"/>
      <c r="G264" s="39"/>
      <c r="H264" s="39"/>
      <c r="I264" s="39"/>
      <c r="J264" s="39"/>
      <c r="K264" s="175"/>
      <c r="L264" s="39">
        <f>M264+P264</f>
        <v>339145</v>
      </c>
      <c r="M264" s="39"/>
      <c r="N264" s="39"/>
      <c r="O264" s="39"/>
      <c r="P264" s="39">
        <v>339145</v>
      </c>
      <c r="Q264" s="39">
        <f>R264+U264</f>
        <v>330644.46</v>
      </c>
      <c r="R264" s="39"/>
      <c r="S264" s="39"/>
      <c r="T264" s="39"/>
      <c r="U264" s="39">
        <v>330644.46</v>
      </c>
      <c r="V264" s="175">
        <f t="shared" si="74"/>
        <v>97.49353816214304</v>
      </c>
      <c r="W264" s="39">
        <f t="shared" si="75"/>
        <v>330644.46</v>
      </c>
      <c r="X264" s="220"/>
    </row>
    <row r="265" spans="1:24" s="51" customFormat="1" ht="50.25" customHeight="1">
      <c r="A265" s="38" t="s">
        <v>651</v>
      </c>
      <c r="B265" s="38" t="s">
        <v>608</v>
      </c>
      <c r="C265" s="52" t="s">
        <v>126</v>
      </c>
      <c r="D265" s="122" t="s">
        <v>605</v>
      </c>
      <c r="E265" s="39"/>
      <c r="F265" s="39"/>
      <c r="G265" s="39"/>
      <c r="H265" s="39"/>
      <c r="I265" s="39"/>
      <c r="J265" s="39"/>
      <c r="K265" s="175"/>
      <c r="L265" s="39">
        <f>M265+P265</f>
        <v>30574093.46</v>
      </c>
      <c r="M265" s="39"/>
      <c r="N265" s="39"/>
      <c r="O265" s="39"/>
      <c r="P265" s="39">
        <v>30574093.46</v>
      </c>
      <c r="Q265" s="39">
        <f>R265+U265</f>
        <v>15486481.28</v>
      </c>
      <c r="R265" s="39"/>
      <c r="S265" s="39"/>
      <c r="T265" s="39"/>
      <c r="U265" s="39">
        <v>15486481.28</v>
      </c>
      <c r="V265" s="175">
        <f t="shared" si="74"/>
        <v>50.652299144244196</v>
      </c>
      <c r="W265" s="39">
        <f t="shared" si="75"/>
        <v>15486481.28</v>
      </c>
      <c r="X265" s="220"/>
    </row>
    <row r="266" spans="1:24" s="51" customFormat="1" ht="25.5" customHeight="1">
      <c r="A266" s="38"/>
      <c r="B266" s="38"/>
      <c r="C266" s="52"/>
      <c r="D266" s="122" t="s">
        <v>685</v>
      </c>
      <c r="E266" s="39"/>
      <c r="F266" s="39"/>
      <c r="G266" s="39"/>
      <c r="H266" s="39"/>
      <c r="I266" s="39"/>
      <c r="J266" s="39"/>
      <c r="K266" s="175"/>
      <c r="L266" s="39">
        <f>M266+P266</f>
        <v>23949868.85</v>
      </c>
      <c r="M266" s="39"/>
      <c r="N266" s="39"/>
      <c r="O266" s="39"/>
      <c r="P266" s="39">
        <v>23949868.85</v>
      </c>
      <c r="Q266" s="39">
        <f>R266+U266</f>
        <v>9215853.89</v>
      </c>
      <c r="R266" s="39"/>
      <c r="S266" s="39"/>
      <c r="T266" s="39"/>
      <c r="U266" s="39">
        <v>9215853.89</v>
      </c>
      <c r="V266" s="175">
        <f t="shared" si="74"/>
        <v>38.479767666869705</v>
      </c>
      <c r="W266" s="39">
        <f t="shared" si="75"/>
        <v>9215853.89</v>
      </c>
      <c r="X266" s="220"/>
    </row>
    <row r="267" spans="1:24" s="2" customFormat="1" ht="24" customHeight="1">
      <c r="A267" s="36" t="s">
        <v>322</v>
      </c>
      <c r="B267" s="36" t="str">
        <f>'дод. 3'!A220</f>
        <v>7640</v>
      </c>
      <c r="C267" s="36" t="str">
        <f>'дод. 3'!B220</f>
        <v>0470</v>
      </c>
      <c r="D267" s="60" t="str">
        <f>'дод. 3'!C220</f>
        <v>Заходи з енергозбереження</v>
      </c>
      <c r="E267" s="37">
        <v>1690000</v>
      </c>
      <c r="F267" s="37"/>
      <c r="G267" s="37"/>
      <c r="H267" s="37">
        <v>1628395.6</v>
      </c>
      <c r="I267" s="37"/>
      <c r="J267" s="37"/>
      <c r="K267" s="96">
        <f t="shared" si="73"/>
        <v>96.35476923076924</v>
      </c>
      <c r="L267" s="37">
        <f>M267+P267</f>
        <v>0</v>
      </c>
      <c r="M267" s="37"/>
      <c r="N267" s="37"/>
      <c r="O267" s="37"/>
      <c r="P267" s="37">
        <v>0</v>
      </c>
      <c r="Q267" s="37">
        <f>R267+U267</f>
        <v>0</v>
      </c>
      <c r="R267" s="37"/>
      <c r="S267" s="37"/>
      <c r="T267" s="37"/>
      <c r="U267" s="37"/>
      <c r="V267" s="96"/>
      <c r="W267" s="37">
        <f t="shared" si="75"/>
        <v>1628395.6</v>
      </c>
      <c r="X267" s="220"/>
    </row>
    <row r="268" spans="1:24" s="2" customFormat="1" ht="32.25" customHeight="1">
      <c r="A268" s="36" t="s">
        <v>676</v>
      </c>
      <c r="B268" s="40" t="s">
        <v>12</v>
      </c>
      <c r="C268" s="40" t="s">
        <v>126</v>
      </c>
      <c r="D268" s="170" t="s">
        <v>47</v>
      </c>
      <c r="E268" s="37"/>
      <c r="F268" s="37"/>
      <c r="G268" s="37"/>
      <c r="H268" s="37"/>
      <c r="I268" s="37"/>
      <c r="J268" s="37"/>
      <c r="K268" s="96"/>
      <c r="L268" s="37">
        <f>M268+P268</f>
        <v>129100</v>
      </c>
      <c r="M268" s="37"/>
      <c r="N268" s="37"/>
      <c r="O268" s="37"/>
      <c r="P268" s="37">
        <v>129100</v>
      </c>
      <c r="Q268" s="37">
        <f>R268+U268</f>
        <v>126523</v>
      </c>
      <c r="R268" s="37"/>
      <c r="S268" s="37"/>
      <c r="T268" s="37"/>
      <c r="U268" s="37">
        <v>126523</v>
      </c>
      <c r="V268" s="96">
        <f t="shared" si="74"/>
        <v>98.00387296669248</v>
      </c>
      <c r="W268" s="37">
        <f t="shared" si="75"/>
        <v>126523</v>
      </c>
      <c r="X268" s="220"/>
    </row>
    <row r="269" spans="1:24" s="2" customFormat="1" ht="21.75" customHeight="1">
      <c r="A269" s="36" t="s">
        <v>323</v>
      </c>
      <c r="B269" s="36" t="str">
        <f>'дод. 3'!A225</f>
        <v>7690</v>
      </c>
      <c r="C269" s="36">
        <f>'дод. 3'!B225</f>
        <v>0</v>
      </c>
      <c r="D269" s="60" t="str">
        <f>'дод. 3'!C225</f>
        <v>Інша економічна діяльність</v>
      </c>
      <c r="E269" s="37">
        <f>E270</f>
        <v>0</v>
      </c>
      <c r="F269" s="37">
        <f aca="true" t="shared" si="104" ref="F269:U269">F270</f>
        <v>0</v>
      </c>
      <c r="G269" s="37">
        <f t="shared" si="104"/>
        <v>0</v>
      </c>
      <c r="H269" s="37">
        <f t="shared" si="104"/>
        <v>0</v>
      </c>
      <c r="I269" s="37">
        <f t="shared" si="104"/>
        <v>0</v>
      </c>
      <c r="J269" s="37">
        <f t="shared" si="104"/>
        <v>0</v>
      </c>
      <c r="K269" s="96"/>
      <c r="L269" s="37">
        <f t="shared" si="104"/>
        <v>938334.6900000001</v>
      </c>
      <c r="M269" s="37">
        <f t="shared" si="104"/>
        <v>138332.01</v>
      </c>
      <c r="N269" s="37">
        <f t="shared" si="104"/>
        <v>0</v>
      </c>
      <c r="O269" s="37">
        <f t="shared" si="104"/>
        <v>0</v>
      </c>
      <c r="P269" s="37">
        <f t="shared" si="104"/>
        <v>800002.68</v>
      </c>
      <c r="Q269" s="37">
        <f t="shared" si="104"/>
        <v>48649.81</v>
      </c>
      <c r="R269" s="37">
        <f t="shared" si="104"/>
        <v>0</v>
      </c>
      <c r="S269" s="37">
        <f t="shared" si="104"/>
        <v>0</v>
      </c>
      <c r="T269" s="37">
        <f t="shared" si="104"/>
        <v>0</v>
      </c>
      <c r="U269" s="37">
        <f t="shared" si="104"/>
        <v>48649.81</v>
      </c>
      <c r="V269" s="96">
        <f t="shared" si="74"/>
        <v>5.18469694432804</v>
      </c>
      <c r="W269" s="37">
        <f t="shared" si="75"/>
        <v>48649.81</v>
      </c>
      <c r="X269" s="220"/>
    </row>
    <row r="270" spans="1:24" s="51" customFormat="1" ht="132" customHeight="1">
      <c r="A270" s="52" t="s">
        <v>464</v>
      </c>
      <c r="B270" s="44">
        <v>7691</v>
      </c>
      <c r="C270" s="44" t="s">
        <v>126</v>
      </c>
      <c r="D270" s="122" t="s">
        <v>493</v>
      </c>
      <c r="E270" s="39">
        <v>0</v>
      </c>
      <c r="F270" s="39"/>
      <c r="G270" s="39"/>
      <c r="H270" s="39"/>
      <c r="I270" s="39"/>
      <c r="J270" s="39"/>
      <c r="K270" s="175"/>
      <c r="L270" s="39">
        <f>M270+P270</f>
        <v>938334.6900000001</v>
      </c>
      <c r="M270" s="39">
        <v>138332.01</v>
      </c>
      <c r="N270" s="39"/>
      <c r="O270" s="39"/>
      <c r="P270" s="39">
        <v>800002.68</v>
      </c>
      <c r="Q270" s="39">
        <f>R270+U270</f>
        <v>48649.81</v>
      </c>
      <c r="R270" s="39"/>
      <c r="S270" s="39"/>
      <c r="T270" s="39"/>
      <c r="U270" s="39">
        <v>48649.81</v>
      </c>
      <c r="V270" s="175">
        <f t="shared" si="74"/>
        <v>5.18469694432804</v>
      </c>
      <c r="W270" s="39">
        <f t="shared" si="75"/>
        <v>48649.81</v>
      </c>
      <c r="X270" s="220"/>
    </row>
    <row r="271" spans="1:24" s="2" customFormat="1" ht="21.75" customHeight="1">
      <c r="A271" s="36" t="s">
        <v>324</v>
      </c>
      <c r="B271" s="36" t="str">
        <f>'дод. 3'!A238</f>
        <v>8320</v>
      </c>
      <c r="C271" s="36" t="str">
        <f>'дод. 3'!B238</f>
        <v>0520</v>
      </c>
      <c r="D271" s="60" t="str">
        <f>'дод. 3'!C238</f>
        <v>Збереження природно-заповідного фонду</v>
      </c>
      <c r="E271" s="37">
        <v>76600</v>
      </c>
      <c r="F271" s="37"/>
      <c r="G271" s="37"/>
      <c r="H271" s="37">
        <v>75984.48</v>
      </c>
      <c r="I271" s="37"/>
      <c r="J271" s="37"/>
      <c r="K271" s="96">
        <f aca="true" t="shared" si="105" ref="K271:K333">H271/E271*100</f>
        <v>99.19644908616188</v>
      </c>
      <c r="L271" s="37">
        <f>M271+P271</f>
        <v>0</v>
      </c>
      <c r="M271" s="37"/>
      <c r="N271" s="37"/>
      <c r="O271" s="37"/>
      <c r="P271" s="37"/>
      <c r="Q271" s="37">
        <f>R271+U271</f>
        <v>0</v>
      </c>
      <c r="R271" s="37"/>
      <c r="S271" s="37"/>
      <c r="T271" s="37"/>
      <c r="U271" s="37"/>
      <c r="V271" s="96"/>
      <c r="W271" s="37">
        <f aca="true" t="shared" si="106" ref="W271:W334">H271+Q271</f>
        <v>75984.48</v>
      </c>
      <c r="X271" s="220"/>
    </row>
    <row r="272" spans="1:24" s="2" customFormat="1" ht="39" customHeight="1">
      <c r="A272" s="36" t="s">
        <v>325</v>
      </c>
      <c r="B272" s="36" t="str">
        <f>'дод. 3'!A239</f>
        <v>8340</v>
      </c>
      <c r="C272" s="36" t="str">
        <f>'дод. 3'!B239</f>
        <v>0540</v>
      </c>
      <c r="D272" s="60" t="str">
        <f>'дод. 3'!C239</f>
        <v>Природоохоронні заходи за рахунок цільових фондів</v>
      </c>
      <c r="E272" s="37">
        <v>0</v>
      </c>
      <c r="F272" s="37"/>
      <c r="G272" s="37"/>
      <c r="H272" s="37"/>
      <c r="I272" s="37"/>
      <c r="J272" s="37"/>
      <c r="K272" s="96"/>
      <c r="L272" s="37">
        <f>M272+P272</f>
        <v>6182613.87</v>
      </c>
      <c r="M272" s="37">
        <v>1513030.16</v>
      </c>
      <c r="N272" s="37"/>
      <c r="O272" s="37"/>
      <c r="P272" s="37">
        <v>4669583.71</v>
      </c>
      <c r="Q272" s="37">
        <f>R272+U272</f>
        <v>5061502.59</v>
      </c>
      <c r="R272" s="37">
        <v>1071907.9</v>
      </c>
      <c r="S272" s="37"/>
      <c r="T272" s="37"/>
      <c r="U272" s="37">
        <v>3989594.69</v>
      </c>
      <c r="V272" s="96">
        <f aca="true" t="shared" si="107" ref="V272:V334">Q272/L272*100</f>
        <v>81.86671036598311</v>
      </c>
      <c r="W272" s="37">
        <f t="shared" si="106"/>
        <v>5061502.59</v>
      </c>
      <c r="X272" s="220"/>
    </row>
    <row r="273" spans="1:24" s="2" customFormat="1" ht="24.75" customHeight="1">
      <c r="A273" s="36" t="s">
        <v>326</v>
      </c>
      <c r="B273" s="36" t="str">
        <f>'дод. 3'!A255</f>
        <v>9770</v>
      </c>
      <c r="C273" s="36" t="str">
        <f>'дод. 3'!B255</f>
        <v>0180</v>
      </c>
      <c r="D273" s="60" t="str">
        <f>'дод. 3'!C255</f>
        <v>Інші субвенції з місцевого бюджету </v>
      </c>
      <c r="E273" s="37">
        <v>760000</v>
      </c>
      <c r="F273" s="37"/>
      <c r="G273" s="37"/>
      <c r="H273" s="37">
        <v>760000</v>
      </c>
      <c r="I273" s="37"/>
      <c r="J273" s="37"/>
      <c r="K273" s="96">
        <f t="shared" si="105"/>
        <v>100</v>
      </c>
      <c r="L273" s="37">
        <f>M273+P273</f>
        <v>1220000</v>
      </c>
      <c r="M273" s="37"/>
      <c r="N273" s="37"/>
      <c r="O273" s="37"/>
      <c r="P273" s="37">
        <v>1220000</v>
      </c>
      <c r="Q273" s="37">
        <f>R273+U273</f>
        <v>1220000</v>
      </c>
      <c r="R273" s="37"/>
      <c r="S273" s="37"/>
      <c r="T273" s="37"/>
      <c r="U273" s="37">
        <v>1220000</v>
      </c>
      <c r="V273" s="96">
        <f t="shared" si="107"/>
        <v>100</v>
      </c>
      <c r="W273" s="37">
        <f t="shared" si="106"/>
        <v>1980000</v>
      </c>
      <c r="X273" s="220"/>
    </row>
    <row r="274" spans="1:24" s="47" customFormat="1" ht="28.5" customHeight="1">
      <c r="A274" s="45" t="s">
        <v>52</v>
      </c>
      <c r="B274" s="26"/>
      <c r="C274" s="26"/>
      <c r="D274" s="46" t="s">
        <v>66</v>
      </c>
      <c r="E274" s="28">
        <f>E275</f>
        <v>4614000</v>
      </c>
      <c r="F274" s="28">
        <f aca="true" t="shared" si="108" ref="F274:U275">F275</f>
        <v>3502000</v>
      </c>
      <c r="G274" s="28">
        <f t="shared" si="108"/>
        <v>91450</v>
      </c>
      <c r="H274" s="28">
        <f t="shared" si="108"/>
        <v>4609221.22</v>
      </c>
      <c r="I274" s="28">
        <f t="shared" si="108"/>
        <v>3499816.83</v>
      </c>
      <c r="J274" s="28">
        <f t="shared" si="108"/>
        <v>91271.28</v>
      </c>
      <c r="K274" s="94">
        <f t="shared" si="105"/>
        <v>99.89642869527525</v>
      </c>
      <c r="L274" s="28">
        <f t="shared" si="108"/>
        <v>40000</v>
      </c>
      <c r="M274" s="28">
        <f t="shared" si="108"/>
        <v>0</v>
      </c>
      <c r="N274" s="28">
        <f t="shared" si="108"/>
        <v>0</v>
      </c>
      <c r="O274" s="28">
        <f t="shared" si="108"/>
        <v>0</v>
      </c>
      <c r="P274" s="28">
        <f t="shared" si="108"/>
        <v>40000</v>
      </c>
      <c r="Q274" s="28">
        <f t="shared" si="108"/>
        <v>39955</v>
      </c>
      <c r="R274" s="28">
        <f t="shared" si="108"/>
        <v>155</v>
      </c>
      <c r="S274" s="28">
        <f t="shared" si="108"/>
        <v>0</v>
      </c>
      <c r="T274" s="28">
        <f t="shared" si="108"/>
        <v>0</v>
      </c>
      <c r="U274" s="28">
        <f t="shared" si="108"/>
        <v>39800</v>
      </c>
      <c r="V274" s="94">
        <f t="shared" si="107"/>
        <v>99.88749999999999</v>
      </c>
      <c r="W274" s="28">
        <f t="shared" si="106"/>
        <v>4649176.22</v>
      </c>
      <c r="X274" s="220"/>
    </row>
    <row r="275" spans="1:24" s="50" customFormat="1" ht="33" customHeight="1">
      <c r="A275" s="48" t="s">
        <v>179</v>
      </c>
      <c r="B275" s="57"/>
      <c r="C275" s="57"/>
      <c r="D275" s="49" t="s">
        <v>66</v>
      </c>
      <c r="E275" s="35">
        <f>E276</f>
        <v>4614000</v>
      </c>
      <c r="F275" s="35">
        <f t="shared" si="108"/>
        <v>3502000</v>
      </c>
      <c r="G275" s="35">
        <f t="shared" si="108"/>
        <v>91450</v>
      </c>
      <c r="H275" s="35">
        <f t="shared" si="108"/>
        <v>4609221.22</v>
      </c>
      <c r="I275" s="35">
        <f t="shared" si="108"/>
        <v>3499816.83</v>
      </c>
      <c r="J275" s="35">
        <f t="shared" si="108"/>
        <v>91271.28</v>
      </c>
      <c r="K275" s="95">
        <f t="shared" si="105"/>
        <v>99.89642869527525</v>
      </c>
      <c r="L275" s="35">
        <f t="shared" si="108"/>
        <v>40000</v>
      </c>
      <c r="M275" s="35">
        <f t="shared" si="108"/>
        <v>0</v>
      </c>
      <c r="N275" s="35">
        <f t="shared" si="108"/>
        <v>0</v>
      </c>
      <c r="O275" s="35">
        <f t="shared" si="108"/>
        <v>0</v>
      </c>
      <c r="P275" s="35">
        <f t="shared" si="108"/>
        <v>40000</v>
      </c>
      <c r="Q275" s="35">
        <f>Q276</f>
        <v>39955</v>
      </c>
      <c r="R275" s="35">
        <f t="shared" si="108"/>
        <v>155</v>
      </c>
      <c r="S275" s="35">
        <f t="shared" si="108"/>
        <v>0</v>
      </c>
      <c r="T275" s="35">
        <f t="shared" si="108"/>
        <v>0</v>
      </c>
      <c r="U275" s="35">
        <f t="shared" si="108"/>
        <v>39800</v>
      </c>
      <c r="V275" s="95">
        <f t="shared" si="107"/>
        <v>99.88749999999999</v>
      </c>
      <c r="W275" s="35">
        <f t="shared" si="106"/>
        <v>4649176.22</v>
      </c>
      <c r="X275" s="220"/>
    </row>
    <row r="276" spans="1:24" s="2" customFormat="1" ht="45">
      <c r="A276" s="36" t="s">
        <v>0</v>
      </c>
      <c r="B276" s="36" t="str">
        <f>'дод. 3'!A15</f>
        <v>0160</v>
      </c>
      <c r="C276" s="36" t="str">
        <f>'дод. 3'!B15</f>
        <v>0111</v>
      </c>
      <c r="D276" s="101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76" s="37">
        <v>4614000</v>
      </c>
      <c r="F276" s="37">
        <v>3502000</v>
      </c>
      <c r="G276" s="37">
        <v>91450</v>
      </c>
      <c r="H276" s="37">
        <v>4609221.22</v>
      </c>
      <c r="I276" s="37">
        <v>3499816.83</v>
      </c>
      <c r="J276" s="37">
        <v>91271.28</v>
      </c>
      <c r="K276" s="96">
        <f t="shared" si="105"/>
        <v>99.89642869527525</v>
      </c>
      <c r="L276" s="37">
        <f>M276+P276</f>
        <v>40000</v>
      </c>
      <c r="M276" s="37"/>
      <c r="N276" s="37"/>
      <c r="O276" s="37"/>
      <c r="P276" s="37">
        <v>40000</v>
      </c>
      <c r="Q276" s="37">
        <f>R276+U276</f>
        <v>39955</v>
      </c>
      <c r="R276" s="37">
        <v>155</v>
      </c>
      <c r="S276" s="37"/>
      <c r="T276" s="37"/>
      <c r="U276" s="37">
        <v>39800</v>
      </c>
      <c r="V276" s="96">
        <f t="shared" si="107"/>
        <v>99.88749999999999</v>
      </c>
      <c r="W276" s="37">
        <f t="shared" si="106"/>
        <v>4649176.22</v>
      </c>
      <c r="X276" s="220"/>
    </row>
    <row r="277" spans="1:24" s="47" customFormat="1" ht="39" customHeight="1">
      <c r="A277" s="45" t="s">
        <v>54</v>
      </c>
      <c r="B277" s="26"/>
      <c r="C277" s="26"/>
      <c r="D277" s="46" t="s">
        <v>65</v>
      </c>
      <c r="E277" s="28">
        <f>E278</f>
        <v>106860426.35</v>
      </c>
      <c r="F277" s="28">
        <f aca="true" t="shared" si="109" ref="F277:U277">F278</f>
        <v>0</v>
      </c>
      <c r="G277" s="28">
        <f t="shared" si="109"/>
        <v>0</v>
      </c>
      <c r="H277" s="28">
        <f t="shared" si="109"/>
        <v>106423534.08</v>
      </c>
      <c r="I277" s="28">
        <f t="shared" si="109"/>
        <v>0</v>
      </c>
      <c r="J277" s="28">
        <f t="shared" si="109"/>
        <v>0</v>
      </c>
      <c r="K277" s="94">
        <f t="shared" si="105"/>
        <v>99.59115616049571</v>
      </c>
      <c r="L277" s="28">
        <f t="shared" si="109"/>
        <v>231282562.95</v>
      </c>
      <c r="M277" s="28">
        <f t="shared" si="109"/>
        <v>44150000</v>
      </c>
      <c r="N277" s="28">
        <f t="shared" si="109"/>
        <v>1725540</v>
      </c>
      <c r="O277" s="28">
        <f t="shared" si="109"/>
        <v>46200</v>
      </c>
      <c r="P277" s="28">
        <f t="shared" si="109"/>
        <v>187132562.95</v>
      </c>
      <c r="Q277" s="28">
        <f t="shared" si="109"/>
        <v>225804344.82</v>
      </c>
      <c r="R277" s="28">
        <f t="shared" si="109"/>
        <v>46725113.32</v>
      </c>
      <c r="S277" s="28">
        <f t="shared" si="109"/>
        <v>3644958.06</v>
      </c>
      <c r="T277" s="28">
        <f t="shared" si="109"/>
        <v>76755.77</v>
      </c>
      <c r="U277" s="28">
        <f t="shared" si="109"/>
        <v>179079231.5</v>
      </c>
      <c r="V277" s="94">
        <f t="shared" si="107"/>
        <v>97.63137434135737</v>
      </c>
      <c r="W277" s="28">
        <f t="shared" si="106"/>
        <v>332227878.9</v>
      </c>
      <c r="X277" s="220"/>
    </row>
    <row r="278" spans="1:24" s="50" customFormat="1" ht="38.25" customHeight="1">
      <c r="A278" s="48" t="s">
        <v>55</v>
      </c>
      <c r="B278" s="57"/>
      <c r="C278" s="57"/>
      <c r="D278" s="49" t="s">
        <v>65</v>
      </c>
      <c r="E278" s="35">
        <f>E280+E281+E282+E286+E287+E291+E292+E304+E293+E298+E300+E305</f>
        <v>106860426.35</v>
      </c>
      <c r="F278" s="35">
        <f aca="true" t="shared" si="110" ref="F278:L278">F280+F281+F282+F286+F287+F291+F292+F304+F293+F298+F300+F305</f>
        <v>0</v>
      </c>
      <c r="G278" s="35">
        <f t="shared" si="110"/>
        <v>0</v>
      </c>
      <c r="H278" s="35">
        <f t="shared" si="110"/>
        <v>106423534.08</v>
      </c>
      <c r="I278" s="35">
        <f t="shared" si="110"/>
        <v>0</v>
      </c>
      <c r="J278" s="35">
        <f t="shared" si="110"/>
        <v>0</v>
      </c>
      <c r="K278" s="95">
        <f t="shared" si="105"/>
        <v>99.59115616049571</v>
      </c>
      <c r="L278" s="35">
        <f t="shared" si="110"/>
        <v>231282562.95</v>
      </c>
      <c r="M278" s="35">
        <f aca="true" t="shared" si="111" ref="M278:U278">M280+M281+M282+M286+M287+M291+M292+M304+M293+M298+M300+M305</f>
        <v>44150000</v>
      </c>
      <c r="N278" s="35">
        <f t="shared" si="111"/>
        <v>1725540</v>
      </c>
      <c r="O278" s="35">
        <f t="shared" si="111"/>
        <v>46200</v>
      </c>
      <c r="P278" s="35">
        <f t="shared" si="111"/>
        <v>187132562.95</v>
      </c>
      <c r="Q278" s="35">
        <f t="shared" si="111"/>
        <v>225804344.82</v>
      </c>
      <c r="R278" s="35">
        <f t="shared" si="111"/>
        <v>46725113.32</v>
      </c>
      <c r="S278" s="35">
        <f t="shared" si="111"/>
        <v>3644958.06</v>
      </c>
      <c r="T278" s="35">
        <f t="shared" si="111"/>
        <v>76755.77</v>
      </c>
      <c r="U278" s="35">
        <f t="shared" si="111"/>
        <v>179079231.5</v>
      </c>
      <c r="V278" s="95">
        <f t="shared" si="107"/>
        <v>97.63137434135737</v>
      </c>
      <c r="W278" s="35">
        <f t="shared" si="106"/>
        <v>332227878.9</v>
      </c>
      <c r="X278" s="220"/>
    </row>
    <row r="279" spans="1:24" s="50" customFormat="1" ht="27.75" customHeight="1">
      <c r="A279" s="48"/>
      <c r="B279" s="57"/>
      <c r="C279" s="57"/>
      <c r="D279" s="49" t="s">
        <v>685</v>
      </c>
      <c r="E279" s="35">
        <f>E294+E301</f>
        <v>0</v>
      </c>
      <c r="F279" s="35">
        <f aca="true" t="shared" si="112" ref="F279:U279">F294+F301</f>
        <v>0</v>
      </c>
      <c r="G279" s="35">
        <f t="shared" si="112"/>
        <v>0</v>
      </c>
      <c r="H279" s="35">
        <f t="shared" si="112"/>
        <v>0</v>
      </c>
      <c r="I279" s="35">
        <f t="shared" si="112"/>
        <v>0</v>
      </c>
      <c r="J279" s="35">
        <f t="shared" si="112"/>
        <v>0</v>
      </c>
      <c r="K279" s="95"/>
      <c r="L279" s="35">
        <f t="shared" si="112"/>
        <v>42747946</v>
      </c>
      <c r="M279" s="35">
        <f t="shared" si="112"/>
        <v>41900000</v>
      </c>
      <c r="N279" s="35">
        <f t="shared" si="112"/>
        <v>0</v>
      </c>
      <c r="O279" s="35">
        <f t="shared" si="112"/>
        <v>0</v>
      </c>
      <c r="P279" s="35">
        <f t="shared" si="112"/>
        <v>847946</v>
      </c>
      <c r="Q279" s="35">
        <f t="shared" si="112"/>
        <v>42206209</v>
      </c>
      <c r="R279" s="35">
        <f t="shared" si="112"/>
        <v>41899524</v>
      </c>
      <c r="S279" s="35">
        <f t="shared" si="112"/>
        <v>0</v>
      </c>
      <c r="T279" s="35">
        <f t="shared" si="112"/>
        <v>0</v>
      </c>
      <c r="U279" s="35">
        <f t="shared" si="112"/>
        <v>306685</v>
      </c>
      <c r="V279" s="95">
        <f t="shared" si="107"/>
        <v>98.73271805854719</v>
      </c>
      <c r="W279" s="35">
        <f t="shared" si="106"/>
        <v>42206209</v>
      </c>
      <c r="X279" s="220"/>
    </row>
    <row r="280" spans="1:24" s="2" customFormat="1" ht="45">
      <c r="A280" s="36" t="s">
        <v>221</v>
      </c>
      <c r="B280" s="36" t="str">
        <f>'дод. 3'!A15</f>
        <v>0160</v>
      </c>
      <c r="C280" s="36" t="str">
        <f>'дод. 3'!B15</f>
        <v>0111</v>
      </c>
      <c r="D280" s="101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280" s="37">
        <v>0</v>
      </c>
      <c r="F280" s="37"/>
      <c r="G280" s="37"/>
      <c r="H280" s="37"/>
      <c r="I280" s="37"/>
      <c r="J280" s="37"/>
      <c r="K280" s="96"/>
      <c r="L280" s="37">
        <f>M280+P280</f>
        <v>2600000</v>
      </c>
      <c r="M280" s="37">
        <v>2250000</v>
      </c>
      <c r="N280" s="37">
        <v>1725540</v>
      </c>
      <c r="O280" s="37">
        <v>46200</v>
      </c>
      <c r="P280" s="37">
        <v>350000</v>
      </c>
      <c r="Q280" s="37">
        <f>R280+U280</f>
        <v>5242566.82</v>
      </c>
      <c r="R280" s="37">
        <v>4825589.32</v>
      </c>
      <c r="S280" s="37">
        <v>3644958.06</v>
      </c>
      <c r="T280" s="37">
        <v>76755.77</v>
      </c>
      <c r="U280" s="37">
        <v>416977.5</v>
      </c>
      <c r="V280" s="96">
        <f t="shared" si="107"/>
        <v>201.6371853846154</v>
      </c>
      <c r="W280" s="37">
        <f t="shared" si="106"/>
        <v>5242566.82</v>
      </c>
      <c r="X280" s="220"/>
    </row>
    <row r="281" spans="1:24" s="2" customFormat="1" ht="22.5" customHeight="1">
      <c r="A281" s="36" t="s">
        <v>327</v>
      </c>
      <c r="B281" s="36" t="str">
        <f>'дод. 3'!A171</f>
        <v>6030</v>
      </c>
      <c r="C281" s="36" t="str">
        <f>'дод. 3'!B171</f>
        <v>0620</v>
      </c>
      <c r="D281" s="60" t="str">
        <f>'дод. 3'!C171</f>
        <v>Організація благоустрою населених пунктів</v>
      </c>
      <c r="E281" s="37">
        <v>106000000</v>
      </c>
      <c r="F281" s="37"/>
      <c r="G281" s="37"/>
      <c r="H281" s="37">
        <v>105896730</v>
      </c>
      <c r="I281" s="37"/>
      <c r="J281" s="37"/>
      <c r="K281" s="96">
        <f t="shared" si="105"/>
        <v>99.90257547169811</v>
      </c>
      <c r="L281" s="37">
        <f>M281+P281</f>
        <v>97361088</v>
      </c>
      <c r="M281" s="37"/>
      <c r="N281" s="37"/>
      <c r="O281" s="37"/>
      <c r="P281" s="37">
        <v>97361088</v>
      </c>
      <c r="Q281" s="37">
        <f>R281+U281</f>
        <v>93975382</v>
      </c>
      <c r="R281" s="37"/>
      <c r="S281" s="37"/>
      <c r="T281" s="37"/>
      <c r="U281" s="37">
        <v>93975382</v>
      </c>
      <c r="V281" s="96">
        <f t="shared" si="107"/>
        <v>96.5225265354471</v>
      </c>
      <c r="W281" s="37">
        <f t="shared" si="106"/>
        <v>199872112</v>
      </c>
      <c r="X281" s="220"/>
    </row>
    <row r="282" spans="1:24" s="2" customFormat="1" ht="36.75" customHeight="1">
      <c r="A282" s="40" t="s">
        <v>328</v>
      </c>
      <c r="B282" s="40" t="str">
        <f>'дод. 3'!A176</f>
        <v>6080</v>
      </c>
      <c r="C282" s="40">
        <f>'дод. 3'!B176</f>
        <v>0</v>
      </c>
      <c r="D282" s="150" t="str">
        <f>'дод. 3'!C176</f>
        <v>Реалізація державних та місцевих житлових програм </v>
      </c>
      <c r="E282" s="37">
        <f aca="true" t="shared" si="113" ref="E282:J282">E285+E283+E284</f>
        <v>100991.35</v>
      </c>
      <c r="F282" s="37">
        <f t="shared" si="113"/>
        <v>0</v>
      </c>
      <c r="G282" s="37">
        <f t="shared" si="113"/>
        <v>0</v>
      </c>
      <c r="H282" s="37">
        <f t="shared" si="113"/>
        <v>100984</v>
      </c>
      <c r="I282" s="37">
        <f t="shared" si="113"/>
        <v>0</v>
      </c>
      <c r="J282" s="37">
        <f t="shared" si="113"/>
        <v>0</v>
      </c>
      <c r="K282" s="96">
        <f t="shared" si="105"/>
        <v>99.99272214897613</v>
      </c>
      <c r="L282" s="37">
        <f aca="true" t="shared" si="114" ref="L282:U282">L285+L283+L284</f>
        <v>557740.69</v>
      </c>
      <c r="M282" s="37">
        <f t="shared" si="114"/>
        <v>0</v>
      </c>
      <c r="N282" s="37">
        <f t="shared" si="114"/>
        <v>0</v>
      </c>
      <c r="O282" s="37">
        <f t="shared" si="114"/>
        <v>0</v>
      </c>
      <c r="P282" s="37">
        <f t="shared" si="114"/>
        <v>557740.69</v>
      </c>
      <c r="Q282" s="37">
        <f t="shared" si="114"/>
        <v>556131</v>
      </c>
      <c r="R282" s="37">
        <f t="shared" si="114"/>
        <v>0</v>
      </c>
      <c r="S282" s="37">
        <f t="shared" si="114"/>
        <v>0</v>
      </c>
      <c r="T282" s="37">
        <f t="shared" si="114"/>
        <v>0</v>
      </c>
      <c r="U282" s="37">
        <f t="shared" si="114"/>
        <v>556131</v>
      </c>
      <c r="V282" s="96">
        <f t="shared" si="107"/>
        <v>99.71139096916168</v>
      </c>
      <c r="W282" s="37">
        <f t="shared" si="106"/>
        <v>657115</v>
      </c>
      <c r="X282" s="220"/>
    </row>
    <row r="283" spans="1:24" s="51" customFormat="1" ht="33" customHeight="1">
      <c r="A283" s="52" t="s">
        <v>623</v>
      </c>
      <c r="B283" s="52" t="s">
        <v>624</v>
      </c>
      <c r="C283" s="52" t="s">
        <v>109</v>
      </c>
      <c r="D283" s="122" t="s">
        <v>625</v>
      </c>
      <c r="E283" s="39"/>
      <c r="F283" s="39"/>
      <c r="G283" s="39"/>
      <c r="H283" s="39"/>
      <c r="I283" s="39"/>
      <c r="J283" s="39"/>
      <c r="K283" s="175"/>
      <c r="L283" s="39">
        <f>P283+M283</f>
        <v>500000</v>
      </c>
      <c r="M283" s="39"/>
      <c r="N283" s="39"/>
      <c r="O283" s="39"/>
      <c r="P283" s="39">
        <v>500000</v>
      </c>
      <c r="Q283" s="39">
        <f>R283+U283</f>
        <v>500000</v>
      </c>
      <c r="R283" s="39"/>
      <c r="S283" s="39"/>
      <c r="T283" s="39"/>
      <c r="U283" s="39">
        <v>500000</v>
      </c>
      <c r="V283" s="175">
        <f t="shared" si="107"/>
        <v>100</v>
      </c>
      <c r="W283" s="39">
        <f t="shared" si="106"/>
        <v>500000</v>
      </c>
      <c r="X283" s="220"/>
    </row>
    <row r="284" spans="1:24" s="51" customFormat="1" ht="42" customHeight="1" hidden="1">
      <c r="A284" s="38" t="s">
        <v>654</v>
      </c>
      <c r="B284" s="38" t="s">
        <v>655</v>
      </c>
      <c r="C284" s="38" t="s">
        <v>109</v>
      </c>
      <c r="D284" s="61" t="s">
        <v>656</v>
      </c>
      <c r="E284" s="39"/>
      <c r="F284" s="39"/>
      <c r="G284" s="39"/>
      <c r="H284" s="39"/>
      <c r="I284" s="39"/>
      <c r="J284" s="39"/>
      <c r="K284" s="175" t="e">
        <f t="shared" si="105"/>
        <v>#DIV/0!</v>
      </c>
      <c r="L284" s="39">
        <f>P284+M284</f>
        <v>0</v>
      </c>
      <c r="M284" s="39"/>
      <c r="N284" s="39"/>
      <c r="O284" s="39"/>
      <c r="P284" s="39"/>
      <c r="Q284" s="39"/>
      <c r="R284" s="39"/>
      <c r="S284" s="39"/>
      <c r="T284" s="39"/>
      <c r="U284" s="39"/>
      <c r="V284" s="175" t="e">
        <f t="shared" si="107"/>
        <v>#DIV/0!</v>
      </c>
      <c r="W284" s="39">
        <f t="shared" si="106"/>
        <v>0</v>
      </c>
      <c r="X284" s="220"/>
    </row>
    <row r="285" spans="1:24" s="51" customFormat="1" ht="64.5" customHeight="1">
      <c r="A285" s="38" t="s">
        <v>329</v>
      </c>
      <c r="B285" s="38" t="str">
        <f>'дод. 3'!A181</f>
        <v>6084</v>
      </c>
      <c r="C285" s="38" t="str">
        <f>'дод. 3'!B181</f>
        <v>0610</v>
      </c>
      <c r="D285" s="61" t="str">
        <f>'дод. 3'!C181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85" s="39">
        <v>100991.35</v>
      </c>
      <c r="F285" s="39"/>
      <c r="G285" s="39"/>
      <c r="H285" s="39">
        <v>100984</v>
      </c>
      <c r="I285" s="39"/>
      <c r="J285" s="39"/>
      <c r="K285" s="175">
        <f t="shared" si="105"/>
        <v>99.99272214897613</v>
      </c>
      <c r="L285" s="39">
        <f>M285+P285</f>
        <v>57740.69</v>
      </c>
      <c r="M285" s="39"/>
      <c r="N285" s="39"/>
      <c r="O285" s="39"/>
      <c r="P285" s="39">
        <v>57740.69</v>
      </c>
      <c r="Q285" s="39">
        <f>R285+U285</f>
        <v>56131</v>
      </c>
      <c r="R285" s="39"/>
      <c r="S285" s="39"/>
      <c r="T285" s="39"/>
      <c r="U285" s="39">
        <v>56131</v>
      </c>
      <c r="V285" s="175">
        <f t="shared" si="107"/>
        <v>97.21220858289016</v>
      </c>
      <c r="W285" s="39">
        <f t="shared" si="106"/>
        <v>157115</v>
      </c>
      <c r="X285" s="220"/>
    </row>
    <row r="286" spans="1:24" s="2" customFormat="1" ht="36" customHeight="1">
      <c r="A286" s="36" t="s">
        <v>420</v>
      </c>
      <c r="B286" s="36" t="str">
        <f>'дод. 3'!A189</f>
        <v>7310</v>
      </c>
      <c r="C286" s="36" t="str">
        <f>'дод. 3'!B189</f>
        <v>0443</v>
      </c>
      <c r="D286" s="60" t="str">
        <f>'дод. 3'!C189</f>
        <v>Будівництво об'єктів житлово-комунального господарства</v>
      </c>
      <c r="E286" s="37">
        <v>0</v>
      </c>
      <c r="F286" s="37"/>
      <c r="G286" s="37"/>
      <c r="H286" s="37"/>
      <c r="I286" s="37"/>
      <c r="J286" s="37"/>
      <c r="K286" s="96"/>
      <c r="L286" s="37">
        <f>M286+P286</f>
        <v>9603664</v>
      </c>
      <c r="M286" s="37"/>
      <c r="N286" s="37"/>
      <c r="O286" s="37"/>
      <c r="P286" s="37">
        <v>9603664</v>
      </c>
      <c r="Q286" s="37">
        <f>R286+U286</f>
        <v>9466556</v>
      </c>
      <c r="R286" s="37"/>
      <c r="S286" s="37"/>
      <c r="T286" s="37"/>
      <c r="U286" s="37">
        <v>9466556</v>
      </c>
      <c r="V286" s="96">
        <f t="shared" si="107"/>
        <v>98.5723365582136</v>
      </c>
      <c r="W286" s="37">
        <f t="shared" si="106"/>
        <v>9466556</v>
      </c>
      <c r="X286" s="220"/>
    </row>
    <row r="287" spans="1:24" s="2" customFormat="1" ht="36" customHeight="1">
      <c r="A287" s="36" t="s">
        <v>421</v>
      </c>
      <c r="B287" s="36" t="str">
        <f>'дод. 3'!A190</f>
        <v>7320</v>
      </c>
      <c r="C287" s="36">
        <f>'дод. 3'!B190</f>
        <v>0</v>
      </c>
      <c r="D287" s="60" t="str">
        <f>'дод. 3'!C190</f>
        <v>Будівництво об'єктів соціально-культурного призначення</v>
      </c>
      <c r="E287" s="37">
        <f>E288+E289+E290</f>
        <v>0</v>
      </c>
      <c r="F287" s="37">
        <f aca="true" t="shared" si="115" ref="F287:U287">F288+F289+F290</f>
        <v>0</v>
      </c>
      <c r="G287" s="37">
        <f t="shared" si="115"/>
        <v>0</v>
      </c>
      <c r="H287" s="37">
        <f t="shared" si="115"/>
        <v>0</v>
      </c>
      <c r="I287" s="37">
        <f t="shared" si="115"/>
        <v>0</v>
      </c>
      <c r="J287" s="37">
        <f t="shared" si="115"/>
        <v>0</v>
      </c>
      <c r="K287" s="96"/>
      <c r="L287" s="37">
        <f t="shared" si="115"/>
        <v>15149162</v>
      </c>
      <c r="M287" s="37">
        <f t="shared" si="115"/>
        <v>0</v>
      </c>
      <c r="N287" s="37">
        <f t="shared" si="115"/>
        <v>0</v>
      </c>
      <c r="O287" s="37">
        <f t="shared" si="115"/>
        <v>0</v>
      </c>
      <c r="P287" s="37">
        <f t="shared" si="115"/>
        <v>15149162</v>
      </c>
      <c r="Q287" s="37">
        <f>Q288+Q289+Q290</f>
        <v>14845036</v>
      </c>
      <c r="R287" s="37">
        <f t="shared" si="115"/>
        <v>0</v>
      </c>
      <c r="S287" s="37">
        <f t="shared" si="115"/>
        <v>0</v>
      </c>
      <c r="T287" s="37">
        <f t="shared" si="115"/>
        <v>0</v>
      </c>
      <c r="U287" s="37">
        <f t="shared" si="115"/>
        <v>14845036</v>
      </c>
      <c r="V287" s="96">
        <f t="shared" si="107"/>
        <v>97.99245661245156</v>
      </c>
      <c r="W287" s="37">
        <f t="shared" si="106"/>
        <v>14845036</v>
      </c>
      <c r="X287" s="220"/>
    </row>
    <row r="288" spans="1:24" s="51" customFormat="1" ht="25.5" customHeight="1">
      <c r="A288" s="38" t="s">
        <v>423</v>
      </c>
      <c r="B288" s="38" t="str">
        <f>'дод. 3'!A191</f>
        <v>7321</v>
      </c>
      <c r="C288" s="38" t="str">
        <f>'дод. 3'!B191</f>
        <v>0443</v>
      </c>
      <c r="D288" s="61" t="str">
        <f>'дод. 3'!C191</f>
        <v>Будівництво освітніх установ та закладів</v>
      </c>
      <c r="E288" s="39">
        <v>0</v>
      </c>
      <c r="F288" s="39"/>
      <c r="G288" s="39"/>
      <c r="H288" s="39"/>
      <c r="I288" s="39"/>
      <c r="J288" s="39"/>
      <c r="K288" s="175"/>
      <c r="L288" s="39">
        <f>M288+P288</f>
        <v>6729112</v>
      </c>
      <c r="M288" s="39"/>
      <c r="N288" s="39"/>
      <c r="O288" s="39"/>
      <c r="P288" s="39">
        <v>6729112</v>
      </c>
      <c r="Q288" s="39">
        <f>R288+U288</f>
        <v>6541167</v>
      </c>
      <c r="R288" s="39"/>
      <c r="S288" s="39"/>
      <c r="T288" s="39"/>
      <c r="U288" s="39">
        <v>6541167</v>
      </c>
      <c r="V288" s="175">
        <f t="shared" si="107"/>
        <v>97.20698659793446</v>
      </c>
      <c r="W288" s="39">
        <f t="shared" si="106"/>
        <v>6541167</v>
      </c>
      <c r="X288" s="220">
        <v>20</v>
      </c>
    </row>
    <row r="289" spans="1:24" s="51" customFormat="1" ht="25.5" customHeight="1">
      <c r="A289" s="38" t="s">
        <v>425</v>
      </c>
      <c r="B289" s="38" t="str">
        <f>'дод. 3'!A192</f>
        <v>7322</v>
      </c>
      <c r="C289" s="38" t="str">
        <f>'дод. 3'!B192</f>
        <v>0443</v>
      </c>
      <c r="D289" s="61" t="str">
        <f>'дод. 3'!C192</f>
        <v>Будівництво медичних установ та закладів</v>
      </c>
      <c r="E289" s="39">
        <v>0</v>
      </c>
      <c r="F289" s="39"/>
      <c r="G289" s="39"/>
      <c r="H289" s="39"/>
      <c r="I289" s="39"/>
      <c r="J289" s="39"/>
      <c r="K289" s="175"/>
      <c r="L289" s="39">
        <f>M289+P289</f>
        <v>4380000</v>
      </c>
      <c r="M289" s="39"/>
      <c r="N289" s="39"/>
      <c r="O289" s="39"/>
      <c r="P289" s="39">
        <v>4380000</v>
      </c>
      <c r="Q289" s="39">
        <f>R289+U289</f>
        <v>4291332</v>
      </c>
      <c r="R289" s="39"/>
      <c r="S289" s="39"/>
      <c r="T289" s="39"/>
      <c r="U289" s="39">
        <v>4291332</v>
      </c>
      <c r="V289" s="175">
        <f t="shared" si="107"/>
        <v>97.97561643835616</v>
      </c>
      <c r="W289" s="39">
        <f t="shared" si="106"/>
        <v>4291332</v>
      </c>
      <c r="X289" s="220"/>
    </row>
    <row r="290" spans="1:24" s="51" customFormat="1" ht="36" customHeight="1">
      <c r="A290" s="38" t="s">
        <v>427</v>
      </c>
      <c r="B290" s="38" t="str">
        <f>'дод. 3'!A193</f>
        <v>7325</v>
      </c>
      <c r="C290" s="38" t="str">
        <f>'дод. 3'!B193</f>
        <v>0443</v>
      </c>
      <c r="D290" s="61" t="str">
        <f>'дод. 3'!C193</f>
        <v>Будівництво споруд, установ та закладів фізичної культури і спорту</v>
      </c>
      <c r="E290" s="39">
        <v>0</v>
      </c>
      <c r="F290" s="39"/>
      <c r="G290" s="39"/>
      <c r="H290" s="39"/>
      <c r="I290" s="39"/>
      <c r="J290" s="39"/>
      <c r="K290" s="175"/>
      <c r="L290" s="39">
        <f>M290+P290</f>
        <v>4040050</v>
      </c>
      <c r="M290" s="39"/>
      <c r="N290" s="39"/>
      <c r="O290" s="39"/>
      <c r="P290" s="39">
        <v>4040050</v>
      </c>
      <c r="Q290" s="39">
        <f>R290+U290</f>
        <v>4012537</v>
      </c>
      <c r="R290" s="39"/>
      <c r="S290" s="39"/>
      <c r="T290" s="39"/>
      <c r="U290" s="39">
        <v>4012537</v>
      </c>
      <c r="V290" s="175">
        <f t="shared" si="107"/>
        <v>99.31899357681216</v>
      </c>
      <c r="W290" s="39">
        <f t="shared" si="106"/>
        <v>4012537</v>
      </c>
      <c r="X290" s="220"/>
    </row>
    <row r="291" spans="1:24" s="2" customFormat="1" ht="36" customHeight="1">
      <c r="A291" s="36" t="s">
        <v>429</v>
      </c>
      <c r="B291" s="36" t="str">
        <f>'дод. 3'!A194</f>
        <v>7330</v>
      </c>
      <c r="C291" s="36" t="str">
        <f>'дод. 3'!B194</f>
        <v>0443</v>
      </c>
      <c r="D291" s="60" t="str">
        <f>'дод. 3'!C194</f>
        <v>Будівництво інших об'єктів соціальної та виробничої інфраструктури комунальної власності</v>
      </c>
      <c r="E291" s="37">
        <v>0</v>
      </c>
      <c r="F291" s="37"/>
      <c r="G291" s="37"/>
      <c r="H291" s="37"/>
      <c r="I291" s="37"/>
      <c r="J291" s="37"/>
      <c r="K291" s="96"/>
      <c r="L291" s="37">
        <f>M291+P291</f>
        <v>41372827</v>
      </c>
      <c r="M291" s="37"/>
      <c r="N291" s="37"/>
      <c r="O291" s="37"/>
      <c r="P291" s="37">
        <v>41372827</v>
      </c>
      <c r="Q291" s="37">
        <f>R291+U291</f>
        <v>39000509</v>
      </c>
      <c r="R291" s="37"/>
      <c r="S291" s="37"/>
      <c r="T291" s="37"/>
      <c r="U291" s="37">
        <v>39000509</v>
      </c>
      <c r="V291" s="96">
        <f t="shared" si="107"/>
        <v>94.26599975873053</v>
      </c>
      <c r="W291" s="37">
        <f t="shared" si="106"/>
        <v>39000509</v>
      </c>
      <c r="X291" s="220"/>
    </row>
    <row r="292" spans="1:24" s="2" customFormat="1" ht="36" customHeight="1">
      <c r="A292" s="36" t="s">
        <v>579</v>
      </c>
      <c r="B292" s="36" t="str">
        <f>'дод. 3'!A195</f>
        <v>7340</v>
      </c>
      <c r="C292" s="36" t="str">
        <f>'дод. 3'!B195</f>
        <v>0443</v>
      </c>
      <c r="D292" s="60" t="str">
        <f>'дод. 3'!C195</f>
        <v>Проектування, реставрація та охорона пам'яток архітектури</v>
      </c>
      <c r="E292" s="37">
        <v>0</v>
      </c>
      <c r="F292" s="37"/>
      <c r="G292" s="37"/>
      <c r="H292" s="37"/>
      <c r="I292" s="37"/>
      <c r="J292" s="37"/>
      <c r="K292" s="96"/>
      <c r="L292" s="37">
        <f>M292+P292</f>
        <v>2246315</v>
      </c>
      <c r="M292" s="37"/>
      <c r="N292" s="37"/>
      <c r="O292" s="37"/>
      <c r="P292" s="37">
        <v>2246315</v>
      </c>
      <c r="Q292" s="37">
        <f>R292+U292</f>
        <v>2182940</v>
      </c>
      <c r="R292" s="37"/>
      <c r="S292" s="37"/>
      <c r="T292" s="37"/>
      <c r="U292" s="37">
        <v>2182940</v>
      </c>
      <c r="V292" s="96">
        <f t="shared" si="107"/>
        <v>97.17871269167503</v>
      </c>
      <c r="W292" s="37">
        <f t="shared" si="106"/>
        <v>2182940</v>
      </c>
      <c r="X292" s="220"/>
    </row>
    <row r="293" spans="1:24" s="2" customFormat="1" ht="17.25" customHeight="1">
      <c r="A293" s="36" t="s">
        <v>626</v>
      </c>
      <c r="B293" s="36" t="s">
        <v>585</v>
      </c>
      <c r="C293" s="36"/>
      <c r="D293" s="101" t="s">
        <v>587</v>
      </c>
      <c r="E293" s="37">
        <f aca="true" t="shared" si="116" ref="E293:L293">E296+E295</f>
        <v>0</v>
      </c>
      <c r="F293" s="37">
        <f t="shared" si="116"/>
        <v>0</v>
      </c>
      <c r="G293" s="37">
        <f t="shared" si="116"/>
        <v>0</v>
      </c>
      <c r="H293" s="37">
        <f t="shared" si="116"/>
        <v>0</v>
      </c>
      <c r="I293" s="37">
        <f t="shared" si="116"/>
        <v>0</v>
      </c>
      <c r="J293" s="37">
        <f t="shared" si="116"/>
        <v>0</v>
      </c>
      <c r="K293" s="96"/>
      <c r="L293" s="37">
        <f t="shared" si="116"/>
        <v>1667993</v>
      </c>
      <c r="M293" s="37">
        <f aca="true" t="shared" si="117" ref="M293:U293">M296+M295</f>
        <v>0</v>
      </c>
      <c r="N293" s="37">
        <f t="shared" si="117"/>
        <v>0</v>
      </c>
      <c r="O293" s="37">
        <f t="shared" si="117"/>
        <v>0</v>
      </c>
      <c r="P293" s="37">
        <f t="shared" si="117"/>
        <v>1667993</v>
      </c>
      <c r="Q293" s="37">
        <f>Q296+Q295</f>
        <v>922847</v>
      </c>
      <c r="R293" s="37">
        <f t="shared" si="117"/>
        <v>0</v>
      </c>
      <c r="S293" s="37">
        <f t="shared" si="117"/>
        <v>0</v>
      </c>
      <c r="T293" s="37">
        <f t="shared" si="117"/>
        <v>0</v>
      </c>
      <c r="U293" s="37">
        <f t="shared" si="117"/>
        <v>922847</v>
      </c>
      <c r="V293" s="96">
        <f t="shared" si="107"/>
        <v>55.326790939770135</v>
      </c>
      <c r="W293" s="37">
        <f t="shared" si="106"/>
        <v>922847</v>
      </c>
      <c r="X293" s="220"/>
    </row>
    <row r="294" spans="1:24" s="2" customFormat="1" ht="17.25" customHeight="1">
      <c r="A294" s="36"/>
      <c r="B294" s="36"/>
      <c r="C294" s="36"/>
      <c r="D294" s="101" t="s">
        <v>685</v>
      </c>
      <c r="E294" s="37">
        <f aca="true" t="shared" si="118" ref="E294:J294">E297</f>
        <v>0</v>
      </c>
      <c r="F294" s="37">
        <f t="shared" si="118"/>
        <v>0</v>
      </c>
      <c r="G294" s="37">
        <f t="shared" si="118"/>
        <v>0</v>
      </c>
      <c r="H294" s="37">
        <f t="shared" si="118"/>
        <v>0</v>
      </c>
      <c r="I294" s="37">
        <f t="shared" si="118"/>
        <v>0</v>
      </c>
      <c r="J294" s="37">
        <f t="shared" si="118"/>
        <v>0</v>
      </c>
      <c r="K294" s="96"/>
      <c r="L294" s="37">
        <f>L297</f>
        <v>847946</v>
      </c>
      <c r="M294" s="37">
        <f aca="true" t="shared" si="119" ref="M294:U294">M297</f>
        <v>0</v>
      </c>
      <c r="N294" s="37">
        <f t="shared" si="119"/>
        <v>0</v>
      </c>
      <c r="O294" s="37">
        <f t="shared" si="119"/>
        <v>0</v>
      </c>
      <c r="P294" s="37">
        <f t="shared" si="119"/>
        <v>847946</v>
      </c>
      <c r="Q294" s="37">
        <f t="shared" si="119"/>
        <v>306685</v>
      </c>
      <c r="R294" s="37">
        <f t="shared" si="119"/>
        <v>0</v>
      </c>
      <c r="S294" s="37">
        <f t="shared" si="119"/>
        <v>0</v>
      </c>
      <c r="T294" s="37">
        <f t="shared" si="119"/>
        <v>0</v>
      </c>
      <c r="U294" s="37">
        <f t="shared" si="119"/>
        <v>306685</v>
      </c>
      <c r="V294" s="96">
        <f t="shared" si="107"/>
        <v>36.167987112386875</v>
      </c>
      <c r="W294" s="37">
        <f t="shared" si="106"/>
        <v>306685</v>
      </c>
      <c r="X294" s="220"/>
    </row>
    <row r="295" spans="1:24" s="51" customFormat="1" ht="52.5" customHeight="1">
      <c r="A295" s="38" t="s">
        <v>657</v>
      </c>
      <c r="B295" s="38" t="s">
        <v>586</v>
      </c>
      <c r="C295" s="38" t="s">
        <v>126</v>
      </c>
      <c r="D295" s="61" t="s">
        <v>588</v>
      </c>
      <c r="E295" s="39"/>
      <c r="F295" s="39"/>
      <c r="G295" s="39"/>
      <c r="H295" s="39"/>
      <c r="I295" s="39"/>
      <c r="J295" s="39"/>
      <c r="K295" s="175"/>
      <c r="L295" s="39">
        <f>M295+P295</f>
        <v>504600</v>
      </c>
      <c r="M295" s="39"/>
      <c r="N295" s="39"/>
      <c r="O295" s="39"/>
      <c r="P295" s="39">
        <v>504600</v>
      </c>
      <c r="Q295" s="39">
        <f>R295+U295</f>
        <v>504144</v>
      </c>
      <c r="R295" s="39"/>
      <c r="S295" s="39"/>
      <c r="T295" s="39"/>
      <c r="U295" s="39">
        <v>504144</v>
      </c>
      <c r="V295" s="175">
        <f t="shared" si="107"/>
        <v>99.90963139120095</v>
      </c>
      <c r="W295" s="39">
        <f t="shared" si="106"/>
        <v>504144</v>
      </c>
      <c r="X295" s="220"/>
    </row>
    <row r="296" spans="1:24" s="51" customFormat="1" ht="53.25" customHeight="1">
      <c r="A296" s="38" t="s">
        <v>627</v>
      </c>
      <c r="B296" s="38" t="s">
        <v>608</v>
      </c>
      <c r="C296" s="52" t="s">
        <v>126</v>
      </c>
      <c r="D296" s="122" t="s">
        <v>605</v>
      </c>
      <c r="E296" s="39"/>
      <c r="F296" s="39"/>
      <c r="G296" s="39"/>
      <c r="H296" s="39"/>
      <c r="I296" s="39"/>
      <c r="J296" s="39"/>
      <c r="K296" s="175"/>
      <c r="L296" s="39">
        <f>M296+P296</f>
        <v>1163393</v>
      </c>
      <c r="M296" s="39"/>
      <c r="N296" s="39"/>
      <c r="O296" s="39"/>
      <c r="P296" s="39">
        <v>1163393</v>
      </c>
      <c r="Q296" s="39">
        <f>R296+U296</f>
        <v>418703</v>
      </c>
      <c r="R296" s="39"/>
      <c r="S296" s="39"/>
      <c r="T296" s="39"/>
      <c r="U296" s="39">
        <v>418703</v>
      </c>
      <c r="V296" s="175">
        <f t="shared" si="107"/>
        <v>35.98981599511085</v>
      </c>
      <c r="W296" s="39">
        <f t="shared" si="106"/>
        <v>418703</v>
      </c>
      <c r="X296" s="220"/>
    </row>
    <row r="297" spans="1:24" s="51" customFormat="1" ht="17.25" customHeight="1">
      <c r="A297" s="38"/>
      <c r="B297" s="38"/>
      <c r="C297" s="52"/>
      <c r="D297" s="122" t="s">
        <v>685</v>
      </c>
      <c r="E297" s="39"/>
      <c r="F297" s="39"/>
      <c r="G297" s="39"/>
      <c r="H297" s="39"/>
      <c r="I297" s="39"/>
      <c r="J297" s="39"/>
      <c r="K297" s="175"/>
      <c r="L297" s="39">
        <f>M297+P297</f>
        <v>847946</v>
      </c>
      <c r="M297" s="39"/>
      <c r="N297" s="39"/>
      <c r="O297" s="39"/>
      <c r="P297" s="39">
        <v>847946</v>
      </c>
      <c r="Q297" s="39">
        <f>R297+U297</f>
        <v>306685</v>
      </c>
      <c r="R297" s="39"/>
      <c r="S297" s="39"/>
      <c r="T297" s="39"/>
      <c r="U297" s="39">
        <v>306685</v>
      </c>
      <c r="V297" s="175">
        <f t="shared" si="107"/>
        <v>36.167987112386875</v>
      </c>
      <c r="W297" s="39">
        <f t="shared" si="106"/>
        <v>306685</v>
      </c>
      <c r="X297" s="220"/>
    </row>
    <row r="298" spans="1:24" s="2" customFormat="1" ht="27" customHeight="1">
      <c r="A298" s="36" t="s">
        <v>628</v>
      </c>
      <c r="B298" s="40" t="s">
        <v>630</v>
      </c>
      <c r="C298" s="40"/>
      <c r="D298" s="101" t="s">
        <v>631</v>
      </c>
      <c r="E298" s="37">
        <f aca="true" t="shared" si="120" ref="E298:U298">E299</f>
        <v>0</v>
      </c>
      <c r="F298" s="37">
        <f t="shared" si="120"/>
        <v>0</v>
      </c>
      <c r="G298" s="37">
        <f t="shared" si="120"/>
        <v>0</v>
      </c>
      <c r="H298" s="37">
        <f t="shared" si="120"/>
        <v>0</v>
      </c>
      <c r="I298" s="37">
        <f t="shared" si="120"/>
        <v>0</v>
      </c>
      <c r="J298" s="37">
        <f t="shared" si="120"/>
        <v>0</v>
      </c>
      <c r="K298" s="96"/>
      <c r="L298" s="37">
        <f t="shared" si="120"/>
        <v>73389.14</v>
      </c>
      <c r="M298" s="37">
        <f t="shared" si="120"/>
        <v>0</v>
      </c>
      <c r="N298" s="37">
        <f t="shared" si="120"/>
        <v>0</v>
      </c>
      <c r="O298" s="37">
        <f t="shared" si="120"/>
        <v>0</v>
      </c>
      <c r="P298" s="37">
        <f t="shared" si="120"/>
        <v>73389.14</v>
      </c>
      <c r="Q298" s="37">
        <f>R298+U298</f>
        <v>0</v>
      </c>
      <c r="R298" s="37">
        <f t="shared" si="120"/>
        <v>0</v>
      </c>
      <c r="S298" s="37">
        <f t="shared" si="120"/>
        <v>0</v>
      </c>
      <c r="T298" s="37">
        <f t="shared" si="120"/>
        <v>0</v>
      </c>
      <c r="U298" s="37">
        <f t="shared" si="120"/>
        <v>0</v>
      </c>
      <c r="V298" s="96">
        <f t="shared" si="107"/>
        <v>0</v>
      </c>
      <c r="W298" s="37">
        <f t="shared" si="106"/>
        <v>0</v>
      </c>
      <c r="X298" s="220"/>
    </row>
    <row r="299" spans="1:24" s="51" customFormat="1" ht="35.25" customHeight="1">
      <c r="A299" s="38" t="s">
        <v>629</v>
      </c>
      <c r="B299" s="52" t="s">
        <v>632</v>
      </c>
      <c r="C299" s="52" t="s">
        <v>487</v>
      </c>
      <c r="D299" s="122" t="s">
        <v>633</v>
      </c>
      <c r="E299" s="39"/>
      <c r="F299" s="39"/>
      <c r="G299" s="39"/>
      <c r="H299" s="39"/>
      <c r="I299" s="39"/>
      <c r="J299" s="39"/>
      <c r="K299" s="175"/>
      <c r="L299" s="39">
        <f>M299+P299</f>
        <v>73389.14</v>
      </c>
      <c r="M299" s="39"/>
      <c r="N299" s="39"/>
      <c r="O299" s="39"/>
      <c r="P299" s="39">
        <v>73389.14</v>
      </c>
      <c r="Q299" s="39">
        <f>R299+U299</f>
        <v>0</v>
      </c>
      <c r="R299" s="39"/>
      <c r="S299" s="39"/>
      <c r="T299" s="39"/>
      <c r="U299" s="39"/>
      <c r="V299" s="175">
        <f t="shared" si="107"/>
        <v>0</v>
      </c>
      <c r="W299" s="39">
        <f t="shared" si="106"/>
        <v>0</v>
      </c>
      <c r="X299" s="220"/>
    </row>
    <row r="300" spans="1:24" s="2" customFormat="1" ht="35.25" customHeight="1">
      <c r="A300" s="36" t="s">
        <v>634</v>
      </c>
      <c r="B300" s="40" t="s">
        <v>637</v>
      </c>
      <c r="C300" s="40"/>
      <c r="D300" s="101" t="s">
        <v>636</v>
      </c>
      <c r="E300" s="37">
        <f>E302</f>
        <v>0</v>
      </c>
      <c r="F300" s="37">
        <f aca="true" t="shared" si="121" ref="F300:U301">F302</f>
        <v>0</v>
      </c>
      <c r="G300" s="37">
        <f t="shared" si="121"/>
        <v>0</v>
      </c>
      <c r="H300" s="37">
        <f>H302</f>
        <v>0</v>
      </c>
      <c r="I300" s="37">
        <f>I302</f>
        <v>0</v>
      </c>
      <c r="J300" s="37">
        <f t="shared" si="121"/>
        <v>0</v>
      </c>
      <c r="K300" s="96"/>
      <c r="L300" s="37">
        <f t="shared" si="121"/>
        <v>41900000</v>
      </c>
      <c r="M300" s="37">
        <f t="shared" si="121"/>
        <v>41900000</v>
      </c>
      <c r="N300" s="37">
        <f t="shared" si="121"/>
        <v>0</v>
      </c>
      <c r="O300" s="37">
        <f t="shared" si="121"/>
        <v>0</v>
      </c>
      <c r="P300" s="37">
        <f t="shared" si="121"/>
        <v>0</v>
      </c>
      <c r="Q300" s="37">
        <f>Q302</f>
        <v>41899524</v>
      </c>
      <c r="R300" s="37">
        <f t="shared" si="121"/>
        <v>41899524</v>
      </c>
      <c r="S300" s="37">
        <f t="shared" si="121"/>
        <v>0</v>
      </c>
      <c r="T300" s="37">
        <f t="shared" si="121"/>
        <v>0</v>
      </c>
      <c r="U300" s="37">
        <f t="shared" si="121"/>
        <v>0</v>
      </c>
      <c r="V300" s="96">
        <f t="shared" si="107"/>
        <v>99.99886396181384</v>
      </c>
      <c r="W300" s="37">
        <f t="shared" si="106"/>
        <v>41899524</v>
      </c>
      <c r="X300" s="220"/>
    </row>
    <row r="301" spans="1:24" s="2" customFormat="1" ht="20.25" customHeight="1">
      <c r="A301" s="36"/>
      <c r="B301" s="40"/>
      <c r="C301" s="40"/>
      <c r="D301" s="101" t="s">
        <v>685</v>
      </c>
      <c r="E301" s="37">
        <f>E303</f>
        <v>0</v>
      </c>
      <c r="F301" s="37">
        <f t="shared" si="121"/>
        <v>0</v>
      </c>
      <c r="G301" s="37">
        <f t="shared" si="121"/>
        <v>0</v>
      </c>
      <c r="H301" s="37">
        <f t="shared" si="121"/>
        <v>0</v>
      </c>
      <c r="I301" s="37">
        <f t="shared" si="121"/>
        <v>0</v>
      </c>
      <c r="J301" s="37">
        <f t="shared" si="121"/>
        <v>0</v>
      </c>
      <c r="K301" s="96"/>
      <c r="L301" s="37">
        <f>L303</f>
        <v>41900000</v>
      </c>
      <c r="M301" s="37">
        <f t="shared" si="121"/>
        <v>41900000</v>
      </c>
      <c r="N301" s="37">
        <f t="shared" si="121"/>
        <v>0</v>
      </c>
      <c r="O301" s="37">
        <f t="shared" si="121"/>
        <v>0</v>
      </c>
      <c r="P301" s="37">
        <f t="shared" si="121"/>
        <v>0</v>
      </c>
      <c r="Q301" s="37">
        <f t="shared" si="121"/>
        <v>41899524</v>
      </c>
      <c r="R301" s="37">
        <f t="shared" si="121"/>
        <v>41899524</v>
      </c>
      <c r="S301" s="37">
        <f t="shared" si="121"/>
        <v>0</v>
      </c>
      <c r="T301" s="37">
        <f t="shared" si="121"/>
        <v>0</v>
      </c>
      <c r="U301" s="37">
        <f t="shared" si="121"/>
        <v>0</v>
      </c>
      <c r="V301" s="96">
        <f t="shared" si="107"/>
        <v>99.99886396181384</v>
      </c>
      <c r="W301" s="37">
        <f t="shared" si="106"/>
        <v>41899524</v>
      </c>
      <c r="X301" s="220"/>
    </row>
    <row r="302" spans="1:24" s="51" customFormat="1" ht="48.75" customHeight="1">
      <c r="A302" s="38" t="s">
        <v>635</v>
      </c>
      <c r="B302" s="52" t="s">
        <v>638</v>
      </c>
      <c r="C302" s="52" t="s">
        <v>487</v>
      </c>
      <c r="D302" s="122" t="s">
        <v>639</v>
      </c>
      <c r="E302" s="39"/>
      <c r="F302" s="39"/>
      <c r="G302" s="39"/>
      <c r="H302" s="39"/>
      <c r="I302" s="39"/>
      <c r="J302" s="39"/>
      <c r="K302" s="175"/>
      <c r="L302" s="39">
        <f>M302+P302</f>
        <v>41900000</v>
      </c>
      <c r="M302" s="39">
        <v>41900000</v>
      </c>
      <c r="N302" s="39"/>
      <c r="O302" s="39"/>
      <c r="P302" s="39"/>
      <c r="Q302" s="39">
        <f>R302+U302</f>
        <v>41899524</v>
      </c>
      <c r="R302" s="39">
        <v>41899524</v>
      </c>
      <c r="S302" s="39"/>
      <c r="T302" s="39"/>
      <c r="U302" s="39"/>
      <c r="V302" s="175">
        <f t="shared" si="107"/>
        <v>99.99886396181384</v>
      </c>
      <c r="W302" s="39">
        <f t="shared" si="106"/>
        <v>41899524</v>
      </c>
      <c r="X302" s="220"/>
    </row>
    <row r="303" spans="1:24" s="51" customFormat="1" ht="18" customHeight="1">
      <c r="A303" s="38"/>
      <c r="B303" s="52"/>
      <c r="C303" s="52"/>
      <c r="D303" s="122" t="s">
        <v>685</v>
      </c>
      <c r="E303" s="39"/>
      <c r="F303" s="39"/>
      <c r="G303" s="39"/>
      <c r="H303" s="39"/>
      <c r="I303" s="39"/>
      <c r="J303" s="39"/>
      <c r="K303" s="175"/>
      <c r="L303" s="39">
        <f>M303+P303</f>
        <v>41900000</v>
      </c>
      <c r="M303" s="39">
        <v>41900000</v>
      </c>
      <c r="N303" s="39"/>
      <c r="O303" s="39"/>
      <c r="P303" s="39"/>
      <c r="Q303" s="39">
        <f>R303+U303</f>
        <v>41899524</v>
      </c>
      <c r="R303" s="39">
        <v>41899524</v>
      </c>
      <c r="S303" s="39"/>
      <c r="T303" s="39"/>
      <c r="U303" s="39"/>
      <c r="V303" s="175">
        <f t="shared" si="107"/>
        <v>99.99886396181384</v>
      </c>
      <c r="W303" s="39">
        <f t="shared" si="106"/>
        <v>41899524</v>
      </c>
      <c r="X303" s="220"/>
    </row>
    <row r="304" spans="1:24" s="2" customFormat="1" ht="28.5" customHeight="1">
      <c r="A304" s="36" t="s">
        <v>234</v>
      </c>
      <c r="B304" s="36" t="str">
        <f>'дод. 3'!A220</f>
        <v>7640</v>
      </c>
      <c r="C304" s="36" t="str">
        <f>'дод. 3'!B220</f>
        <v>0470</v>
      </c>
      <c r="D304" s="60" t="str">
        <f>'дод. 3'!C220</f>
        <v>Заходи з енергозбереження</v>
      </c>
      <c r="E304" s="37">
        <v>529155</v>
      </c>
      <c r="F304" s="37"/>
      <c r="G304" s="37"/>
      <c r="H304" s="37">
        <v>295330.8</v>
      </c>
      <c r="I304" s="37"/>
      <c r="J304" s="37"/>
      <c r="K304" s="96">
        <f t="shared" si="105"/>
        <v>55.81177537772486</v>
      </c>
      <c r="L304" s="37">
        <f>M304+P304</f>
        <v>17878301</v>
      </c>
      <c r="M304" s="37"/>
      <c r="N304" s="37"/>
      <c r="O304" s="37"/>
      <c r="P304" s="37">
        <v>17878301</v>
      </c>
      <c r="Q304" s="37">
        <f>R304+U304</f>
        <v>17712853</v>
      </c>
      <c r="R304" s="37"/>
      <c r="S304" s="37"/>
      <c r="T304" s="37"/>
      <c r="U304" s="37">
        <v>17712853</v>
      </c>
      <c r="V304" s="96">
        <f t="shared" si="107"/>
        <v>99.07458768033942</v>
      </c>
      <c r="W304" s="37">
        <f t="shared" si="106"/>
        <v>18008183.8</v>
      </c>
      <c r="X304" s="220"/>
    </row>
    <row r="305" spans="1:24" s="2" customFormat="1" ht="28.5" customHeight="1">
      <c r="A305" s="36" t="s">
        <v>640</v>
      </c>
      <c r="B305" s="36" t="s">
        <v>13</v>
      </c>
      <c r="C305" s="40"/>
      <c r="D305" s="101" t="s">
        <v>406</v>
      </c>
      <c r="E305" s="37">
        <f aca="true" t="shared" si="122" ref="E305:J305">E306+E307</f>
        <v>230280</v>
      </c>
      <c r="F305" s="37">
        <f t="shared" si="122"/>
        <v>0</v>
      </c>
      <c r="G305" s="37">
        <f t="shared" si="122"/>
        <v>0</v>
      </c>
      <c r="H305" s="37">
        <f t="shared" si="122"/>
        <v>130489.28</v>
      </c>
      <c r="I305" s="37">
        <f t="shared" si="122"/>
        <v>0</v>
      </c>
      <c r="J305" s="37">
        <f t="shared" si="122"/>
        <v>0</v>
      </c>
      <c r="K305" s="96">
        <f t="shared" si="105"/>
        <v>56.66548549591801</v>
      </c>
      <c r="L305" s="37">
        <f>L306+L307</f>
        <v>872083.12</v>
      </c>
      <c r="M305" s="37">
        <f aca="true" t="shared" si="123" ref="M305:U305">M306+M307</f>
        <v>0</v>
      </c>
      <c r="N305" s="37">
        <f t="shared" si="123"/>
        <v>0</v>
      </c>
      <c r="O305" s="37">
        <f t="shared" si="123"/>
        <v>0</v>
      </c>
      <c r="P305" s="37">
        <f t="shared" si="123"/>
        <v>872083.12</v>
      </c>
      <c r="Q305" s="37">
        <f t="shared" si="123"/>
        <v>0</v>
      </c>
      <c r="R305" s="37">
        <f t="shared" si="123"/>
        <v>0</v>
      </c>
      <c r="S305" s="37">
        <f t="shared" si="123"/>
        <v>0</v>
      </c>
      <c r="T305" s="37">
        <f t="shared" si="123"/>
        <v>0</v>
      </c>
      <c r="U305" s="37">
        <f t="shared" si="123"/>
        <v>0</v>
      </c>
      <c r="V305" s="96">
        <f t="shared" si="107"/>
        <v>0</v>
      </c>
      <c r="W305" s="37">
        <f t="shared" si="106"/>
        <v>130489.28</v>
      </c>
      <c r="X305" s="220"/>
    </row>
    <row r="306" spans="1:24" s="51" customFormat="1" ht="132" customHeight="1">
      <c r="A306" s="38" t="s">
        <v>641</v>
      </c>
      <c r="B306" s="38" t="s">
        <v>460</v>
      </c>
      <c r="C306" s="52" t="s">
        <v>126</v>
      </c>
      <c r="D306" s="122" t="s">
        <v>493</v>
      </c>
      <c r="E306" s="39"/>
      <c r="F306" s="39"/>
      <c r="G306" s="39"/>
      <c r="H306" s="39"/>
      <c r="I306" s="39"/>
      <c r="J306" s="39"/>
      <c r="K306" s="175"/>
      <c r="L306" s="39">
        <f>M306+P306</f>
        <v>872083.12</v>
      </c>
      <c r="M306" s="39"/>
      <c r="N306" s="39"/>
      <c r="O306" s="39"/>
      <c r="P306" s="39">
        <v>872083.12</v>
      </c>
      <c r="Q306" s="39">
        <f>R306+U306</f>
        <v>0</v>
      </c>
      <c r="R306" s="39"/>
      <c r="S306" s="39"/>
      <c r="T306" s="39"/>
      <c r="U306" s="39"/>
      <c r="V306" s="175">
        <f t="shared" si="107"/>
        <v>0</v>
      </c>
      <c r="W306" s="39">
        <f t="shared" si="106"/>
        <v>0</v>
      </c>
      <c r="X306" s="220"/>
    </row>
    <row r="307" spans="1:24" s="51" customFormat="1" ht="28.5" customHeight="1">
      <c r="A307" s="38" t="s">
        <v>677</v>
      </c>
      <c r="B307" s="52" t="s">
        <v>377</v>
      </c>
      <c r="C307" s="52" t="s">
        <v>126</v>
      </c>
      <c r="D307" s="171" t="s">
        <v>34</v>
      </c>
      <c r="E307" s="39">
        <v>230280</v>
      </c>
      <c r="F307" s="39"/>
      <c r="G307" s="39"/>
      <c r="H307" s="39">
        <v>130489.28</v>
      </c>
      <c r="I307" s="39"/>
      <c r="J307" s="39"/>
      <c r="K307" s="175">
        <f t="shared" si="105"/>
        <v>56.66548549591801</v>
      </c>
      <c r="L307" s="39"/>
      <c r="M307" s="39"/>
      <c r="N307" s="39"/>
      <c r="O307" s="39"/>
      <c r="P307" s="39"/>
      <c r="Q307" s="39">
        <f>R307+U307</f>
        <v>0</v>
      </c>
      <c r="R307" s="39"/>
      <c r="S307" s="39"/>
      <c r="T307" s="39"/>
      <c r="U307" s="39"/>
      <c r="V307" s="175"/>
      <c r="W307" s="39">
        <f t="shared" si="106"/>
        <v>130489.28</v>
      </c>
      <c r="X307" s="220"/>
    </row>
    <row r="308" spans="1:24" s="50" customFormat="1" ht="28.5">
      <c r="A308" s="45" t="s">
        <v>330</v>
      </c>
      <c r="B308" s="26"/>
      <c r="C308" s="26"/>
      <c r="D308" s="46" t="s">
        <v>72</v>
      </c>
      <c r="E308" s="28">
        <f>E309</f>
        <v>6613270</v>
      </c>
      <c r="F308" s="28">
        <f aca="true" t="shared" si="124" ref="F308:U308">F309</f>
        <v>4870027</v>
      </c>
      <c r="G308" s="28">
        <f t="shared" si="124"/>
        <v>104590</v>
      </c>
      <c r="H308" s="28">
        <f t="shared" si="124"/>
        <v>6362612.3</v>
      </c>
      <c r="I308" s="28">
        <f t="shared" si="124"/>
        <v>4869232.14</v>
      </c>
      <c r="J308" s="28">
        <f t="shared" si="124"/>
        <v>91759.34</v>
      </c>
      <c r="K308" s="94">
        <f t="shared" si="105"/>
        <v>96.20977670653096</v>
      </c>
      <c r="L308" s="28">
        <f t="shared" si="124"/>
        <v>1123974.04</v>
      </c>
      <c r="M308" s="28">
        <f t="shared" si="124"/>
        <v>1123974.04</v>
      </c>
      <c r="N308" s="28">
        <f t="shared" si="124"/>
        <v>0</v>
      </c>
      <c r="O308" s="28">
        <f t="shared" si="124"/>
        <v>0</v>
      </c>
      <c r="P308" s="28">
        <f t="shared" si="124"/>
        <v>0</v>
      </c>
      <c r="Q308" s="28">
        <f t="shared" si="124"/>
        <v>655814.87</v>
      </c>
      <c r="R308" s="28">
        <f t="shared" si="124"/>
        <v>655814.87</v>
      </c>
      <c r="S308" s="28">
        <f t="shared" si="124"/>
        <v>0</v>
      </c>
      <c r="T308" s="28">
        <f t="shared" si="124"/>
        <v>0</v>
      </c>
      <c r="U308" s="28">
        <f t="shared" si="124"/>
        <v>0</v>
      </c>
      <c r="V308" s="94">
        <f t="shared" si="107"/>
        <v>58.34786629057731</v>
      </c>
      <c r="W308" s="28">
        <f t="shared" si="106"/>
        <v>7018427.17</v>
      </c>
      <c r="X308" s="220"/>
    </row>
    <row r="309" spans="1:24" s="50" customFormat="1" ht="30">
      <c r="A309" s="48" t="s">
        <v>331</v>
      </c>
      <c r="B309" s="57"/>
      <c r="C309" s="57"/>
      <c r="D309" s="49" t="s">
        <v>72</v>
      </c>
      <c r="E309" s="35">
        <f>E310+E311+E313+E312</f>
        <v>6613270</v>
      </c>
      <c r="F309" s="35">
        <f aca="true" t="shared" si="125" ref="F309:L309">F310+F311+F313+F312</f>
        <v>4870027</v>
      </c>
      <c r="G309" s="35">
        <f t="shared" si="125"/>
        <v>104590</v>
      </c>
      <c r="H309" s="35">
        <f t="shared" si="125"/>
        <v>6362612.3</v>
      </c>
      <c r="I309" s="35">
        <f t="shared" si="125"/>
        <v>4869232.14</v>
      </c>
      <c r="J309" s="35">
        <f t="shared" si="125"/>
        <v>91759.34</v>
      </c>
      <c r="K309" s="94">
        <f t="shared" si="105"/>
        <v>96.20977670653096</v>
      </c>
      <c r="L309" s="35">
        <f t="shared" si="125"/>
        <v>1123974.04</v>
      </c>
      <c r="M309" s="35">
        <f aca="true" t="shared" si="126" ref="M309:U309">M310+M311+M313+M312</f>
        <v>1123974.04</v>
      </c>
      <c r="N309" s="35">
        <f t="shared" si="126"/>
        <v>0</v>
      </c>
      <c r="O309" s="35">
        <f t="shared" si="126"/>
        <v>0</v>
      </c>
      <c r="P309" s="35">
        <f t="shared" si="126"/>
        <v>0</v>
      </c>
      <c r="Q309" s="35">
        <f t="shared" si="126"/>
        <v>655814.87</v>
      </c>
      <c r="R309" s="35">
        <f t="shared" si="126"/>
        <v>655814.87</v>
      </c>
      <c r="S309" s="35">
        <f t="shared" si="126"/>
        <v>0</v>
      </c>
      <c r="T309" s="35">
        <f t="shared" si="126"/>
        <v>0</v>
      </c>
      <c r="U309" s="35">
        <f t="shared" si="126"/>
        <v>0</v>
      </c>
      <c r="V309" s="94">
        <f t="shared" si="107"/>
        <v>58.34786629057731</v>
      </c>
      <c r="W309" s="28">
        <f t="shared" si="106"/>
        <v>7018427.17</v>
      </c>
      <c r="X309" s="220"/>
    </row>
    <row r="310" spans="1:24" s="2" customFormat="1" ht="45">
      <c r="A310" s="36" t="s">
        <v>332</v>
      </c>
      <c r="B310" s="36" t="str">
        <f>'дод. 3'!A15</f>
        <v>0160</v>
      </c>
      <c r="C310" s="36" t="str">
        <f>'дод. 3'!B15</f>
        <v>0111</v>
      </c>
      <c r="D310" s="101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310" s="37">
        <v>6288320</v>
      </c>
      <c r="F310" s="37">
        <v>4870027</v>
      </c>
      <c r="G310" s="37">
        <v>104590</v>
      </c>
      <c r="H310" s="37">
        <v>6234153.63</v>
      </c>
      <c r="I310" s="37">
        <v>4869232.14</v>
      </c>
      <c r="J310" s="37">
        <v>91759.34</v>
      </c>
      <c r="K310" s="96">
        <f t="shared" si="105"/>
        <v>99.13861937687649</v>
      </c>
      <c r="L310" s="37">
        <f>M310+P310</f>
        <v>0</v>
      </c>
      <c r="M310" s="37"/>
      <c r="N310" s="37"/>
      <c r="O310" s="37"/>
      <c r="P310" s="37">
        <v>0</v>
      </c>
      <c r="Q310" s="37">
        <f>R310+U310</f>
        <v>0</v>
      </c>
      <c r="R310" s="37"/>
      <c r="S310" s="37"/>
      <c r="T310" s="37"/>
      <c r="U310" s="37"/>
      <c r="V310" s="96"/>
      <c r="W310" s="37">
        <f t="shared" si="106"/>
        <v>6234153.63</v>
      </c>
      <c r="X310" s="220"/>
    </row>
    <row r="311" spans="1:24" s="2" customFormat="1" ht="32.25" customHeight="1">
      <c r="A311" s="36" t="s">
        <v>483</v>
      </c>
      <c r="B311" s="65" t="str">
        <f>'дод. 3'!A182</f>
        <v>6090</v>
      </c>
      <c r="C311" s="65" t="str">
        <f>'дод. 3'!B182</f>
        <v>0640</v>
      </c>
      <c r="D311" s="60" t="str">
        <f>'дод. 3'!C182</f>
        <v>Інша діяльність у сфері житлово-комунального господарства</v>
      </c>
      <c r="E311" s="37">
        <v>190000</v>
      </c>
      <c r="F311" s="37"/>
      <c r="G311" s="37"/>
      <c r="H311" s="37">
        <v>128458.67</v>
      </c>
      <c r="I311" s="37"/>
      <c r="J311" s="37"/>
      <c r="K311" s="96">
        <f t="shared" si="105"/>
        <v>67.60982631578946</v>
      </c>
      <c r="L311" s="37">
        <f>M311+P311</f>
        <v>0</v>
      </c>
      <c r="M311" s="37"/>
      <c r="N311" s="37"/>
      <c r="O311" s="37"/>
      <c r="P311" s="37"/>
      <c r="Q311" s="37">
        <f aca="true" t="shared" si="127" ref="Q311:Q345">R311+U311</f>
        <v>0</v>
      </c>
      <c r="R311" s="37"/>
      <c r="S311" s="37"/>
      <c r="T311" s="37"/>
      <c r="U311" s="37"/>
      <c r="V311" s="96"/>
      <c r="W311" s="37">
        <f t="shared" si="106"/>
        <v>128458.67</v>
      </c>
      <c r="X311" s="220"/>
    </row>
    <row r="312" spans="1:24" s="2" customFormat="1" ht="32.25" customHeight="1">
      <c r="A312" s="36" t="s">
        <v>684</v>
      </c>
      <c r="B312" s="40" t="s">
        <v>679</v>
      </c>
      <c r="C312" s="40" t="s">
        <v>126</v>
      </c>
      <c r="D312" s="170" t="s">
        <v>680</v>
      </c>
      <c r="E312" s="37">
        <v>134950</v>
      </c>
      <c r="F312" s="37"/>
      <c r="G312" s="37"/>
      <c r="H312" s="37"/>
      <c r="I312" s="37"/>
      <c r="J312" s="37"/>
      <c r="K312" s="96">
        <f t="shared" si="105"/>
        <v>0</v>
      </c>
      <c r="L312" s="37">
        <f>M312+P312</f>
        <v>0</v>
      </c>
      <c r="M312" s="37"/>
      <c r="N312" s="37"/>
      <c r="O312" s="37"/>
      <c r="P312" s="37"/>
      <c r="Q312" s="37">
        <f t="shared" si="127"/>
        <v>0</v>
      </c>
      <c r="R312" s="37"/>
      <c r="S312" s="37"/>
      <c r="T312" s="37"/>
      <c r="U312" s="37"/>
      <c r="V312" s="96"/>
      <c r="W312" s="37">
        <f t="shared" si="106"/>
        <v>0</v>
      </c>
      <c r="X312" s="220"/>
    </row>
    <row r="313" spans="1:24" s="2" customFormat="1" ht="22.5" customHeight="1">
      <c r="A313" s="40" t="s">
        <v>333</v>
      </c>
      <c r="B313" s="40" t="str">
        <f>'дод. 3'!A225</f>
        <v>7690</v>
      </c>
      <c r="C313" s="40">
        <f>'дод. 3'!B225</f>
        <v>0</v>
      </c>
      <c r="D313" s="150" t="str">
        <f>'дод. 3'!C225</f>
        <v>Інша економічна діяльність</v>
      </c>
      <c r="E313" s="37">
        <f>E314</f>
        <v>0</v>
      </c>
      <c r="F313" s="37">
        <f aca="true" t="shared" si="128" ref="F313:U313">F314</f>
        <v>0</v>
      </c>
      <c r="G313" s="37">
        <f t="shared" si="128"/>
        <v>0</v>
      </c>
      <c r="H313" s="37">
        <f t="shared" si="128"/>
        <v>0</v>
      </c>
      <c r="I313" s="37">
        <f t="shared" si="128"/>
        <v>0</v>
      </c>
      <c r="J313" s="37">
        <f t="shared" si="128"/>
        <v>0</v>
      </c>
      <c r="K313" s="96"/>
      <c r="L313" s="37">
        <f t="shared" si="128"/>
        <v>1123974.04</v>
      </c>
      <c r="M313" s="37">
        <f t="shared" si="128"/>
        <v>1123974.04</v>
      </c>
      <c r="N313" s="37">
        <f t="shared" si="128"/>
        <v>0</v>
      </c>
      <c r="O313" s="37">
        <f t="shared" si="128"/>
        <v>0</v>
      </c>
      <c r="P313" s="37">
        <f t="shared" si="128"/>
        <v>0</v>
      </c>
      <c r="Q313" s="37">
        <f t="shared" si="128"/>
        <v>655814.87</v>
      </c>
      <c r="R313" s="37">
        <f t="shared" si="128"/>
        <v>655814.87</v>
      </c>
      <c r="S313" s="37">
        <f t="shared" si="128"/>
        <v>0</v>
      </c>
      <c r="T313" s="37">
        <f t="shared" si="128"/>
        <v>0</v>
      </c>
      <c r="U313" s="37">
        <f t="shared" si="128"/>
        <v>0</v>
      </c>
      <c r="V313" s="96">
        <f t="shared" si="107"/>
        <v>58.34786629057731</v>
      </c>
      <c r="W313" s="37">
        <f t="shared" si="106"/>
        <v>655814.87</v>
      </c>
      <c r="X313" s="220"/>
    </row>
    <row r="314" spans="1:24" s="51" customFormat="1" ht="124.5" customHeight="1">
      <c r="A314" s="52" t="s">
        <v>463</v>
      </c>
      <c r="B314" s="66" t="str">
        <f>'дод. 3'!A226</f>
        <v>7691</v>
      </c>
      <c r="C314" s="66" t="str">
        <f>'дод. 3'!B226</f>
        <v>0490</v>
      </c>
      <c r="D314" s="122" t="s">
        <v>493</v>
      </c>
      <c r="E314" s="39">
        <v>0</v>
      </c>
      <c r="F314" s="39"/>
      <c r="G314" s="39"/>
      <c r="H314" s="39"/>
      <c r="I314" s="39"/>
      <c r="J314" s="39"/>
      <c r="K314" s="175"/>
      <c r="L314" s="39">
        <f>M314+P314</f>
        <v>1123974.04</v>
      </c>
      <c r="M314" s="39">
        <v>1123974.04</v>
      </c>
      <c r="N314" s="39"/>
      <c r="O314" s="39"/>
      <c r="P314" s="39"/>
      <c r="Q314" s="39">
        <f t="shared" si="127"/>
        <v>655814.87</v>
      </c>
      <c r="R314" s="39">
        <v>655814.87</v>
      </c>
      <c r="S314" s="39"/>
      <c r="T314" s="39"/>
      <c r="U314" s="39"/>
      <c r="V314" s="175">
        <f t="shared" si="107"/>
        <v>58.34786629057731</v>
      </c>
      <c r="W314" s="39">
        <f t="shared" si="106"/>
        <v>655814.87</v>
      </c>
      <c r="X314" s="220"/>
    </row>
    <row r="315" spans="1:24" s="50" customFormat="1" ht="28.5" customHeight="1">
      <c r="A315" s="45" t="s">
        <v>336</v>
      </c>
      <c r="B315" s="26"/>
      <c r="C315" s="26"/>
      <c r="D315" s="46" t="s">
        <v>75</v>
      </c>
      <c r="E315" s="28">
        <f>E316</f>
        <v>3631695</v>
      </c>
      <c r="F315" s="28">
        <f aca="true" t="shared" si="129" ref="F315:U316">F316</f>
        <v>2734800</v>
      </c>
      <c r="G315" s="28">
        <f t="shared" si="129"/>
        <v>42465</v>
      </c>
      <c r="H315" s="28">
        <f t="shared" si="129"/>
        <v>3541599.21</v>
      </c>
      <c r="I315" s="28">
        <f t="shared" si="129"/>
        <v>2733609.73</v>
      </c>
      <c r="J315" s="28">
        <f t="shared" si="129"/>
        <v>41219.68</v>
      </c>
      <c r="K315" s="94">
        <f t="shared" si="105"/>
        <v>97.51918071313807</v>
      </c>
      <c r="L315" s="28">
        <f t="shared" si="129"/>
        <v>35340</v>
      </c>
      <c r="M315" s="28">
        <f t="shared" si="129"/>
        <v>0</v>
      </c>
      <c r="N315" s="28">
        <f t="shared" si="129"/>
        <v>0</v>
      </c>
      <c r="O315" s="28">
        <f t="shared" si="129"/>
        <v>0</v>
      </c>
      <c r="P315" s="28">
        <f t="shared" si="129"/>
        <v>35340</v>
      </c>
      <c r="Q315" s="28">
        <f t="shared" si="129"/>
        <v>35340</v>
      </c>
      <c r="R315" s="28">
        <f t="shared" si="129"/>
        <v>0</v>
      </c>
      <c r="S315" s="28">
        <f t="shared" si="129"/>
        <v>0</v>
      </c>
      <c r="T315" s="28">
        <f t="shared" si="129"/>
        <v>0</v>
      </c>
      <c r="U315" s="28">
        <f t="shared" si="129"/>
        <v>35340</v>
      </c>
      <c r="V315" s="94">
        <f t="shared" si="107"/>
        <v>100</v>
      </c>
      <c r="W315" s="28">
        <f t="shared" si="106"/>
        <v>3576939.21</v>
      </c>
      <c r="X315" s="220"/>
    </row>
    <row r="316" spans="1:24" s="50" customFormat="1" ht="31.5" customHeight="1">
      <c r="A316" s="48" t="s">
        <v>334</v>
      </c>
      <c r="B316" s="57"/>
      <c r="C316" s="57"/>
      <c r="D316" s="49" t="s">
        <v>75</v>
      </c>
      <c r="E316" s="35">
        <f>E317</f>
        <v>3631695</v>
      </c>
      <c r="F316" s="35">
        <f t="shared" si="129"/>
        <v>2734800</v>
      </c>
      <c r="G316" s="35">
        <f t="shared" si="129"/>
        <v>42465</v>
      </c>
      <c r="H316" s="35">
        <f t="shared" si="129"/>
        <v>3541599.21</v>
      </c>
      <c r="I316" s="35">
        <f t="shared" si="129"/>
        <v>2733609.73</v>
      </c>
      <c r="J316" s="35">
        <f t="shared" si="129"/>
        <v>41219.68</v>
      </c>
      <c r="K316" s="95">
        <f t="shared" si="105"/>
        <v>97.51918071313807</v>
      </c>
      <c r="L316" s="35">
        <f t="shared" si="129"/>
        <v>35340</v>
      </c>
      <c r="M316" s="35">
        <f t="shared" si="129"/>
        <v>0</v>
      </c>
      <c r="N316" s="35">
        <f t="shared" si="129"/>
        <v>0</v>
      </c>
      <c r="O316" s="35">
        <f t="shared" si="129"/>
        <v>0</v>
      </c>
      <c r="P316" s="35">
        <f t="shared" si="129"/>
        <v>35340</v>
      </c>
      <c r="Q316" s="35">
        <f t="shared" si="129"/>
        <v>35340</v>
      </c>
      <c r="R316" s="35">
        <f t="shared" si="129"/>
        <v>0</v>
      </c>
      <c r="S316" s="35">
        <f t="shared" si="129"/>
        <v>0</v>
      </c>
      <c r="T316" s="35">
        <f t="shared" si="129"/>
        <v>0</v>
      </c>
      <c r="U316" s="35">
        <f t="shared" si="129"/>
        <v>35340</v>
      </c>
      <c r="V316" s="95">
        <f t="shared" si="107"/>
        <v>100</v>
      </c>
      <c r="W316" s="35">
        <f t="shared" si="106"/>
        <v>3576939.21</v>
      </c>
      <c r="X316" s="220"/>
    </row>
    <row r="317" spans="1:24" s="2" customFormat="1" ht="47.25" customHeight="1">
      <c r="A317" s="36" t="s">
        <v>335</v>
      </c>
      <c r="B317" s="36" t="str">
        <f>'дод. 3'!A15</f>
        <v>0160</v>
      </c>
      <c r="C317" s="36" t="str">
        <f>'дод. 3'!B15</f>
        <v>0111</v>
      </c>
      <c r="D317" s="101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317" s="37">
        <v>3631695</v>
      </c>
      <c r="F317" s="37">
        <v>2734800</v>
      </c>
      <c r="G317" s="37">
        <v>42465</v>
      </c>
      <c r="H317" s="37">
        <v>3541599.21</v>
      </c>
      <c r="I317" s="37">
        <v>2733609.73</v>
      </c>
      <c r="J317" s="37">
        <v>41219.68</v>
      </c>
      <c r="K317" s="96">
        <f t="shared" si="105"/>
        <v>97.51918071313807</v>
      </c>
      <c r="L317" s="37">
        <f>M317+P317</f>
        <v>35340</v>
      </c>
      <c r="M317" s="37"/>
      <c r="N317" s="37"/>
      <c r="O317" s="37"/>
      <c r="P317" s="37">
        <v>35340</v>
      </c>
      <c r="Q317" s="37">
        <f t="shared" si="127"/>
        <v>35340</v>
      </c>
      <c r="R317" s="37"/>
      <c r="S317" s="37"/>
      <c r="T317" s="37"/>
      <c r="U317" s="37">
        <v>35340</v>
      </c>
      <c r="V317" s="96">
        <f t="shared" si="107"/>
        <v>100</v>
      </c>
      <c r="W317" s="37">
        <f t="shared" si="106"/>
        <v>3576939.21</v>
      </c>
      <c r="X317" s="220"/>
    </row>
    <row r="318" spans="1:24" s="47" customFormat="1" ht="28.5">
      <c r="A318" s="45" t="s">
        <v>337</v>
      </c>
      <c r="B318" s="26"/>
      <c r="C318" s="26"/>
      <c r="D318" s="46" t="s">
        <v>71</v>
      </c>
      <c r="E318" s="28">
        <f>E319</f>
        <v>16757206</v>
      </c>
      <c r="F318" s="28">
        <f aca="true" t="shared" si="130" ref="F318:U318">F319</f>
        <v>11625000</v>
      </c>
      <c r="G318" s="28">
        <f t="shared" si="130"/>
        <v>328583.65</v>
      </c>
      <c r="H318" s="28">
        <f t="shared" si="130"/>
        <v>15945237.889999999</v>
      </c>
      <c r="I318" s="28">
        <f t="shared" si="130"/>
        <v>11624863.94</v>
      </c>
      <c r="J318" s="28">
        <f t="shared" si="130"/>
        <v>285064.69</v>
      </c>
      <c r="K318" s="94">
        <f t="shared" si="105"/>
        <v>95.1545137656003</v>
      </c>
      <c r="L318" s="28">
        <f t="shared" si="130"/>
        <v>5287843.33</v>
      </c>
      <c r="M318" s="28">
        <f t="shared" si="130"/>
        <v>14343.33</v>
      </c>
      <c r="N318" s="28">
        <f t="shared" si="130"/>
        <v>0</v>
      </c>
      <c r="O318" s="28">
        <f t="shared" si="130"/>
        <v>0</v>
      </c>
      <c r="P318" s="28">
        <f t="shared" si="130"/>
        <v>5273500</v>
      </c>
      <c r="Q318" s="28">
        <f t="shared" si="130"/>
        <v>5239971.14</v>
      </c>
      <c r="R318" s="28">
        <f t="shared" si="130"/>
        <v>4971.14</v>
      </c>
      <c r="S318" s="28">
        <f t="shared" si="130"/>
        <v>0</v>
      </c>
      <c r="T318" s="28">
        <f t="shared" si="130"/>
        <v>0</v>
      </c>
      <c r="U318" s="28">
        <f t="shared" si="130"/>
        <v>5235000</v>
      </c>
      <c r="V318" s="94">
        <f t="shared" si="107"/>
        <v>99.09467457690354</v>
      </c>
      <c r="W318" s="28">
        <f t="shared" si="106"/>
        <v>21185209.029999997</v>
      </c>
      <c r="X318" s="220"/>
    </row>
    <row r="319" spans="1:24" s="50" customFormat="1" ht="30.75" customHeight="1">
      <c r="A319" s="48" t="s">
        <v>338</v>
      </c>
      <c r="B319" s="57"/>
      <c r="C319" s="57"/>
      <c r="D319" s="49" t="s">
        <v>71</v>
      </c>
      <c r="E319" s="35">
        <f>E320+E321+E323+E324+E325+E326+E328+E322</f>
        <v>16757206</v>
      </c>
      <c r="F319" s="35">
        <f aca="true" t="shared" si="131" ref="F319:L319">F320+F321+F323+F324+F325+F326+F328+F322</f>
        <v>11625000</v>
      </c>
      <c r="G319" s="35">
        <f t="shared" si="131"/>
        <v>328583.65</v>
      </c>
      <c r="H319" s="35">
        <f t="shared" si="131"/>
        <v>15945237.889999999</v>
      </c>
      <c r="I319" s="35">
        <f t="shared" si="131"/>
        <v>11624863.94</v>
      </c>
      <c r="J319" s="35">
        <f t="shared" si="131"/>
        <v>285064.69</v>
      </c>
      <c r="K319" s="95">
        <f t="shared" si="105"/>
        <v>95.1545137656003</v>
      </c>
      <c r="L319" s="35">
        <f t="shared" si="131"/>
        <v>5287843.33</v>
      </c>
      <c r="M319" s="35">
        <f aca="true" t="shared" si="132" ref="M319:U319">M320+M321+M323+M324+M325+M326+M328+M322</f>
        <v>14343.33</v>
      </c>
      <c r="N319" s="35">
        <f t="shared" si="132"/>
        <v>0</v>
      </c>
      <c r="O319" s="35">
        <f t="shared" si="132"/>
        <v>0</v>
      </c>
      <c r="P319" s="35">
        <f t="shared" si="132"/>
        <v>5273500</v>
      </c>
      <c r="Q319" s="35">
        <f t="shared" si="132"/>
        <v>5239971.14</v>
      </c>
      <c r="R319" s="35">
        <f t="shared" si="132"/>
        <v>4971.14</v>
      </c>
      <c r="S319" s="35">
        <f t="shared" si="132"/>
        <v>0</v>
      </c>
      <c r="T319" s="35">
        <f t="shared" si="132"/>
        <v>0</v>
      </c>
      <c r="U319" s="35">
        <f t="shared" si="132"/>
        <v>5235000</v>
      </c>
      <c r="V319" s="95">
        <f t="shared" si="107"/>
        <v>99.09467457690354</v>
      </c>
      <c r="W319" s="35">
        <f t="shared" si="106"/>
        <v>21185209.029999997</v>
      </c>
      <c r="X319" s="220"/>
    </row>
    <row r="320" spans="1:24" s="2" customFormat="1" ht="51.75" customHeight="1">
      <c r="A320" s="36" t="s">
        <v>339</v>
      </c>
      <c r="B320" s="36" t="str">
        <f>'дод. 3'!A15</f>
        <v>0160</v>
      </c>
      <c r="C320" s="36" t="str">
        <f>'дод. 3'!B15</f>
        <v>0111</v>
      </c>
      <c r="D320" s="101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320" s="37">
        <v>15143300</v>
      </c>
      <c r="F320" s="37">
        <v>11625000</v>
      </c>
      <c r="G320" s="37">
        <v>250267</v>
      </c>
      <c r="H320" s="37">
        <v>15068577.51</v>
      </c>
      <c r="I320" s="37">
        <v>11624863.94</v>
      </c>
      <c r="J320" s="37">
        <v>206748.04</v>
      </c>
      <c r="K320" s="96">
        <f t="shared" si="105"/>
        <v>99.50656402501437</v>
      </c>
      <c r="L320" s="37">
        <f aca="true" t="shared" si="133" ref="L320:L325">M320+P320</f>
        <v>19500</v>
      </c>
      <c r="M320" s="37"/>
      <c r="N320" s="37"/>
      <c r="O320" s="37"/>
      <c r="P320" s="37">
        <v>19500</v>
      </c>
      <c r="Q320" s="37">
        <f t="shared" si="127"/>
        <v>24471.14</v>
      </c>
      <c r="R320" s="37">
        <v>4971.14</v>
      </c>
      <c r="S320" s="37"/>
      <c r="T320" s="37"/>
      <c r="U320" s="37">
        <v>19500</v>
      </c>
      <c r="V320" s="96">
        <f t="shared" si="107"/>
        <v>125.49302564102564</v>
      </c>
      <c r="W320" s="37">
        <f t="shared" si="106"/>
        <v>15093048.65</v>
      </c>
      <c r="X320" s="220"/>
    </row>
    <row r="321" spans="1:24" s="173" customFormat="1" ht="24" customHeight="1">
      <c r="A321" s="36" t="s">
        <v>340</v>
      </c>
      <c r="B321" s="36" t="str">
        <f>'дод. 3'!A186</f>
        <v>7130</v>
      </c>
      <c r="C321" s="36" t="str">
        <f>'дод. 3'!B186</f>
        <v>0421</v>
      </c>
      <c r="D321" s="60" t="str">
        <f>'дод. 3'!C186</f>
        <v>Здійснення  заходів із землеустрою</v>
      </c>
      <c r="E321" s="37">
        <v>520000</v>
      </c>
      <c r="F321" s="37"/>
      <c r="G321" s="37"/>
      <c r="H321" s="37">
        <v>30988</v>
      </c>
      <c r="I321" s="37"/>
      <c r="J321" s="37"/>
      <c r="K321" s="96">
        <f t="shared" si="105"/>
        <v>5.9592307692307696</v>
      </c>
      <c r="L321" s="37">
        <f t="shared" si="133"/>
        <v>14343.33</v>
      </c>
      <c r="M321" s="37">
        <v>14343.33</v>
      </c>
      <c r="N321" s="37"/>
      <c r="O321" s="37"/>
      <c r="P321" s="37"/>
      <c r="Q321" s="37">
        <f t="shared" si="127"/>
        <v>0</v>
      </c>
      <c r="R321" s="37"/>
      <c r="S321" s="37"/>
      <c r="T321" s="37"/>
      <c r="U321" s="37"/>
      <c r="V321" s="96">
        <f t="shared" si="107"/>
        <v>0</v>
      </c>
      <c r="W321" s="37">
        <f t="shared" si="106"/>
        <v>30988</v>
      </c>
      <c r="X321" s="220"/>
    </row>
    <row r="322" spans="1:24" s="173" customFormat="1" ht="32.25" customHeight="1">
      <c r="A322" s="36" t="s">
        <v>678</v>
      </c>
      <c r="B322" s="40" t="s">
        <v>679</v>
      </c>
      <c r="C322" s="40" t="s">
        <v>126</v>
      </c>
      <c r="D322" s="170" t="s">
        <v>680</v>
      </c>
      <c r="E322" s="37">
        <v>90000</v>
      </c>
      <c r="F322" s="37"/>
      <c r="G322" s="37"/>
      <c r="H322" s="37">
        <v>90000</v>
      </c>
      <c r="I322" s="37"/>
      <c r="J322" s="37"/>
      <c r="K322" s="96">
        <f t="shared" si="105"/>
        <v>100</v>
      </c>
      <c r="L322" s="37">
        <f t="shared" si="133"/>
        <v>5000000</v>
      </c>
      <c r="M322" s="37"/>
      <c r="N322" s="37"/>
      <c r="O322" s="37"/>
      <c r="P322" s="37">
        <v>5000000</v>
      </c>
      <c r="Q322" s="37">
        <f t="shared" si="127"/>
        <v>5000000</v>
      </c>
      <c r="R322" s="37"/>
      <c r="S322" s="37"/>
      <c r="T322" s="37"/>
      <c r="U322" s="37">
        <v>5000000</v>
      </c>
      <c r="V322" s="96">
        <f t="shared" si="107"/>
        <v>100</v>
      </c>
      <c r="W322" s="37">
        <f t="shared" si="106"/>
        <v>5090000</v>
      </c>
      <c r="X322" s="220"/>
    </row>
    <row r="323" spans="1:24" s="2" customFormat="1" ht="30">
      <c r="A323" s="40" t="s">
        <v>341</v>
      </c>
      <c r="B323" s="40" t="str">
        <f>'дод. 3'!A219</f>
        <v>7610</v>
      </c>
      <c r="C323" s="40" t="str">
        <f>'дод. 3'!B219</f>
        <v>0411</v>
      </c>
      <c r="D323" s="150" t="str">
        <f>'дод. 3'!C219</f>
        <v>Сприяння розвитку малого та середнього підприємництва</v>
      </c>
      <c r="E323" s="37">
        <v>252000</v>
      </c>
      <c r="F323" s="37"/>
      <c r="G323" s="37"/>
      <c r="H323" s="37">
        <v>134999.86</v>
      </c>
      <c r="I323" s="37"/>
      <c r="J323" s="37"/>
      <c r="K323" s="96">
        <f t="shared" si="105"/>
        <v>53.571373015873014</v>
      </c>
      <c r="L323" s="37">
        <f t="shared" si="133"/>
        <v>0</v>
      </c>
      <c r="M323" s="37"/>
      <c r="N323" s="37"/>
      <c r="O323" s="37"/>
      <c r="P323" s="37"/>
      <c r="Q323" s="37">
        <f t="shared" si="127"/>
        <v>0</v>
      </c>
      <c r="R323" s="37"/>
      <c r="S323" s="37"/>
      <c r="T323" s="37"/>
      <c r="U323" s="37"/>
      <c r="V323" s="96"/>
      <c r="W323" s="37">
        <f t="shared" si="106"/>
        <v>134999.86</v>
      </c>
      <c r="X323" s="220"/>
    </row>
    <row r="324" spans="1:24" s="2" customFormat="1" ht="37.5" customHeight="1">
      <c r="A324" s="40" t="s">
        <v>409</v>
      </c>
      <c r="B324" s="40" t="str">
        <f>'дод. 3'!A221</f>
        <v>7650</v>
      </c>
      <c r="C324" s="40" t="str">
        <f>'дод. 3'!B221</f>
        <v>0490</v>
      </c>
      <c r="D324" s="150" t="str">
        <f>'дод. 3'!C221</f>
        <v>Проведення експертної  грошової  оцінки  земельної ділянки чи права на неї</v>
      </c>
      <c r="E324" s="37">
        <v>0</v>
      </c>
      <c r="F324" s="37"/>
      <c r="G324" s="37"/>
      <c r="H324" s="37"/>
      <c r="I324" s="37"/>
      <c r="J324" s="37"/>
      <c r="K324" s="96"/>
      <c r="L324" s="37">
        <f t="shared" si="133"/>
        <v>50000</v>
      </c>
      <c r="M324" s="37"/>
      <c r="N324" s="37"/>
      <c r="O324" s="37"/>
      <c r="P324" s="37">
        <v>50000</v>
      </c>
      <c r="Q324" s="37">
        <f t="shared" si="127"/>
        <v>36500</v>
      </c>
      <c r="R324" s="37"/>
      <c r="S324" s="37"/>
      <c r="T324" s="37"/>
      <c r="U324" s="37">
        <v>36500</v>
      </c>
      <c r="V324" s="96">
        <f t="shared" si="107"/>
        <v>73</v>
      </c>
      <c r="W324" s="37">
        <f t="shared" si="106"/>
        <v>36500</v>
      </c>
      <c r="X324" s="221">
        <v>21</v>
      </c>
    </row>
    <row r="325" spans="1:24" s="2" customFormat="1" ht="60">
      <c r="A325" s="40" t="s">
        <v>411</v>
      </c>
      <c r="B325" s="40" t="str">
        <f>'дод. 3'!A222</f>
        <v>7660</v>
      </c>
      <c r="C325" s="40" t="str">
        <f>'дод. 3'!B222</f>
        <v>0490</v>
      </c>
      <c r="D325" s="150" t="str">
        <f>'дод. 3'!C222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25" s="37">
        <v>0</v>
      </c>
      <c r="F325" s="37"/>
      <c r="G325" s="37"/>
      <c r="H325" s="37"/>
      <c r="I325" s="37"/>
      <c r="J325" s="37"/>
      <c r="K325" s="96"/>
      <c r="L325" s="37">
        <f t="shared" si="133"/>
        <v>25000</v>
      </c>
      <c r="M325" s="37"/>
      <c r="N325" s="37"/>
      <c r="O325" s="37"/>
      <c r="P325" s="37">
        <v>25000</v>
      </c>
      <c r="Q325" s="37">
        <f t="shared" si="127"/>
        <v>0</v>
      </c>
      <c r="R325" s="37"/>
      <c r="S325" s="37"/>
      <c r="T325" s="37"/>
      <c r="U325" s="37"/>
      <c r="V325" s="96">
        <f t="shared" si="107"/>
        <v>0</v>
      </c>
      <c r="W325" s="37">
        <f t="shared" si="106"/>
        <v>0</v>
      </c>
      <c r="X325" s="221"/>
    </row>
    <row r="326" spans="1:24" s="2" customFormat="1" ht="22.5" customHeight="1">
      <c r="A326" s="40" t="s">
        <v>404</v>
      </c>
      <c r="B326" s="40" t="str">
        <f>'дод. 3'!A225</f>
        <v>7690</v>
      </c>
      <c r="C326" s="40">
        <f>'дод. 3'!B225</f>
        <v>0</v>
      </c>
      <c r="D326" s="150" t="str">
        <f>'дод. 3'!C225</f>
        <v>Інша економічна діяльність</v>
      </c>
      <c r="E326" s="37">
        <f>E327</f>
        <v>731906</v>
      </c>
      <c r="F326" s="37">
        <f aca="true" t="shared" si="134" ref="F326:U326">F327</f>
        <v>0</v>
      </c>
      <c r="G326" s="37">
        <f t="shared" si="134"/>
        <v>78316.65</v>
      </c>
      <c r="H326" s="37">
        <f t="shared" si="134"/>
        <v>600672.52</v>
      </c>
      <c r="I326" s="37">
        <f t="shared" si="134"/>
        <v>0</v>
      </c>
      <c r="J326" s="37">
        <f t="shared" si="134"/>
        <v>78316.65</v>
      </c>
      <c r="K326" s="96">
        <f t="shared" si="105"/>
        <v>82.0696264274374</v>
      </c>
      <c r="L326" s="37">
        <f t="shared" si="134"/>
        <v>0</v>
      </c>
      <c r="M326" s="37">
        <f t="shared" si="134"/>
        <v>0</v>
      </c>
      <c r="N326" s="37">
        <f t="shared" si="134"/>
        <v>0</v>
      </c>
      <c r="O326" s="37">
        <f t="shared" si="134"/>
        <v>0</v>
      </c>
      <c r="P326" s="37">
        <f t="shared" si="134"/>
        <v>0</v>
      </c>
      <c r="Q326" s="37">
        <f t="shared" si="134"/>
        <v>0</v>
      </c>
      <c r="R326" s="37">
        <f t="shared" si="134"/>
        <v>0</v>
      </c>
      <c r="S326" s="37">
        <f t="shared" si="134"/>
        <v>0</v>
      </c>
      <c r="T326" s="37">
        <f t="shared" si="134"/>
        <v>0</v>
      </c>
      <c r="U326" s="37">
        <f t="shared" si="134"/>
        <v>0</v>
      </c>
      <c r="V326" s="96"/>
      <c r="W326" s="37">
        <f t="shared" si="106"/>
        <v>600672.52</v>
      </c>
      <c r="X326" s="221"/>
    </row>
    <row r="327" spans="1:24" s="51" customFormat="1" ht="23.25" customHeight="1">
      <c r="A327" s="52" t="s">
        <v>405</v>
      </c>
      <c r="B327" s="52" t="str">
        <f>'дод. 3'!A227</f>
        <v>7693</v>
      </c>
      <c r="C327" s="52" t="str">
        <f>'дод. 3'!B227</f>
        <v>0490</v>
      </c>
      <c r="D327" s="151" t="str">
        <f>'дод. 3'!C227</f>
        <v>Інші заходи, пов'язані з економічною діяльністю</v>
      </c>
      <c r="E327" s="39">
        <v>731906</v>
      </c>
      <c r="F327" s="39"/>
      <c r="G327" s="39">
        <v>78316.65</v>
      </c>
      <c r="H327" s="39">
        <v>600672.52</v>
      </c>
      <c r="I327" s="39"/>
      <c r="J327" s="39">
        <v>78316.65</v>
      </c>
      <c r="K327" s="175">
        <f t="shared" si="105"/>
        <v>82.0696264274374</v>
      </c>
      <c r="L327" s="39">
        <f>M327+P327</f>
        <v>0</v>
      </c>
      <c r="M327" s="39"/>
      <c r="N327" s="39"/>
      <c r="O327" s="39"/>
      <c r="P327" s="39"/>
      <c r="Q327" s="39">
        <f t="shared" si="127"/>
        <v>0</v>
      </c>
      <c r="R327" s="39"/>
      <c r="S327" s="39"/>
      <c r="T327" s="39"/>
      <c r="U327" s="39"/>
      <c r="V327" s="175"/>
      <c r="W327" s="39">
        <f t="shared" si="106"/>
        <v>600672.52</v>
      </c>
      <c r="X327" s="221"/>
    </row>
    <row r="328" spans="1:24" s="2" customFormat="1" ht="49.5" customHeight="1">
      <c r="A328" s="40" t="s">
        <v>622</v>
      </c>
      <c r="B328" s="40" t="s">
        <v>600</v>
      </c>
      <c r="C328" s="102" t="s">
        <v>78</v>
      </c>
      <c r="D328" s="101" t="s">
        <v>601</v>
      </c>
      <c r="E328" s="37">
        <v>20000</v>
      </c>
      <c r="F328" s="37"/>
      <c r="G328" s="37"/>
      <c r="H328" s="37">
        <v>20000</v>
      </c>
      <c r="I328" s="37"/>
      <c r="J328" s="37"/>
      <c r="K328" s="96">
        <f t="shared" si="105"/>
        <v>100</v>
      </c>
      <c r="L328" s="37">
        <f>M328+P328</f>
        <v>179000</v>
      </c>
      <c r="M328" s="37"/>
      <c r="N328" s="37"/>
      <c r="O328" s="37"/>
      <c r="P328" s="37">
        <v>179000</v>
      </c>
      <c r="Q328" s="37">
        <f t="shared" si="127"/>
        <v>179000</v>
      </c>
      <c r="R328" s="37"/>
      <c r="S328" s="37"/>
      <c r="T328" s="37"/>
      <c r="U328" s="37">
        <v>179000</v>
      </c>
      <c r="V328" s="96">
        <f t="shared" si="107"/>
        <v>100</v>
      </c>
      <c r="W328" s="37">
        <f t="shared" si="106"/>
        <v>199000</v>
      </c>
      <c r="X328" s="221"/>
    </row>
    <row r="329" spans="1:24" s="47" customFormat="1" ht="28.5">
      <c r="A329" s="45" t="s">
        <v>347</v>
      </c>
      <c r="B329" s="26"/>
      <c r="C329" s="26"/>
      <c r="D329" s="46" t="s">
        <v>350</v>
      </c>
      <c r="E329" s="28">
        <f>E330</f>
        <v>330982.49</v>
      </c>
      <c r="F329" s="28">
        <f aca="true" t="shared" si="135" ref="F329:U330">F330</f>
        <v>271296.63</v>
      </c>
      <c r="G329" s="28">
        <f t="shared" si="135"/>
        <v>0</v>
      </c>
      <c r="H329" s="28">
        <f t="shared" si="135"/>
        <v>198088.42</v>
      </c>
      <c r="I329" s="28">
        <f t="shared" si="135"/>
        <v>162876.03</v>
      </c>
      <c r="J329" s="28">
        <f t="shared" si="135"/>
        <v>0</v>
      </c>
      <c r="K329" s="94">
        <f t="shared" si="105"/>
        <v>59.848610118317744</v>
      </c>
      <c r="L329" s="28">
        <f t="shared" si="135"/>
        <v>0</v>
      </c>
      <c r="M329" s="28">
        <f t="shared" si="135"/>
        <v>0</v>
      </c>
      <c r="N329" s="28">
        <f t="shared" si="135"/>
        <v>0</v>
      </c>
      <c r="O329" s="28">
        <f t="shared" si="135"/>
        <v>0</v>
      </c>
      <c r="P329" s="28">
        <f t="shared" si="135"/>
        <v>0</v>
      </c>
      <c r="Q329" s="28">
        <f t="shared" si="135"/>
        <v>0</v>
      </c>
      <c r="R329" s="28">
        <f t="shared" si="135"/>
        <v>0</v>
      </c>
      <c r="S329" s="28">
        <f t="shared" si="135"/>
        <v>0</v>
      </c>
      <c r="T329" s="28">
        <f t="shared" si="135"/>
        <v>0</v>
      </c>
      <c r="U329" s="28">
        <f t="shared" si="135"/>
        <v>0</v>
      </c>
      <c r="V329" s="94"/>
      <c r="W329" s="28">
        <f t="shared" si="106"/>
        <v>198088.42</v>
      </c>
      <c r="X329" s="221"/>
    </row>
    <row r="330" spans="1:24" s="50" customFormat="1" ht="36.75" customHeight="1">
      <c r="A330" s="48" t="s">
        <v>348</v>
      </c>
      <c r="B330" s="57"/>
      <c r="C330" s="57"/>
      <c r="D330" s="49" t="s">
        <v>350</v>
      </c>
      <c r="E330" s="35">
        <f>E331</f>
        <v>330982.49</v>
      </c>
      <c r="F330" s="35">
        <f t="shared" si="135"/>
        <v>271296.63</v>
      </c>
      <c r="G330" s="35">
        <f t="shared" si="135"/>
        <v>0</v>
      </c>
      <c r="H330" s="35">
        <f t="shared" si="135"/>
        <v>198088.42</v>
      </c>
      <c r="I330" s="35">
        <f t="shared" si="135"/>
        <v>162876.03</v>
      </c>
      <c r="J330" s="35">
        <f t="shared" si="135"/>
        <v>0</v>
      </c>
      <c r="K330" s="95">
        <f t="shared" si="105"/>
        <v>59.848610118317744</v>
      </c>
      <c r="L330" s="35">
        <f t="shared" si="135"/>
        <v>0</v>
      </c>
      <c r="M330" s="35">
        <f t="shared" si="135"/>
        <v>0</v>
      </c>
      <c r="N330" s="35">
        <f t="shared" si="135"/>
        <v>0</v>
      </c>
      <c r="O330" s="35">
        <f t="shared" si="135"/>
        <v>0</v>
      </c>
      <c r="P330" s="35">
        <f t="shared" si="135"/>
        <v>0</v>
      </c>
      <c r="Q330" s="35">
        <f t="shared" si="135"/>
        <v>0</v>
      </c>
      <c r="R330" s="35">
        <f t="shared" si="135"/>
        <v>0</v>
      </c>
      <c r="S330" s="35">
        <f t="shared" si="135"/>
        <v>0</v>
      </c>
      <c r="T330" s="35">
        <f t="shared" si="135"/>
        <v>0</v>
      </c>
      <c r="U330" s="35">
        <f t="shared" si="135"/>
        <v>0</v>
      </c>
      <c r="V330" s="95"/>
      <c r="W330" s="35">
        <f t="shared" si="106"/>
        <v>198088.42</v>
      </c>
      <c r="X330" s="221"/>
    </row>
    <row r="331" spans="1:24" s="2" customFormat="1" ht="45">
      <c r="A331" s="36" t="s">
        <v>349</v>
      </c>
      <c r="B331" s="36" t="str">
        <f>'дод. 3'!A15</f>
        <v>0160</v>
      </c>
      <c r="C331" s="36" t="str">
        <f>'дод. 3'!B15</f>
        <v>0111</v>
      </c>
      <c r="D331" s="101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331" s="37">
        <v>330982.49</v>
      </c>
      <c r="F331" s="37">
        <v>271296.63</v>
      </c>
      <c r="G331" s="37"/>
      <c r="H331" s="37">
        <v>198088.42</v>
      </c>
      <c r="I331" s="37">
        <v>162876.03</v>
      </c>
      <c r="J331" s="37"/>
      <c r="K331" s="96">
        <f t="shared" si="105"/>
        <v>59.848610118317744</v>
      </c>
      <c r="L331" s="37">
        <f>M331+P331</f>
        <v>0</v>
      </c>
      <c r="M331" s="37"/>
      <c r="N331" s="37"/>
      <c r="O331" s="37"/>
      <c r="P331" s="37"/>
      <c r="Q331" s="37">
        <f t="shared" si="127"/>
        <v>0</v>
      </c>
      <c r="R331" s="37"/>
      <c r="S331" s="37"/>
      <c r="T331" s="37"/>
      <c r="U331" s="37"/>
      <c r="V331" s="96"/>
      <c r="W331" s="37">
        <f t="shared" si="106"/>
        <v>198088.42</v>
      </c>
      <c r="X331" s="221"/>
    </row>
    <row r="332" spans="1:24" s="47" customFormat="1" ht="33" customHeight="1">
      <c r="A332" s="45" t="s">
        <v>342</v>
      </c>
      <c r="B332" s="26"/>
      <c r="C332" s="26"/>
      <c r="D332" s="46" t="s">
        <v>73</v>
      </c>
      <c r="E332" s="28">
        <f>E333</f>
        <v>105293469.59</v>
      </c>
      <c r="F332" s="28">
        <f aca="true" t="shared" si="136" ref="F332:U332">F333</f>
        <v>13148077</v>
      </c>
      <c r="G332" s="28">
        <f t="shared" si="136"/>
        <v>193507</v>
      </c>
      <c r="H332" s="28">
        <f t="shared" si="136"/>
        <v>104412395.27</v>
      </c>
      <c r="I332" s="28">
        <f t="shared" si="136"/>
        <v>13148077</v>
      </c>
      <c r="J332" s="28">
        <f t="shared" si="136"/>
        <v>181945.85</v>
      </c>
      <c r="K332" s="94">
        <f t="shared" si="105"/>
        <v>99.16322035599092</v>
      </c>
      <c r="L332" s="28">
        <f t="shared" si="136"/>
        <v>4693748</v>
      </c>
      <c r="M332" s="28">
        <f t="shared" si="136"/>
        <v>4025000</v>
      </c>
      <c r="N332" s="28">
        <f t="shared" si="136"/>
        <v>0</v>
      </c>
      <c r="O332" s="28">
        <f t="shared" si="136"/>
        <v>0</v>
      </c>
      <c r="P332" s="28">
        <f t="shared" si="136"/>
        <v>668748</v>
      </c>
      <c r="Q332" s="28">
        <f t="shared" si="136"/>
        <v>4546896.9399999995</v>
      </c>
      <c r="R332" s="28">
        <f t="shared" si="136"/>
        <v>3946379.1599999997</v>
      </c>
      <c r="S332" s="28">
        <f t="shared" si="136"/>
        <v>0</v>
      </c>
      <c r="T332" s="28">
        <f t="shared" si="136"/>
        <v>0</v>
      </c>
      <c r="U332" s="28">
        <f t="shared" si="136"/>
        <v>600517.78</v>
      </c>
      <c r="V332" s="94">
        <f t="shared" si="107"/>
        <v>96.87134758832386</v>
      </c>
      <c r="W332" s="28">
        <f t="shared" si="106"/>
        <v>108959292.21</v>
      </c>
      <c r="X332" s="221"/>
    </row>
    <row r="333" spans="1:24" s="50" customFormat="1" ht="30.75" customHeight="1">
      <c r="A333" s="48" t="s">
        <v>343</v>
      </c>
      <c r="B333" s="57"/>
      <c r="C333" s="57"/>
      <c r="D333" s="49" t="s">
        <v>73</v>
      </c>
      <c r="E333" s="35">
        <f>E335+E336+E337+E340+E341+E342+E345+E343+E338</f>
        <v>105293469.59</v>
      </c>
      <c r="F333" s="35">
        <f aca="true" t="shared" si="137" ref="F333:L333">F335+F336+F337+F340+F341+F342+F345+F343+F338</f>
        <v>13148077</v>
      </c>
      <c r="G333" s="35">
        <f t="shared" si="137"/>
        <v>193507</v>
      </c>
      <c r="H333" s="35">
        <f t="shared" si="137"/>
        <v>104412395.27</v>
      </c>
      <c r="I333" s="35">
        <f t="shared" si="137"/>
        <v>13148077</v>
      </c>
      <c r="J333" s="35">
        <f t="shared" si="137"/>
        <v>181945.85</v>
      </c>
      <c r="K333" s="95">
        <f t="shared" si="105"/>
        <v>99.16322035599092</v>
      </c>
      <c r="L333" s="35">
        <f t="shared" si="137"/>
        <v>4693748</v>
      </c>
      <c r="M333" s="35">
        <f aca="true" t="shared" si="138" ref="M333:U333">M335+M336+M337+M340+M341+M342+M345+M343+M338</f>
        <v>4025000</v>
      </c>
      <c r="N333" s="35">
        <f t="shared" si="138"/>
        <v>0</v>
      </c>
      <c r="O333" s="35">
        <f t="shared" si="138"/>
        <v>0</v>
      </c>
      <c r="P333" s="35">
        <f t="shared" si="138"/>
        <v>668748</v>
      </c>
      <c r="Q333" s="35">
        <f>Q335+Q336+Q337+Q340+Q341+Q342+Q345+Q343+Q338</f>
        <v>4546896.9399999995</v>
      </c>
      <c r="R333" s="35">
        <f t="shared" si="138"/>
        <v>3946379.1599999997</v>
      </c>
      <c r="S333" s="35">
        <f t="shared" si="138"/>
        <v>0</v>
      </c>
      <c r="T333" s="35">
        <f t="shared" si="138"/>
        <v>0</v>
      </c>
      <c r="U333" s="35">
        <f t="shared" si="138"/>
        <v>600517.78</v>
      </c>
      <c r="V333" s="95">
        <f t="shared" si="107"/>
        <v>96.87134758832386</v>
      </c>
      <c r="W333" s="35">
        <f t="shared" si="106"/>
        <v>108959292.21</v>
      </c>
      <c r="X333" s="221"/>
    </row>
    <row r="334" spans="1:24" s="50" customFormat="1" ht="22.5" customHeight="1">
      <c r="A334" s="48"/>
      <c r="B334" s="57"/>
      <c r="C334" s="57"/>
      <c r="D334" s="49" t="s">
        <v>685</v>
      </c>
      <c r="E334" s="35">
        <f>E339+E344</f>
        <v>0</v>
      </c>
      <c r="F334" s="35">
        <f aca="true" t="shared" si="139" ref="F334:U334">F339+F344</f>
        <v>0</v>
      </c>
      <c r="G334" s="35">
        <f t="shared" si="139"/>
        <v>0</v>
      </c>
      <c r="H334" s="35">
        <f t="shared" si="139"/>
        <v>0</v>
      </c>
      <c r="I334" s="35">
        <f t="shared" si="139"/>
        <v>0</v>
      </c>
      <c r="J334" s="35">
        <f t="shared" si="139"/>
        <v>0</v>
      </c>
      <c r="K334" s="95"/>
      <c r="L334" s="35">
        <f t="shared" si="139"/>
        <v>4061000</v>
      </c>
      <c r="M334" s="35">
        <f t="shared" si="139"/>
        <v>4000000</v>
      </c>
      <c r="N334" s="35">
        <f t="shared" si="139"/>
        <v>0</v>
      </c>
      <c r="O334" s="35">
        <f t="shared" si="139"/>
        <v>0</v>
      </c>
      <c r="P334" s="35">
        <f t="shared" si="139"/>
        <v>61000</v>
      </c>
      <c r="Q334" s="35">
        <f t="shared" si="139"/>
        <v>3920267.4</v>
      </c>
      <c r="R334" s="35">
        <f t="shared" si="139"/>
        <v>3920267.4</v>
      </c>
      <c r="S334" s="35">
        <f t="shared" si="139"/>
        <v>0</v>
      </c>
      <c r="T334" s="35">
        <f t="shared" si="139"/>
        <v>0</v>
      </c>
      <c r="U334" s="35">
        <f t="shared" si="139"/>
        <v>0</v>
      </c>
      <c r="V334" s="95">
        <f t="shared" si="107"/>
        <v>96.53453336616596</v>
      </c>
      <c r="W334" s="35">
        <f t="shared" si="106"/>
        <v>3920267.4</v>
      </c>
      <c r="X334" s="221"/>
    </row>
    <row r="335" spans="1:24" s="2" customFormat="1" ht="45">
      <c r="A335" s="36" t="s">
        <v>344</v>
      </c>
      <c r="B335" s="36" t="str">
        <f>'дод. 3'!A15</f>
        <v>0160</v>
      </c>
      <c r="C335" s="36" t="str">
        <f>'дод. 3'!B15</f>
        <v>0111</v>
      </c>
      <c r="D335" s="101" t="str">
        <f>'дод. 3'!C15</f>
        <v>Керівництво і управління у відповідній сфері у містах (місті Києві), селищах, селах, об’єднаних територіальних громадах</v>
      </c>
      <c r="E335" s="37">
        <v>16867095</v>
      </c>
      <c r="F335" s="37">
        <v>13148077</v>
      </c>
      <c r="G335" s="37">
        <v>193507</v>
      </c>
      <c r="H335" s="37">
        <v>16853794.12</v>
      </c>
      <c r="I335" s="37">
        <v>13148077</v>
      </c>
      <c r="J335" s="37">
        <v>181945.85</v>
      </c>
      <c r="K335" s="96">
        <f aca="true" t="shared" si="140" ref="K335:K347">H335/E335*100</f>
        <v>99.92114303026099</v>
      </c>
      <c r="L335" s="37">
        <f>M335+P335</f>
        <v>54948</v>
      </c>
      <c r="M335" s="37"/>
      <c r="N335" s="37"/>
      <c r="O335" s="37"/>
      <c r="P335" s="37">
        <v>54948</v>
      </c>
      <c r="Q335" s="37">
        <f t="shared" si="127"/>
        <v>58603.76</v>
      </c>
      <c r="R335" s="37">
        <v>3655.76</v>
      </c>
      <c r="S335" s="37"/>
      <c r="T335" s="37"/>
      <c r="U335" s="37">
        <v>54948</v>
      </c>
      <c r="V335" s="96">
        <f aca="true" t="shared" si="141" ref="V335:V347">Q335/L335*100</f>
        <v>106.65312659241467</v>
      </c>
      <c r="W335" s="37">
        <f aca="true" t="shared" si="142" ref="W335:W347">H335+Q335</f>
        <v>16912397.880000003</v>
      </c>
      <c r="X335" s="221"/>
    </row>
    <row r="336" spans="1:24" s="2" customFormat="1" ht="23.25" customHeight="1">
      <c r="A336" s="36" t="s">
        <v>397</v>
      </c>
      <c r="B336" s="36" t="str">
        <f>'дод. 3'!A220</f>
        <v>7640</v>
      </c>
      <c r="C336" s="36" t="str">
        <f>'дод. 3'!B220</f>
        <v>0470</v>
      </c>
      <c r="D336" s="60" t="str">
        <f>'дод. 3'!C220</f>
        <v>Заходи з енергозбереження</v>
      </c>
      <c r="E336" s="37">
        <v>75000</v>
      </c>
      <c r="F336" s="37"/>
      <c r="G336" s="37"/>
      <c r="H336" s="37">
        <v>64900</v>
      </c>
      <c r="I336" s="37"/>
      <c r="J336" s="37"/>
      <c r="K336" s="96">
        <f t="shared" si="140"/>
        <v>86.53333333333333</v>
      </c>
      <c r="L336" s="37">
        <f aca="true" t="shared" si="143" ref="L336:L345">M336+P336</f>
        <v>0</v>
      </c>
      <c r="M336" s="37"/>
      <c r="N336" s="37"/>
      <c r="O336" s="37"/>
      <c r="P336" s="37"/>
      <c r="Q336" s="37">
        <f t="shared" si="127"/>
        <v>0</v>
      </c>
      <c r="R336" s="37"/>
      <c r="S336" s="37"/>
      <c r="T336" s="37"/>
      <c r="U336" s="37"/>
      <c r="V336" s="96"/>
      <c r="W336" s="37">
        <f t="shared" si="142"/>
        <v>64900</v>
      </c>
      <c r="X336" s="221"/>
    </row>
    <row r="337" spans="1:24" s="2" customFormat="1" ht="32.25" customHeight="1">
      <c r="A337" s="36" t="s">
        <v>345</v>
      </c>
      <c r="B337" s="36" t="str">
        <f>'дод. 3'!A239</f>
        <v>8340</v>
      </c>
      <c r="C337" s="36" t="str">
        <f>'дод. 3'!B239</f>
        <v>0540</v>
      </c>
      <c r="D337" s="60" t="str">
        <f>'дод. 3'!C239</f>
        <v>Природоохоронні заходи за рахунок цільових фондів</v>
      </c>
      <c r="E337" s="37"/>
      <c r="F337" s="37"/>
      <c r="G337" s="37"/>
      <c r="H337" s="37"/>
      <c r="I337" s="37"/>
      <c r="J337" s="37"/>
      <c r="K337" s="96"/>
      <c r="L337" s="37">
        <f t="shared" si="143"/>
        <v>25000</v>
      </c>
      <c r="M337" s="37">
        <v>25000</v>
      </c>
      <c r="N337" s="37"/>
      <c r="O337" s="37"/>
      <c r="P337" s="37"/>
      <c r="Q337" s="37">
        <f t="shared" si="127"/>
        <v>22456</v>
      </c>
      <c r="R337" s="37">
        <v>22456</v>
      </c>
      <c r="S337" s="37"/>
      <c r="T337" s="37"/>
      <c r="U337" s="37"/>
      <c r="V337" s="96">
        <f t="shared" si="141"/>
        <v>89.824</v>
      </c>
      <c r="W337" s="37">
        <f t="shared" si="142"/>
        <v>22456</v>
      </c>
      <c r="X337" s="221"/>
    </row>
    <row r="338" spans="1:24" s="2" customFormat="1" ht="27" customHeight="1">
      <c r="A338" s="36" t="s">
        <v>681</v>
      </c>
      <c r="B338" s="36" t="s">
        <v>682</v>
      </c>
      <c r="C338" s="36" t="s">
        <v>140</v>
      </c>
      <c r="D338" s="172" t="s">
        <v>683</v>
      </c>
      <c r="E338" s="37"/>
      <c r="F338" s="37"/>
      <c r="G338" s="37"/>
      <c r="H338" s="37"/>
      <c r="I338" s="37"/>
      <c r="J338" s="37"/>
      <c r="K338" s="96"/>
      <c r="L338" s="37">
        <f t="shared" si="143"/>
        <v>61000</v>
      </c>
      <c r="M338" s="37"/>
      <c r="N338" s="37"/>
      <c r="O338" s="37"/>
      <c r="P338" s="37">
        <v>61000</v>
      </c>
      <c r="Q338" s="37">
        <f t="shared" si="127"/>
        <v>0</v>
      </c>
      <c r="R338" s="37"/>
      <c r="S338" s="37"/>
      <c r="T338" s="37"/>
      <c r="U338" s="37"/>
      <c r="V338" s="96">
        <f t="shared" si="141"/>
        <v>0</v>
      </c>
      <c r="W338" s="37">
        <f t="shared" si="142"/>
        <v>0</v>
      </c>
      <c r="X338" s="221"/>
    </row>
    <row r="339" spans="1:24" s="2" customFormat="1" ht="17.25" customHeight="1">
      <c r="A339" s="36"/>
      <c r="B339" s="36"/>
      <c r="C339" s="36"/>
      <c r="D339" s="172" t="s">
        <v>685</v>
      </c>
      <c r="E339" s="37"/>
      <c r="F339" s="37"/>
      <c r="G339" s="37"/>
      <c r="H339" s="37"/>
      <c r="I339" s="37"/>
      <c r="J339" s="37"/>
      <c r="K339" s="96"/>
      <c r="L339" s="37">
        <f t="shared" si="143"/>
        <v>61000</v>
      </c>
      <c r="M339" s="37"/>
      <c r="N339" s="37"/>
      <c r="O339" s="37"/>
      <c r="P339" s="37">
        <v>61000</v>
      </c>
      <c r="Q339" s="37">
        <f t="shared" si="127"/>
        <v>0</v>
      </c>
      <c r="R339" s="37"/>
      <c r="S339" s="37"/>
      <c r="T339" s="37"/>
      <c r="U339" s="37"/>
      <c r="V339" s="96">
        <f t="shared" si="141"/>
        <v>0</v>
      </c>
      <c r="W339" s="37">
        <f t="shared" si="142"/>
        <v>0</v>
      </c>
      <c r="X339" s="221"/>
    </row>
    <row r="340" spans="1:24" s="2" customFormat="1" ht="22.5" customHeight="1">
      <c r="A340" s="36" t="s">
        <v>346</v>
      </c>
      <c r="B340" s="36" t="str">
        <f>'дод. 3'!A244</f>
        <v>8600</v>
      </c>
      <c r="C340" s="36" t="str">
        <f>'дод. 3'!B244</f>
        <v>0170</v>
      </c>
      <c r="D340" s="60" t="str">
        <f>'дод. 3'!C244</f>
        <v>Обслуговування місцевого боргу</v>
      </c>
      <c r="E340" s="37">
        <v>177952.4</v>
      </c>
      <c r="F340" s="37"/>
      <c r="G340" s="37"/>
      <c r="H340" s="37">
        <v>177952.4</v>
      </c>
      <c r="I340" s="37"/>
      <c r="J340" s="37"/>
      <c r="K340" s="96">
        <f t="shared" si="140"/>
        <v>100</v>
      </c>
      <c r="L340" s="37">
        <f t="shared" si="143"/>
        <v>0</v>
      </c>
      <c r="M340" s="37"/>
      <c r="N340" s="37"/>
      <c r="O340" s="37"/>
      <c r="P340" s="37"/>
      <c r="Q340" s="37">
        <f t="shared" si="127"/>
        <v>0</v>
      </c>
      <c r="R340" s="37"/>
      <c r="S340" s="37"/>
      <c r="T340" s="37"/>
      <c r="U340" s="37"/>
      <c r="V340" s="96"/>
      <c r="W340" s="37">
        <f t="shared" si="142"/>
        <v>177952.4</v>
      </c>
      <c r="X340" s="221"/>
    </row>
    <row r="341" spans="1:24" s="2" customFormat="1" ht="21" customHeight="1">
      <c r="A341" s="36" t="s">
        <v>368</v>
      </c>
      <c r="B341" s="36" t="str">
        <f>'дод. 3'!A245</f>
        <v>8700</v>
      </c>
      <c r="C341" s="36" t="str">
        <f>'дод. 3'!B245</f>
        <v>0133</v>
      </c>
      <c r="D341" s="60" t="str">
        <f>'дод. 3'!C245</f>
        <v>Резервний фонд</v>
      </c>
      <c r="E341" s="37">
        <v>856922.19</v>
      </c>
      <c r="F341" s="37"/>
      <c r="G341" s="37"/>
      <c r="H341" s="37"/>
      <c r="I341" s="37"/>
      <c r="J341" s="37"/>
      <c r="K341" s="96">
        <f t="shared" si="140"/>
        <v>0</v>
      </c>
      <c r="L341" s="37">
        <f t="shared" si="143"/>
        <v>0</v>
      </c>
      <c r="M341" s="37"/>
      <c r="N341" s="37"/>
      <c r="O341" s="37"/>
      <c r="P341" s="37"/>
      <c r="Q341" s="37">
        <f t="shared" si="127"/>
        <v>0</v>
      </c>
      <c r="R341" s="37"/>
      <c r="S341" s="37"/>
      <c r="T341" s="37"/>
      <c r="U341" s="37"/>
      <c r="V341" s="96"/>
      <c r="W341" s="37">
        <f t="shared" si="142"/>
        <v>0</v>
      </c>
      <c r="X341" s="221"/>
    </row>
    <row r="342" spans="1:24" s="2" customFormat="1" ht="21.75" customHeight="1">
      <c r="A342" s="36" t="s">
        <v>369</v>
      </c>
      <c r="B342" s="36" t="str">
        <f>'дод. 3'!A249</f>
        <v>9110</v>
      </c>
      <c r="C342" s="36" t="str">
        <f>'дод. 3'!B249</f>
        <v>0180</v>
      </c>
      <c r="D342" s="60" t="str">
        <f>'дод. 3'!C249</f>
        <v>Реверсна дотація</v>
      </c>
      <c r="E342" s="37">
        <v>87299600</v>
      </c>
      <c r="F342" s="37"/>
      <c r="G342" s="37"/>
      <c r="H342" s="37">
        <v>87299600</v>
      </c>
      <c r="I342" s="37"/>
      <c r="J342" s="37"/>
      <c r="K342" s="96">
        <f t="shared" si="140"/>
        <v>100</v>
      </c>
      <c r="L342" s="37">
        <f t="shared" si="143"/>
        <v>0</v>
      </c>
      <c r="M342" s="37"/>
      <c r="N342" s="37"/>
      <c r="O342" s="37"/>
      <c r="P342" s="37"/>
      <c r="Q342" s="37">
        <f t="shared" si="127"/>
        <v>0</v>
      </c>
      <c r="R342" s="37"/>
      <c r="S342" s="37"/>
      <c r="T342" s="37"/>
      <c r="U342" s="37"/>
      <c r="V342" s="96"/>
      <c r="W342" s="37">
        <f t="shared" si="142"/>
        <v>87299600</v>
      </c>
      <c r="X342" s="221"/>
    </row>
    <row r="343" spans="1:24" s="2" customFormat="1" ht="105.75" customHeight="1">
      <c r="A343" s="36" t="s">
        <v>619</v>
      </c>
      <c r="B343" s="40" t="s">
        <v>620</v>
      </c>
      <c r="C343" s="102" t="s">
        <v>78</v>
      </c>
      <c r="D343" s="103" t="s">
        <v>621</v>
      </c>
      <c r="E343" s="37"/>
      <c r="F343" s="37"/>
      <c r="G343" s="37"/>
      <c r="H343" s="37"/>
      <c r="I343" s="37"/>
      <c r="J343" s="37"/>
      <c r="K343" s="96"/>
      <c r="L343" s="37">
        <f t="shared" si="143"/>
        <v>4000000</v>
      </c>
      <c r="M343" s="37">
        <v>4000000</v>
      </c>
      <c r="N343" s="37"/>
      <c r="O343" s="37"/>
      <c r="P343" s="37"/>
      <c r="Q343" s="37">
        <f t="shared" si="127"/>
        <v>3920267.4</v>
      </c>
      <c r="R343" s="37">
        <v>3920267.4</v>
      </c>
      <c r="S343" s="37"/>
      <c r="T343" s="37"/>
      <c r="U343" s="37"/>
      <c r="V343" s="96">
        <f t="shared" si="141"/>
        <v>98.00668499999999</v>
      </c>
      <c r="W343" s="37">
        <f t="shared" si="142"/>
        <v>3920267.4</v>
      </c>
      <c r="X343" s="221"/>
    </row>
    <row r="344" spans="1:24" s="2" customFormat="1" ht="24" customHeight="1">
      <c r="A344" s="36"/>
      <c r="B344" s="40"/>
      <c r="C344" s="102"/>
      <c r="D344" s="103" t="s">
        <v>685</v>
      </c>
      <c r="E344" s="37"/>
      <c r="F344" s="37"/>
      <c r="G344" s="37"/>
      <c r="H344" s="37"/>
      <c r="I344" s="37"/>
      <c r="J344" s="37"/>
      <c r="K344" s="96"/>
      <c r="L344" s="37">
        <f t="shared" si="143"/>
        <v>4000000</v>
      </c>
      <c r="M344" s="37">
        <v>4000000</v>
      </c>
      <c r="N344" s="37"/>
      <c r="O344" s="37"/>
      <c r="P344" s="37"/>
      <c r="Q344" s="37">
        <f t="shared" si="127"/>
        <v>3920267.4</v>
      </c>
      <c r="R344" s="37">
        <v>3920267.4</v>
      </c>
      <c r="S344" s="37"/>
      <c r="T344" s="37"/>
      <c r="U344" s="37"/>
      <c r="V344" s="96">
        <f t="shared" si="141"/>
        <v>98.00668499999999</v>
      </c>
      <c r="W344" s="37">
        <f t="shared" si="142"/>
        <v>3920267.4</v>
      </c>
      <c r="X344" s="221"/>
    </row>
    <row r="345" spans="1:24" s="2" customFormat="1" ht="21.75" customHeight="1">
      <c r="A345" s="36" t="s">
        <v>494</v>
      </c>
      <c r="B345" s="36" t="str">
        <f>'дод. 3'!A255</f>
        <v>9770</v>
      </c>
      <c r="C345" s="36" t="str">
        <f>'дод. 3'!B255</f>
        <v>0180</v>
      </c>
      <c r="D345" s="60" t="str">
        <f>'дод. 3'!C255</f>
        <v>Інші субвенції з місцевого бюджету </v>
      </c>
      <c r="E345" s="37">
        <v>16900</v>
      </c>
      <c r="F345" s="37"/>
      <c r="G345" s="37"/>
      <c r="H345" s="37">
        <v>16148.75</v>
      </c>
      <c r="I345" s="37"/>
      <c r="J345" s="37"/>
      <c r="K345" s="96">
        <f t="shared" si="140"/>
        <v>95.55473372781064</v>
      </c>
      <c r="L345" s="37">
        <f t="shared" si="143"/>
        <v>552800</v>
      </c>
      <c r="M345" s="37"/>
      <c r="N345" s="37"/>
      <c r="O345" s="37"/>
      <c r="P345" s="37">
        <v>552800</v>
      </c>
      <c r="Q345" s="37">
        <f t="shared" si="127"/>
        <v>545569.78</v>
      </c>
      <c r="R345" s="37"/>
      <c r="S345" s="37"/>
      <c r="T345" s="37"/>
      <c r="U345" s="37">
        <v>545569.78</v>
      </c>
      <c r="V345" s="96">
        <f t="shared" si="141"/>
        <v>98.69207308248915</v>
      </c>
      <c r="W345" s="37">
        <f t="shared" si="142"/>
        <v>561718.53</v>
      </c>
      <c r="X345" s="221"/>
    </row>
    <row r="346" spans="1:24" s="47" customFormat="1" ht="20.25" customHeight="1">
      <c r="A346" s="27"/>
      <c r="B346" s="26"/>
      <c r="C346" s="26"/>
      <c r="D346" s="46" t="s">
        <v>39</v>
      </c>
      <c r="E346" s="28">
        <f aca="true" t="shared" si="144" ref="E346:J346">E14+E63+E95+E133+E217+E227+E241+E274+E277+E308+E315+E318+E329+E332</f>
        <v>2858455775.93</v>
      </c>
      <c r="F346" s="28">
        <f t="shared" si="144"/>
        <v>680237367.73</v>
      </c>
      <c r="G346" s="28">
        <f t="shared" si="144"/>
        <v>101361755.65</v>
      </c>
      <c r="H346" s="28">
        <f t="shared" si="144"/>
        <v>2797685457.8599997</v>
      </c>
      <c r="I346" s="28">
        <f t="shared" si="144"/>
        <v>679846497.7099999</v>
      </c>
      <c r="J346" s="28">
        <f t="shared" si="144"/>
        <v>97895591.96</v>
      </c>
      <c r="K346" s="94">
        <f t="shared" si="140"/>
        <v>97.8740158031576</v>
      </c>
      <c r="L346" s="28">
        <f aca="true" t="shared" si="145" ref="L346:U346">L14+L63+L95+L133+L217+L227+L241+L274+L277+L308+L315+L318+L329+L332</f>
        <v>691746355.04</v>
      </c>
      <c r="M346" s="28">
        <f t="shared" si="145"/>
        <v>118956403.02</v>
      </c>
      <c r="N346" s="28">
        <f t="shared" si="145"/>
        <v>6315206</v>
      </c>
      <c r="O346" s="28">
        <f t="shared" si="145"/>
        <v>2472134</v>
      </c>
      <c r="P346" s="28">
        <f t="shared" si="145"/>
        <v>572789952.02</v>
      </c>
      <c r="Q346" s="28">
        <f t="shared" si="145"/>
        <v>652698434.1200001</v>
      </c>
      <c r="R346" s="28">
        <f t="shared" si="145"/>
        <v>129675955.67</v>
      </c>
      <c r="S346" s="28">
        <f t="shared" si="145"/>
        <v>8566120.08</v>
      </c>
      <c r="T346" s="28">
        <f t="shared" si="145"/>
        <v>1908917.3900000001</v>
      </c>
      <c r="U346" s="28">
        <f t="shared" si="145"/>
        <v>523022478.4499999</v>
      </c>
      <c r="V346" s="94">
        <f t="shared" si="141"/>
        <v>94.35516781035415</v>
      </c>
      <c r="W346" s="28">
        <f t="shared" si="142"/>
        <v>3450383891.9799995</v>
      </c>
      <c r="X346" s="221"/>
    </row>
    <row r="347" spans="1:24" s="47" customFormat="1" ht="20.25" customHeight="1">
      <c r="A347" s="27"/>
      <c r="B347" s="26"/>
      <c r="C347" s="26"/>
      <c r="D347" s="46" t="s">
        <v>685</v>
      </c>
      <c r="E347" s="28">
        <f>E65+E97+E135+E219+E229+E243+E279+E334</f>
        <v>1551458147.88</v>
      </c>
      <c r="F347" s="28">
        <f aca="true" t="shared" si="146" ref="F347:U347">F65+F97+F135+F219+F229+F243+F279+F334</f>
        <v>216909675</v>
      </c>
      <c r="G347" s="28">
        <f t="shared" si="146"/>
        <v>0</v>
      </c>
      <c r="H347" s="28">
        <f t="shared" si="146"/>
        <v>1506813236.3200002</v>
      </c>
      <c r="I347" s="28">
        <f t="shared" si="146"/>
        <v>216836999.26000002</v>
      </c>
      <c r="J347" s="28">
        <f t="shared" si="146"/>
        <v>0</v>
      </c>
      <c r="K347" s="94">
        <f t="shared" si="140"/>
        <v>97.12239020942941</v>
      </c>
      <c r="L347" s="28">
        <f t="shared" si="146"/>
        <v>137986580.51999998</v>
      </c>
      <c r="M347" s="28">
        <f t="shared" si="146"/>
        <v>45900000</v>
      </c>
      <c r="N347" s="28">
        <f t="shared" si="146"/>
        <v>0</v>
      </c>
      <c r="O347" s="28">
        <f t="shared" si="146"/>
        <v>0</v>
      </c>
      <c r="P347" s="28">
        <f t="shared" si="146"/>
        <v>92086580.52</v>
      </c>
      <c r="Q347" s="28">
        <f t="shared" si="146"/>
        <v>108897570.10000001</v>
      </c>
      <c r="R347" s="28">
        <f t="shared" si="146"/>
        <v>45819791.4</v>
      </c>
      <c r="S347" s="28">
        <f t="shared" si="146"/>
        <v>0</v>
      </c>
      <c r="T347" s="28">
        <f t="shared" si="146"/>
        <v>0</v>
      </c>
      <c r="U347" s="28">
        <f t="shared" si="146"/>
        <v>63077778.7</v>
      </c>
      <c r="V347" s="94">
        <f t="shared" si="141"/>
        <v>78.91895696641039</v>
      </c>
      <c r="W347" s="28">
        <f t="shared" si="142"/>
        <v>1615710806.42</v>
      </c>
      <c r="X347" s="221"/>
    </row>
    <row r="348" spans="1:24" s="47" customFormat="1" ht="130.5" customHeight="1">
      <c r="A348" s="108"/>
      <c r="B348" s="109"/>
      <c r="C348" s="109"/>
      <c r="D348" s="147"/>
      <c r="E348" s="110"/>
      <c r="F348" s="110"/>
      <c r="G348" s="110"/>
      <c r="H348" s="110"/>
      <c r="I348" s="110"/>
      <c r="J348" s="110"/>
      <c r="K348" s="97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97"/>
      <c r="W348" s="110"/>
      <c r="X348" s="221"/>
    </row>
    <row r="349" spans="1:24" s="47" customFormat="1" ht="20.25" customHeight="1">
      <c r="A349" s="108"/>
      <c r="B349" s="99"/>
      <c r="C349" s="99"/>
      <c r="D349" s="176"/>
      <c r="E349" s="147"/>
      <c r="F349" s="100"/>
      <c r="G349" s="100"/>
      <c r="H349" s="156"/>
      <c r="I349" s="156"/>
      <c r="J349" s="156"/>
      <c r="K349" s="100"/>
      <c r="L349" s="100"/>
      <c r="M349" s="100"/>
      <c r="N349" s="100"/>
      <c r="O349" s="100"/>
      <c r="P349" s="100"/>
      <c r="Q349" s="156"/>
      <c r="R349" s="156"/>
      <c r="S349" s="156"/>
      <c r="T349" s="156"/>
      <c r="U349" s="156"/>
      <c r="V349" s="97"/>
      <c r="W349" s="110"/>
      <c r="X349" s="221"/>
    </row>
    <row r="350" spans="1:24" s="84" customFormat="1" ht="48" customHeight="1">
      <c r="A350" s="190" t="s">
        <v>688</v>
      </c>
      <c r="B350" s="191"/>
      <c r="C350" s="190"/>
      <c r="D350" s="191"/>
      <c r="E350" s="191"/>
      <c r="F350" s="191"/>
      <c r="G350" s="192"/>
      <c r="H350" s="191"/>
      <c r="I350" s="193"/>
      <c r="J350" s="194"/>
      <c r="K350" s="194"/>
      <c r="L350" s="194"/>
      <c r="M350" s="194"/>
      <c r="N350" s="194"/>
      <c r="O350" s="194"/>
      <c r="P350" s="194"/>
      <c r="Q350" s="194"/>
      <c r="R350" s="191" t="s">
        <v>689</v>
      </c>
      <c r="S350" s="194"/>
      <c r="T350" s="193"/>
      <c r="U350" s="128"/>
      <c r="V350" s="64"/>
      <c r="W350" s="110"/>
      <c r="X350" s="221"/>
    </row>
    <row r="351" spans="1:36" s="16" customFormat="1" ht="25.5" customHeight="1">
      <c r="A351" s="195"/>
      <c r="B351" s="196"/>
      <c r="C351" s="196"/>
      <c r="D351" s="196"/>
      <c r="E351" s="196"/>
      <c r="F351" s="196"/>
      <c r="G351" s="196"/>
      <c r="H351" s="196"/>
      <c r="I351" s="197"/>
      <c r="J351" s="198"/>
      <c r="K351" s="198"/>
      <c r="L351" s="198"/>
      <c r="M351" s="198"/>
      <c r="N351" s="198"/>
      <c r="O351" s="198"/>
      <c r="P351" s="198"/>
      <c r="Q351" s="198"/>
      <c r="R351" s="198"/>
      <c r="S351" s="198"/>
      <c r="T351" s="197"/>
      <c r="U351" s="128"/>
      <c r="V351" s="88"/>
      <c r="W351" s="64"/>
      <c r="X351" s="221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</row>
    <row r="352" spans="1:36" s="16" customFormat="1" ht="25.5" customHeight="1">
      <c r="A352" s="199" t="s">
        <v>690</v>
      </c>
      <c r="B352" s="199"/>
      <c r="C352" s="199"/>
      <c r="D352" s="199"/>
      <c r="E352" s="199"/>
      <c r="F352" s="199"/>
      <c r="G352" s="199"/>
      <c r="H352" s="199"/>
      <c r="I352" s="200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0"/>
      <c r="U352" s="174"/>
      <c r="V352" s="88"/>
      <c r="W352" s="64"/>
      <c r="X352" s="221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</row>
    <row r="353" spans="1:36" s="12" customFormat="1" ht="26.25" customHeight="1">
      <c r="A353" s="202"/>
      <c r="B353" s="203"/>
      <c r="C353" s="196"/>
      <c r="D353" s="196"/>
      <c r="E353" s="196"/>
      <c r="F353" s="196"/>
      <c r="G353" s="196"/>
      <c r="H353" s="196"/>
      <c r="I353" s="204"/>
      <c r="J353" s="205"/>
      <c r="K353" s="205"/>
      <c r="L353" s="205"/>
      <c r="M353" s="205"/>
      <c r="N353" s="205"/>
      <c r="O353" s="206"/>
      <c r="P353" s="210"/>
      <c r="Q353" s="210"/>
      <c r="R353" s="210"/>
      <c r="S353" s="210"/>
      <c r="T353" s="210"/>
      <c r="U353" s="174"/>
      <c r="V353" s="174"/>
      <c r="W353" s="185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</row>
    <row r="354" spans="2:24" s="116" customFormat="1" ht="27.75" customHeight="1">
      <c r="B354" s="115"/>
      <c r="C354" s="115"/>
      <c r="D354" s="17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  <c r="W354" s="157"/>
      <c r="X354" s="183"/>
    </row>
    <row r="355" spans="2:24" s="107" customFormat="1" ht="27.75" customHeight="1">
      <c r="B355" s="118"/>
      <c r="C355" s="118"/>
      <c r="D355" s="158"/>
      <c r="E355" s="37"/>
      <c r="F355" s="37"/>
      <c r="G355" s="37"/>
      <c r="H355" s="37"/>
      <c r="I355" s="37"/>
      <c r="J355" s="37"/>
      <c r="K355" s="96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96"/>
      <c r="W355" s="37"/>
      <c r="X355" s="184"/>
    </row>
    <row r="356" spans="1:24" s="116" customFormat="1" ht="27.75" customHeight="1">
      <c r="A356" s="117"/>
      <c r="B356" s="118"/>
      <c r="C356" s="118"/>
      <c r="D356" s="158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184"/>
    </row>
    <row r="357" spans="1:25" s="47" customFormat="1" ht="27.75" customHeight="1">
      <c r="A357" s="108"/>
      <c r="B357" s="109"/>
      <c r="C357" s="109"/>
      <c r="D357" s="147"/>
      <c r="E357" s="110"/>
      <c r="F357" s="110"/>
      <c r="G357" s="110"/>
      <c r="H357" s="110"/>
      <c r="I357" s="110"/>
      <c r="J357" s="110"/>
      <c r="K357" s="97"/>
      <c r="L357" s="110"/>
      <c r="M357" s="110"/>
      <c r="N357" s="110"/>
      <c r="O357" s="110"/>
      <c r="P357" s="110"/>
      <c r="Q357" s="91"/>
      <c r="R357" s="110"/>
      <c r="S357" s="110"/>
      <c r="T357" s="110"/>
      <c r="U357" s="110"/>
      <c r="V357" s="97"/>
      <c r="W357" s="110"/>
      <c r="X357" s="182"/>
      <c r="Y357" s="42"/>
    </row>
    <row r="358" spans="1:24" s="2" customFormat="1" ht="20.25" customHeight="1">
      <c r="A358" s="111"/>
      <c r="B358" s="109"/>
      <c r="C358" s="109"/>
      <c r="D358" s="147"/>
      <c r="E358" s="110"/>
      <c r="F358" s="110"/>
      <c r="G358" s="110"/>
      <c r="H358" s="110"/>
      <c r="I358" s="110"/>
      <c r="J358" s="110"/>
      <c r="K358" s="97"/>
      <c r="L358" s="110"/>
      <c r="M358" s="110"/>
      <c r="N358" s="110"/>
      <c r="O358" s="110"/>
      <c r="P358" s="110">
        <f>P356+M356</f>
        <v>0</v>
      </c>
      <c r="Q358" s="91"/>
      <c r="R358" s="110"/>
      <c r="S358" s="110"/>
      <c r="T358" s="110"/>
      <c r="V358" s="98"/>
      <c r="X358" s="181"/>
    </row>
    <row r="359" spans="1:16" ht="22.5" customHeight="1">
      <c r="A359" s="113"/>
      <c r="B359" s="163"/>
      <c r="C359" s="163"/>
      <c r="D359" s="147"/>
      <c r="E359" s="110"/>
      <c r="F359" s="110"/>
      <c r="G359" s="110"/>
      <c r="H359" s="110"/>
      <c r="I359" s="110"/>
      <c r="J359" s="110"/>
      <c r="L359" s="110"/>
      <c r="M359" s="110"/>
      <c r="N359" s="110"/>
      <c r="O359" s="110"/>
      <c r="P359" s="110"/>
    </row>
    <row r="360" spans="1:24" s="62" customFormat="1" ht="22.5" customHeight="1">
      <c r="A360" s="113"/>
      <c r="B360" s="163"/>
      <c r="C360" s="163"/>
      <c r="D360" s="147"/>
      <c r="E360" s="110"/>
      <c r="F360" s="110"/>
      <c r="G360" s="110"/>
      <c r="H360" s="110"/>
      <c r="I360" s="110"/>
      <c r="J360" s="110"/>
      <c r="K360" s="97"/>
      <c r="L360" s="110"/>
      <c r="M360" s="110"/>
      <c r="N360" s="110"/>
      <c r="O360" s="110"/>
      <c r="P360" s="110"/>
      <c r="Q360" s="91"/>
      <c r="R360" s="88"/>
      <c r="S360" s="88"/>
      <c r="T360" s="88"/>
      <c r="U360" s="88"/>
      <c r="V360" s="128"/>
      <c r="W360" s="88"/>
      <c r="X360" s="182"/>
    </row>
    <row r="361" spans="1:24" s="62" customFormat="1" ht="22.5" customHeight="1">
      <c r="A361" s="113"/>
      <c r="B361" s="163"/>
      <c r="C361" s="163"/>
      <c r="D361" s="147"/>
      <c r="E361" s="110"/>
      <c r="F361" s="110"/>
      <c r="G361" s="110"/>
      <c r="H361" s="110"/>
      <c r="I361" s="110"/>
      <c r="J361" s="110"/>
      <c r="K361" s="97"/>
      <c r="L361" s="110"/>
      <c r="M361" s="110"/>
      <c r="N361" s="110"/>
      <c r="O361" s="110"/>
      <c r="P361" s="110"/>
      <c r="Q361" s="91"/>
      <c r="R361" s="88"/>
      <c r="S361" s="124"/>
      <c r="T361" s="124"/>
      <c r="U361" s="88"/>
      <c r="V361" s="128"/>
      <c r="W361" s="88"/>
      <c r="X361" s="182"/>
    </row>
    <row r="362" spans="1:24" s="62" customFormat="1" ht="22.5" customHeight="1">
      <c r="A362" s="113"/>
      <c r="B362" s="163"/>
      <c r="C362" s="163"/>
      <c r="D362" s="147"/>
      <c r="E362" s="110"/>
      <c r="F362" s="110"/>
      <c r="G362" s="110"/>
      <c r="H362" s="110"/>
      <c r="I362" s="110"/>
      <c r="J362" s="110"/>
      <c r="K362" s="97"/>
      <c r="L362" s="110"/>
      <c r="M362" s="110"/>
      <c r="N362" s="110"/>
      <c r="O362" s="110"/>
      <c r="P362" s="110"/>
      <c r="Q362" s="91"/>
      <c r="R362" s="88"/>
      <c r="S362" s="124"/>
      <c r="T362" s="124"/>
      <c r="U362" s="88"/>
      <c r="V362" s="128"/>
      <c r="W362" s="88"/>
      <c r="X362" s="182"/>
    </row>
    <row r="363" spans="1:24" s="62" customFormat="1" ht="22.5" customHeight="1">
      <c r="A363" s="113"/>
      <c r="B363" s="163"/>
      <c r="C363" s="163"/>
      <c r="D363" s="147"/>
      <c r="E363" s="110"/>
      <c r="F363" s="110"/>
      <c r="G363" s="110"/>
      <c r="H363" s="110"/>
      <c r="I363" s="110"/>
      <c r="J363" s="110"/>
      <c r="K363" s="97"/>
      <c r="L363" s="110"/>
      <c r="M363" s="110"/>
      <c r="N363" s="110"/>
      <c r="O363" s="110"/>
      <c r="P363" s="110"/>
      <c r="Q363" s="91"/>
      <c r="R363" s="88"/>
      <c r="S363" s="124"/>
      <c r="T363" s="124"/>
      <c r="U363" s="88"/>
      <c r="V363" s="128"/>
      <c r="W363" s="88"/>
      <c r="X363" s="182"/>
    </row>
    <row r="364" spans="1:24" s="62" customFormat="1" ht="22.5" customHeight="1">
      <c r="A364" s="113"/>
      <c r="B364" s="163"/>
      <c r="C364" s="163"/>
      <c r="D364" s="147"/>
      <c r="E364" s="110"/>
      <c r="F364" s="110"/>
      <c r="G364" s="110"/>
      <c r="H364" s="110"/>
      <c r="I364" s="110"/>
      <c r="J364" s="110"/>
      <c r="K364" s="97"/>
      <c r="L364" s="110"/>
      <c r="M364" s="110"/>
      <c r="N364" s="110"/>
      <c r="O364" s="110"/>
      <c r="P364" s="110"/>
      <c r="Q364" s="91"/>
      <c r="R364" s="88"/>
      <c r="S364" s="124"/>
      <c r="T364" s="124"/>
      <c r="U364" s="88"/>
      <c r="V364" s="128"/>
      <c r="W364" s="88"/>
      <c r="X364" s="182"/>
    </row>
    <row r="365" spans="1:24" s="62" customFormat="1" ht="22.5" customHeight="1">
      <c r="A365" s="113"/>
      <c r="B365" s="163"/>
      <c r="C365" s="163"/>
      <c r="D365" s="147"/>
      <c r="E365" s="110"/>
      <c r="F365" s="110"/>
      <c r="G365" s="110"/>
      <c r="H365" s="110"/>
      <c r="I365" s="110"/>
      <c r="J365" s="110"/>
      <c r="K365" s="97"/>
      <c r="L365" s="110"/>
      <c r="M365" s="110"/>
      <c r="N365" s="110"/>
      <c r="O365" s="110"/>
      <c r="P365" s="64"/>
      <c r="Q365" s="91"/>
      <c r="R365" s="88"/>
      <c r="S365" s="124"/>
      <c r="T365" s="124"/>
      <c r="U365" s="88"/>
      <c r="V365" s="128"/>
      <c r="W365" s="88"/>
      <c r="X365" s="182"/>
    </row>
    <row r="366" spans="1:24" s="62" customFormat="1" ht="35.25" customHeight="1">
      <c r="A366" s="113"/>
      <c r="B366" s="163"/>
      <c r="C366" s="163"/>
      <c r="D366" s="147"/>
      <c r="E366" s="110"/>
      <c r="F366" s="110"/>
      <c r="G366" s="110"/>
      <c r="H366" s="110"/>
      <c r="I366" s="110"/>
      <c r="J366" s="110"/>
      <c r="K366" s="97"/>
      <c r="L366" s="110"/>
      <c r="M366" s="110"/>
      <c r="N366" s="110"/>
      <c r="O366" s="110"/>
      <c r="P366" s="110"/>
      <c r="Q366" s="91"/>
      <c r="R366" s="88"/>
      <c r="S366" s="88"/>
      <c r="T366" s="124"/>
      <c r="U366" s="88"/>
      <c r="V366" s="128"/>
      <c r="W366" s="88"/>
      <c r="X366" s="182"/>
    </row>
    <row r="367" spans="1:24" s="62" customFormat="1" ht="22.5" customHeight="1">
      <c r="A367" s="113"/>
      <c r="B367" s="163"/>
      <c r="C367" s="163"/>
      <c r="D367" s="147"/>
      <c r="E367" s="110"/>
      <c r="F367" s="110"/>
      <c r="G367" s="110"/>
      <c r="H367" s="110"/>
      <c r="I367" s="110"/>
      <c r="J367" s="110"/>
      <c r="K367" s="97"/>
      <c r="L367" s="110"/>
      <c r="M367" s="110"/>
      <c r="N367" s="110"/>
      <c r="O367" s="110"/>
      <c r="P367" s="110"/>
      <c r="Q367" s="91"/>
      <c r="R367" s="88"/>
      <c r="S367" s="124"/>
      <c r="T367" s="124"/>
      <c r="U367" s="88"/>
      <c r="V367" s="128"/>
      <c r="W367" s="88"/>
      <c r="X367" s="182"/>
    </row>
    <row r="368" spans="1:24" s="62" customFormat="1" ht="22.5" customHeight="1">
      <c r="A368" s="113"/>
      <c r="B368" s="163"/>
      <c r="C368" s="163"/>
      <c r="D368" s="147"/>
      <c r="E368" s="110"/>
      <c r="F368" s="110"/>
      <c r="G368" s="110"/>
      <c r="H368" s="110"/>
      <c r="I368" s="110"/>
      <c r="J368" s="110"/>
      <c r="K368" s="97"/>
      <c r="L368" s="110"/>
      <c r="M368" s="110"/>
      <c r="N368" s="110"/>
      <c r="O368" s="110"/>
      <c r="P368" s="110"/>
      <c r="Q368" s="91"/>
      <c r="R368" s="88"/>
      <c r="S368" s="124"/>
      <c r="T368" s="124"/>
      <c r="U368" s="88"/>
      <c r="V368" s="128"/>
      <c r="W368" s="88"/>
      <c r="X368" s="182"/>
    </row>
    <row r="369" spans="1:24" s="62" customFormat="1" ht="22.5" customHeight="1">
      <c r="A369" s="113"/>
      <c r="B369" s="163"/>
      <c r="C369" s="163"/>
      <c r="D369" s="147"/>
      <c r="E369" s="110"/>
      <c r="F369" s="110"/>
      <c r="G369" s="110"/>
      <c r="H369" s="110"/>
      <c r="I369" s="110"/>
      <c r="J369" s="110"/>
      <c r="K369" s="97"/>
      <c r="L369" s="110"/>
      <c r="M369" s="110"/>
      <c r="N369" s="110"/>
      <c r="O369" s="110"/>
      <c r="P369" s="110"/>
      <c r="Q369" s="91"/>
      <c r="R369" s="88"/>
      <c r="S369" s="124"/>
      <c r="T369" s="124"/>
      <c r="U369" s="88"/>
      <c r="V369" s="128"/>
      <c r="W369" s="88"/>
      <c r="X369" s="182"/>
    </row>
    <row r="370" spans="1:24" s="62" customFormat="1" ht="22.5" customHeight="1">
      <c r="A370" s="113"/>
      <c r="B370" s="163"/>
      <c r="C370" s="163"/>
      <c r="D370" s="147"/>
      <c r="E370" s="110"/>
      <c r="F370" s="110"/>
      <c r="G370" s="110"/>
      <c r="H370" s="110"/>
      <c r="I370" s="110"/>
      <c r="J370" s="110"/>
      <c r="K370" s="97"/>
      <c r="L370" s="110"/>
      <c r="M370" s="110"/>
      <c r="N370" s="110"/>
      <c r="O370" s="110"/>
      <c r="P370" s="110"/>
      <c r="Q370" s="91"/>
      <c r="R370" s="88"/>
      <c r="S370" s="88"/>
      <c r="T370" s="88"/>
      <c r="U370" s="88"/>
      <c r="V370" s="128"/>
      <c r="W370" s="88"/>
      <c r="X370" s="182"/>
    </row>
    <row r="371" spans="1:24" s="22" customFormat="1" ht="24.75" customHeight="1">
      <c r="A371" s="111"/>
      <c r="B371" s="164"/>
      <c r="C371" s="164"/>
      <c r="D371" s="112"/>
      <c r="E371" s="110"/>
      <c r="F371" s="64"/>
      <c r="G371" s="64"/>
      <c r="H371" s="64"/>
      <c r="I371" s="64"/>
      <c r="J371" s="64"/>
      <c r="K371" s="97"/>
      <c r="L371" s="64"/>
      <c r="M371" s="64"/>
      <c r="N371" s="64"/>
      <c r="O371" s="64"/>
      <c r="P371" s="64"/>
      <c r="Q371" s="91"/>
      <c r="R371" s="88"/>
      <c r="S371" s="88"/>
      <c r="T371" s="88"/>
      <c r="U371" s="146"/>
      <c r="V371" s="148"/>
      <c r="W371" s="146"/>
      <c r="X371" s="181"/>
    </row>
    <row r="372" spans="1:24" s="22" customFormat="1" ht="24.75" customHeight="1">
      <c r="A372" s="111"/>
      <c r="B372" s="164"/>
      <c r="C372" s="164"/>
      <c r="D372" s="112"/>
      <c r="E372" s="110"/>
      <c r="F372" s="64"/>
      <c r="G372" s="64"/>
      <c r="H372" s="64"/>
      <c r="I372" s="64"/>
      <c r="J372" s="64"/>
      <c r="K372" s="97"/>
      <c r="L372" s="64"/>
      <c r="M372" s="64"/>
      <c r="N372" s="64"/>
      <c r="O372" s="64"/>
      <c r="P372" s="64"/>
      <c r="Q372" s="91"/>
      <c r="R372" s="88"/>
      <c r="S372" s="88"/>
      <c r="T372" s="88"/>
      <c r="U372" s="146"/>
      <c r="V372" s="148"/>
      <c r="W372" s="146"/>
      <c r="X372" s="181"/>
    </row>
    <row r="373" spans="1:24" s="22" customFormat="1" ht="24.75" customHeight="1">
      <c r="A373" s="111"/>
      <c r="B373" s="164"/>
      <c r="C373" s="164"/>
      <c r="D373" s="112"/>
      <c r="E373" s="110"/>
      <c r="F373" s="64"/>
      <c r="G373" s="64"/>
      <c r="H373" s="64"/>
      <c r="I373" s="64"/>
      <c r="J373" s="64"/>
      <c r="K373" s="97"/>
      <c r="L373" s="64"/>
      <c r="M373" s="64"/>
      <c r="N373" s="64"/>
      <c r="O373" s="64"/>
      <c r="P373" s="64"/>
      <c r="Q373" s="91"/>
      <c r="R373" s="88"/>
      <c r="S373" s="88"/>
      <c r="T373" s="88"/>
      <c r="U373" s="146"/>
      <c r="V373" s="148"/>
      <c r="W373" s="146"/>
      <c r="X373" s="181"/>
    </row>
    <row r="374" spans="1:24" s="22" customFormat="1" ht="24.75" customHeight="1">
      <c r="A374" s="111"/>
      <c r="B374" s="164"/>
      <c r="C374" s="164"/>
      <c r="D374" s="112"/>
      <c r="E374" s="110"/>
      <c r="F374" s="64"/>
      <c r="G374" s="64"/>
      <c r="H374" s="64"/>
      <c r="I374" s="64"/>
      <c r="J374" s="64"/>
      <c r="K374" s="97"/>
      <c r="L374" s="64"/>
      <c r="M374" s="64"/>
      <c r="N374" s="64"/>
      <c r="O374" s="64"/>
      <c r="P374" s="64"/>
      <c r="Q374" s="91"/>
      <c r="R374" s="88"/>
      <c r="S374" s="88"/>
      <c r="T374" s="88"/>
      <c r="U374" s="146"/>
      <c r="V374" s="148"/>
      <c r="W374" s="146"/>
      <c r="X374" s="181"/>
    </row>
    <row r="375" spans="1:24" s="22" customFormat="1" ht="15">
      <c r="A375" s="164"/>
      <c r="B375" s="109"/>
      <c r="C375" s="163"/>
      <c r="D375" s="145"/>
      <c r="E375" s="110"/>
      <c r="F375" s="64"/>
      <c r="G375" s="64"/>
      <c r="H375" s="64"/>
      <c r="I375" s="64"/>
      <c r="J375" s="64"/>
      <c r="K375" s="97"/>
      <c r="L375" s="64"/>
      <c r="M375" s="64"/>
      <c r="N375" s="64"/>
      <c r="O375" s="64"/>
      <c r="P375" s="64"/>
      <c r="Q375" s="91"/>
      <c r="R375" s="88"/>
      <c r="S375" s="88"/>
      <c r="T375" s="88"/>
      <c r="U375" s="146"/>
      <c r="V375" s="148"/>
      <c r="W375" s="146"/>
      <c r="X375" s="181"/>
    </row>
    <row r="376" spans="1:24" s="22" customFormat="1" ht="15">
      <c r="A376" s="111"/>
      <c r="B376" s="163"/>
      <c r="C376" s="163"/>
      <c r="D376" s="147"/>
      <c r="E376" s="110"/>
      <c r="F376" s="64"/>
      <c r="G376" s="64"/>
      <c r="H376" s="64"/>
      <c r="I376" s="64"/>
      <c r="J376" s="64"/>
      <c r="K376" s="97"/>
      <c r="L376" s="64"/>
      <c r="M376" s="64"/>
      <c r="N376" s="64"/>
      <c r="O376" s="64"/>
      <c r="P376" s="64"/>
      <c r="Q376" s="91"/>
      <c r="R376" s="88"/>
      <c r="S376" s="88"/>
      <c r="T376" s="88"/>
      <c r="U376" s="146"/>
      <c r="V376" s="148"/>
      <c r="W376" s="146"/>
      <c r="X376" s="181"/>
    </row>
    <row r="377" spans="1:24" s="22" customFormat="1" ht="15">
      <c r="A377" s="113"/>
      <c r="B377" s="113"/>
      <c r="C377" s="109"/>
      <c r="D377" s="145"/>
      <c r="E377" s="110"/>
      <c r="F377" s="64"/>
      <c r="G377" s="64"/>
      <c r="H377" s="64"/>
      <c r="I377" s="64"/>
      <c r="J377" s="64"/>
      <c r="K377" s="97"/>
      <c r="L377" s="64"/>
      <c r="M377" s="64"/>
      <c r="N377" s="64"/>
      <c r="O377" s="64"/>
      <c r="P377" s="64"/>
      <c r="Q377" s="91"/>
      <c r="R377" s="88"/>
      <c r="S377" s="88"/>
      <c r="T377" s="88"/>
      <c r="U377" s="146"/>
      <c r="V377" s="148"/>
      <c r="W377" s="146"/>
      <c r="X377" s="181"/>
    </row>
    <row r="378" spans="1:24" s="22" customFormat="1" ht="15">
      <c r="A378" s="113"/>
      <c r="B378" s="109"/>
      <c r="C378" s="109"/>
      <c r="D378" s="159"/>
      <c r="E378" s="64"/>
      <c r="F378" s="110"/>
      <c r="G378" s="110"/>
      <c r="H378" s="110"/>
      <c r="I378" s="110"/>
      <c r="J378" s="110"/>
      <c r="K378" s="97"/>
      <c r="L378" s="64"/>
      <c r="M378" s="64"/>
      <c r="N378" s="64"/>
      <c r="O378" s="64"/>
      <c r="P378" s="64"/>
      <c r="Q378" s="91"/>
      <c r="R378" s="88"/>
      <c r="S378" s="88"/>
      <c r="T378" s="88"/>
      <c r="U378" s="146"/>
      <c r="V378" s="148"/>
      <c r="W378" s="146"/>
      <c r="X378" s="181"/>
    </row>
    <row r="379" spans="1:24" s="22" customFormat="1" ht="15">
      <c r="A379" s="111"/>
      <c r="B379" s="109"/>
      <c r="C379" s="109"/>
      <c r="D379" s="145"/>
      <c r="E379" s="64"/>
      <c r="F379" s="64"/>
      <c r="G379" s="64"/>
      <c r="H379" s="64"/>
      <c r="I379" s="64"/>
      <c r="J379" s="64"/>
      <c r="K379" s="97"/>
      <c r="L379" s="64"/>
      <c r="M379" s="64"/>
      <c r="N379" s="64"/>
      <c r="O379" s="64"/>
      <c r="P379" s="64"/>
      <c r="Q379" s="91"/>
      <c r="R379" s="88"/>
      <c r="S379" s="88"/>
      <c r="T379" s="88"/>
      <c r="U379" s="146"/>
      <c r="V379" s="148"/>
      <c r="W379" s="146"/>
      <c r="X379" s="181"/>
    </row>
    <row r="380" spans="1:24" s="22" customFormat="1" ht="15">
      <c r="A380" s="111"/>
      <c r="B380" s="109"/>
      <c r="C380" s="109"/>
      <c r="D380" s="145"/>
      <c r="E380" s="64"/>
      <c r="F380" s="64"/>
      <c r="G380" s="64"/>
      <c r="H380" s="64"/>
      <c r="I380" s="64"/>
      <c r="J380" s="64"/>
      <c r="K380" s="97"/>
      <c r="L380" s="64"/>
      <c r="M380" s="64"/>
      <c r="N380" s="64"/>
      <c r="O380" s="64"/>
      <c r="P380" s="64"/>
      <c r="Q380" s="91"/>
      <c r="R380" s="88"/>
      <c r="S380" s="88"/>
      <c r="T380" s="88"/>
      <c r="U380" s="146"/>
      <c r="V380" s="148"/>
      <c r="W380" s="146"/>
      <c r="X380" s="181"/>
    </row>
    <row r="381" spans="1:24" s="22" customFormat="1" ht="15">
      <c r="A381" s="111"/>
      <c r="B381" s="109"/>
      <c r="C381" s="109"/>
      <c r="D381" s="145"/>
      <c r="E381" s="64"/>
      <c r="F381" s="64"/>
      <c r="G381" s="64"/>
      <c r="H381" s="64"/>
      <c r="I381" s="64"/>
      <c r="J381" s="64"/>
      <c r="K381" s="97"/>
      <c r="L381" s="64"/>
      <c r="M381" s="64"/>
      <c r="N381" s="64"/>
      <c r="O381" s="64"/>
      <c r="P381" s="64"/>
      <c r="Q381" s="91"/>
      <c r="R381" s="88"/>
      <c r="S381" s="88"/>
      <c r="T381" s="88"/>
      <c r="U381" s="146"/>
      <c r="V381" s="148"/>
      <c r="W381" s="146"/>
      <c r="X381" s="181"/>
    </row>
    <row r="382" spans="1:24" s="22" customFormat="1" ht="15">
      <c r="A382" s="111"/>
      <c r="B382" s="109"/>
      <c r="C382" s="109"/>
      <c r="D382" s="145"/>
      <c r="E382" s="64"/>
      <c r="F382" s="64"/>
      <c r="G382" s="64"/>
      <c r="H382" s="64"/>
      <c r="I382" s="64"/>
      <c r="J382" s="64"/>
      <c r="K382" s="97"/>
      <c r="L382" s="64"/>
      <c r="M382" s="64"/>
      <c r="N382" s="64"/>
      <c r="O382" s="64"/>
      <c r="P382" s="64"/>
      <c r="Q382" s="91"/>
      <c r="R382" s="88"/>
      <c r="S382" s="88"/>
      <c r="T382" s="88"/>
      <c r="U382" s="146"/>
      <c r="V382" s="148"/>
      <c r="W382" s="146"/>
      <c r="X382" s="181"/>
    </row>
    <row r="383" spans="1:24" s="22" customFormat="1" ht="15">
      <c r="A383" s="111"/>
      <c r="B383" s="109"/>
      <c r="C383" s="109"/>
      <c r="D383" s="145"/>
      <c r="E383" s="64"/>
      <c r="F383" s="64"/>
      <c r="G383" s="64"/>
      <c r="H383" s="64"/>
      <c r="I383" s="64"/>
      <c r="J383" s="64"/>
      <c r="K383" s="97"/>
      <c r="L383" s="64"/>
      <c r="M383" s="64"/>
      <c r="N383" s="64"/>
      <c r="O383" s="64"/>
      <c r="P383" s="64"/>
      <c r="Q383" s="91"/>
      <c r="R383" s="88"/>
      <c r="S383" s="88"/>
      <c r="T383" s="88"/>
      <c r="U383" s="146"/>
      <c r="V383" s="148"/>
      <c r="W383" s="146"/>
      <c r="X383" s="181"/>
    </row>
    <row r="384" spans="1:24" s="22" customFormat="1" ht="15">
      <c r="A384" s="111"/>
      <c r="B384" s="109"/>
      <c r="C384" s="109"/>
      <c r="D384" s="145"/>
      <c r="E384" s="64"/>
      <c r="F384" s="64"/>
      <c r="G384" s="64"/>
      <c r="H384" s="64"/>
      <c r="I384" s="64"/>
      <c r="J384" s="64"/>
      <c r="K384" s="97"/>
      <c r="L384" s="64"/>
      <c r="M384" s="64"/>
      <c r="N384" s="64"/>
      <c r="O384" s="64"/>
      <c r="P384" s="64"/>
      <c r="Q384" s="91"/>
      <c r="R384" s="88"/>
      <c r="S384" s="88"/>
      <c r="T384" s="88"/>
      <c r="U384" s="146"/>
      <c r="V384" s="148"/>
      <c r="W384" s="146"/>
      <c r="X384" s="181"/>
    </row>
    <row r="385" spans="1:24" s="22" customFormat="1" ht="26.25" customHeight="1">
      <c r="A385" s="111"/>
      <c r="B385" s="109"/>
      <c r="C385" s="109"/>
      <c r="D385" s="145"/>
      <c r="E385" s="64"/>
      <c r="F385" s="64"/>
      <c r="G385" s="64"/>
      <c r="H385" s="64"/>
      <c r="I385" s="64"/>
      <c r="J385" s="64"/>
      <c r="K385" s="97"/>
      <c r="L385" s="64"/>
      <c r="M385" s="64"/>
      <c r="N385" s="64"/>
      <c r="O385" s="64"/>
      <c r="P385" s="64"/>
      <c r="Q385" s="91"/>
      <c r="R385" s="88"/>
      <c r="S385" s="88"/>
      <c r="T385" s="88"/>
      <c r="U385" s="146"/>
      <c r="V385" s="148"/>
      <c r="W385" s="146"/>
      <c r="X385" s="181"/>
    </row>
    <row r="386" spans="1:24" s="22" customFormat="1" ht="26.25" customHeight="1">
      <c r="A386" s="161"/>
      <c r="B386" s="162"/>
      <c r="C386" s="162"/>
      <c r="D386" s="160"/>
      <c r="E386" s="64"/>
      <c r="F386" s="64"/>
      <c r="G386" s="64"/>
      <c r="H386" s="64"/>
      <c r="I386" s="64"/>
      <c r="J386" s="64"/>
      <c r="K386" s="97"/>
      <c r="L386" s="64"/>
      <c r="M386" s="64"/>
      <c r="N386" s="64"/>
      <c r="O386" s="64"/>
      <c r="P386" s="64"/>
      <c r="Q386" s="91"/>
      <c r="R386" s="88"/>
      <c r="S386" s="88"/>
      <c r="T386" s="88"/>
      <c r="U386" s="146"/>
      <c r="V386" s="148"/>
      <c r="W386" s="146"/>
      <c r="X386" s="181"/>
    </row>
    <row r="387" spans="1:24" s="22" customFormat="1" ht="26.25" customHeight="1">
      <c r="A387" s="161"/>
      <c r="B387" s="162"/>
      <c r="C387" s="162"/>
      <c r="D387" s="160"/>
      <c r="E387" s="64"/>
      <c r="F387" s="64"/>
      <c r="G387" s="64"/>
      <c r="H387" s="64"/>
      <c r="I387" s="64"/>
      <c r="J387" s="64"/>
      <c r="K387" s="97"/>
      <c r="L387" s="64"/>
      <c r="M387" s="64"/>
      <c r="N387" s="64"/>
      <c r="O387" s="64"/>
      <c r="P387" s="64"/>
      <c r="Q387" s="91"/>
      <c r="R387" s="88"/>
      <c r="S387" s="88"/>
      <c r="T387" s="88"/>
      <c r="U387" s="146"/>
      <c r="V387" s="148"/>
      <c r="W387" s="146"/>
      <c r="X387" s="181"/>
    </row>
    <row r="388" spans="1:24" s="22" customFormat="1" ht="26.25" customHeight="1">
      <c r="A388" s="161"/>
      <c r="B388" s="162"/>
      <c r="C388" s="162"/>
      <c r="D388" s="160"/>
      <c r="E388" s="64"/>
      <c r="F388" s="64"/>
      <c r="G388" s="64"/>
      <c r="H388" s="64"/>
      <c r="I388" s="64"/>
      <c r="J388" s="64"/>
      <c r="K388" s="97"/>
      <c r="L388" s="64"/>
      <c r="M388" s="64"/>
      <c r="N388" s="64"/>
      <c r="O388" s="64"/>
      <c r="P388" s="64"/>
      <c r="Q388" s="91"/>
      <c r="R388" s="88"/>
      <c r="S388" s="88"/>
      <c r="T388" s="88"/>
      <c r="U388" s="146"/>
      <c r="V388" s="148"/>
      <c r="W388" s="146"/>
      <c r="X388" s="181"/>
    </row>
    <row r="389" spans="1:24" s="22" customFormat="1" ht="26.25" customHeight="1">
      <c r="A389" s="161"/>
      <c r="B389" s="162"/>
      <c r="C389" s="162"/>
      <c r="D389" s="160"/>
      <c r="E389" s="64"/>
      <c r="F389" s="64"/>
      <c r="G389" s="64"/>
      <c r="H389" s="64"/>
      <c r="I389" s="64"/>
      <c r="J389" s="64"/>
      <c r="K389" s="97"/>
      <c r="L389" s="64"/>
      <c r="M389" s="64"/>
      <c r="N389" s="64"/>
      <c r="O389" s="64"/>
      <c r="P389" s="64"/>
      <c r="Q389" s="91"/>
      <c r="R389" s="88"/>
      <c r="S389" s="88"/>
      <c r="T389" s="88"/>
      <c r="U389" s="146"/>
      <c r="V389" s="148"/>
      <c r="W389" s="146"/>
      <c r="X389" s="181"/>
    </row>
    <row r="390" spans="1:24" s="22" customFormat="1" ht="15">
      <c r="A390" s="161"/>
      <c r="B390" s="162"/>
      <c r="C390" s="162"/>
      <c r="D390" s="160"/>
      <c r="E390" s="64"/>
      <c r="F390" s="64"/>
      <c r="G390" s="64"/>
      <c r="H390" s="64"/>
      <c r="I390" s="64"/>
      <c r="J390" s="64"/>
      <c r="K390" s="97"/>
      <c r="L390" s="64"/>
      <c r="M390" s="64"/>
      <c r="N390" s="64"/>
      <c r="O390" s="64"/>
      <c r="P390" s="64"/>
      <c r="Q390" s="91"/>
      <c r="R390" s="88"/>
      <c r="S390" s="88"/>
      <c r="T390" s="88"/>
      <c r="U390" s="146"/>
      <c r="V390" s="148"/>
      <c r="W390" s="146"/>
      <c r="X390" s="181"/>
    </row>
    <row r="391" spans="1:24" s="22" customFormat="1" ht="15">
      <c r="A391" s="161"/>
      <c r="B391" s="162"/>
      <c r="C391" s="162"/>
      <c r="D391" s="160"/>
      <c r="E391" s="64"/>
      <c r="F391" s="64"/>
      <c r="G391" s="64"/>
      <c r="H391" s="64"/>
      <c r="I391" s="64"/>
      <c r="J391" s="64"/>
      <c r="K391" s="97"/>
      <c r="L391" s="64"/>
      <c r="M391" s="64"/>
      <c r="N391" s="64"/>
      <c r="O391" s="64"/>
      <c r="P391" s="64"/>
      <c r="Q391" s="91"/>
      <c r="R391" s="88"/>
      <c r="S391" s="88"/>
      <c r="T391" s="88"/>
      <c r="U391" s="146"/>
      <c r="V391" s="148"/>
      <c r="W391" s="146"/>
      <c r="X391" s="181"/>
    </row>
    <row r="392" spans="1:24" s="22" customFormat="1" ht="15">
      <c r="A392" s="161"/>
      <c r="B392" s="162"/>
      <c r="C392" s="162"/>
      <c r="D392" s="160"/>
      <c r="E392" s="64"/>
      <c r="F392" s="64"/>
      <c r="G392" s="64"/>
      <c r="H392" s="64"/>
      <c r="I392" s="64"/>
      <c r="J392" s="64"/>
      <c r="K392" s="97"/>
      <c r="L392" s="64"/>
      <c r="M392" s="64"/>
      <c r="N392" s="64"/>
      <c r="O392" s="64"/>
      <c r="P392" s="64"/>
      <c r="Q392" s="91"/>
      <c r="R392" s="88"/>
      <c r="S392" s="88"/>
      <c r="T392" s="88"/>
      <c r="U392" s="146"/>
      <c r="V392" s="148"/>
      <c r="W392" s="146"/>
      <c r="X392" s="181"/>
    </row>
    <row r="393" spans="1:24" s="22" customFormat="1" ht="15">
      <c r="A393" s="161"/>
      <c r="B393" s="162"/>
      <c r="C393" s="162"/>
      <c r="D393" s="160"/>
      <c r="E393" s="64"/>
      <c r="F393" s="64"/>
      <c r="G393" s="64"/>
      <c r="H393" s="64"/>
      <c r="I393" s="64"/>
      <c r="J393" s="64"/>
      <c r="K393" s="97"/>
      <c r="L393" s="64"/>
      <c r="M393" s="64"/>
      <c r="N393" s="64"/>
      <c r="O393" s="64"/>
      <c r="P393" s="64"/>
      <c r="Q393" s="91"/>
      <c r="R393" s="88"/>
      <c r="S393" s="88"/>
      <c r="T393" s="88"/>
      <c r="U393" s="146"/>
      <c r="V393" s="148"/>
      <c r="W393" s="146"/>
      <c r="X393" s="181"/>
    </row>
    <row r="394" spans="1:24" s="22" customFormat="1" ht="15">
      <c r="A394" s="161"/>
      <c r="B394" s="162"/>
      <c r="C394" s="162"/>
      <c r="D394" s="160"/>
      <c r="E394" s="64"/>
      <c r="F394" s="64"/>
      <c r="G394" s="64"/>
      <c r="H394" s="64"/>
      <c r="I394" s="64"/>
      <c r="J394" s="64"/>
      <c r="K394" s="97"/>
      <c r="L394" s="64"/>
      <c r="M394" s="64"/>
      <c r="N394" s="64"/>
      <c r="O394" s="64"/>
      <c r="P394" s="64"/>
      <c r="Q394" s="91"/>
      <c r="R394" s="88"/>
      <c r="S394" s="88"/>
      <c r="T394" s="88"/>
      <c r="U394" s="146"/>
      <c r="V394" s="148"/>
      <c r="W394" s="146"/>
      <c r="X394" s="181"/>
    </row>
    <row r="395" spans="1:24" s="22" customFormat="1" ht="15">
      <c r="A395" s="161"/>
      <c r="B395" s="162"/>
      <c r="C395" s="162"/>
      <c r="D395" s="160"/>
      <c r="E395" s="64"/>
      <c r="F395" s="64"/>
      <c r="G395" s="64"/>
      <c r="H395" s="64"/>
      <c r="I395" s="64"/>
      <c r="J395" s="64"/>
      <c r="K395" s="97"/>
      <c r="L395" s="64"/>
      <c r="M395" s="64"/>
      <c r="N395" s="64"/>
      <c r="O395" s="64"/>
      <c r="P395" s="64"/>
      <c r="Q395" s="91"/>
      <c r="R395" s="88"/>
      <c r="S395" s="88"/>
      <c r="T395" s="88"/>
      <c r="U395" s="146"/>
      <c r="V395" s="148"/>
      <c r="W395" s="146"/>
      <c r="X395" s="181"/>
    </row>
    <row r="396" spans="1:24" s="22" customFormat="1" ht="15">
      <c r="A396" s="161"/>
      <c r="B396" s="162"/>
      <c r="C396" s="162"/>
      <c r="D396" s="160"/>
      <c r="E396" s="64"/>
      <c r="F396" s="64"/>
      <c r="G396" s="64"/>
      <c r="H396" s="64"/>
      <c r="I396" s="64"/>
      <c r="J396" s="64"/>
      <c r="K396" s="97"/>
      <c r="L396" s="64"/>
      <c r="M396" s="64"/>
      <c r="N396" s="64"/>
      <c r="O396" s="64"/>
      <c r="P396" s="64"/>
      <c r="Q396" s="91"/>
      <c r="R396" s="88"/>
      <c r="S396" s="88"/>
      <c r="T396" s="88"/>
      <c r="U396" s="146"/>
      <c r="V396" s="148"/>
      <c r="W396" s="146"/>
      <c r="X396" s="181"/>
    </row>
    <row r="397" spans="1:24" s="22" customFormat="1" ht="15">
      <c r="A397" s="161"/>
      <c r="B397" s="162"/>
      <c r="C397" s="162"/>
      <c r="D397" s="160"/>
      <c r="E397" s="64"/>
      <c r="F397" s="64"/>
      <c r="G397" s="64"/>
      <c r="H397" s="64"/>
      <c r="I397" s="64"/>
      <c r="J397" s="64"/>
      <c r="K397" s="97"/>
      <c r="L397" s="64"/>
      <c r="M397" s="64"/>
      <c r="N397" s="64"/>
      <c r="O397" s="64"/>
      <c r="P397" s="64"/>
      <c r="Q397" s="91"/>
      <c r="R397" s="88"/>
      <c r="S397" s="88"/>
      <c r="T397" s="88"/>
      <c r="U397" s="146"/>
      <c r="V397" s="148"/>
      <c r="W397" s="146"/>
      <c r="X397" s="181"/>
    </row>
    <row r="398" spans="1:24" s="22" customFormat="1" ht="15">
      <c r="A398" s="161"/>
      <c r="B398" s="162"/>
      <c r="C398" s="162"/>
      <c r="D398" s="160"/>
      <c r="E398" s="64"/>
      <c r="F398" s="64"/>
      <c r="G398" s="64"/>
      <c r="H398" s="64"/>
      <c r="I398" s="64"/>
      <c r="J398" s="64"/>
      <c r="K398" s="97"/>
      <c r="L398" s="64"/>
      <c r="M398" s="64"/>
      <c r="N398" s="64"/>
      <c r="O398" s="64"/>
      <c r="P398" s="64"/>
      <c r="Q398" s="91"/>
      <c r="R398" s="88"/>
      <c r="S398" s="88"/>
      <c r="T398" s="88"/>
      <c r="U398" s="146"/>
      <c r="V398" s="148"/>
      <c r="W398" s="146"/>
      <c r="X398" s="181"/>
    </row>
    <row r="399" spans="1:24" s="22" customFormat="1" ht="15">
      <c r="A399" s="161"/>
      <c r="B399" s="162"/>
      <c r="C399" s="162"/>
      <c r="D399" s="160"/>
      <c r="E399" s="64"/>
      <c r="F399" s="64"/>
      <c r="G399" s="64"/>
      <c r="H399" s="64"/>
      <c r="I399" s="64"/>
      <c r="J399" s="64"/>
      <c r="K399" s="97"/>
      <c r="L399" s="64"/>
      <c r="M399" s="64"/>
      <c r="N399" s="64"/>
      <c r="O399" s="64"/>
      <c r="P399" s="64"/>
      <c r="Q399" s="91"/>
      <c r="R399" s="88"/>
      <c r="S399" s="88"/>
      <c r="T399" s="88"/>
      <c r="U399" s="146"/>
      <c r="V399" s="148"/>
      <c r="W399" s="146"/>
      <c r="X399" s="181"/>
    </row>
    <row r="400" spans="1:24" s="22" customFormat="1" ht="15">
      <c r="A400" s="161"/>
      <c r="B400" s="162"/>
      <c r="C400" s="162"/>
      <c r="D400" s="160"/>
      <c r="E400" s="64"/>
      <c r="F400" s="64"/>
      <c r="G400" s="64"/>
      <c r="H400" s="64"/>
      <c r="I400" s="64"/>
      <c r="J400" s="64"/>
      <c r="K400" s="97"/>
      <c r="L400" s="64"/>
      <c r="M400" s="64"/>
      <c r="N400" s="64"/>
      <c r="O400" s="64"/>
      <c r="P400" s="64"/>
      <c r="Q400" s="91"/>
      <c r="R400" s="88"/>
      <c r="S400" s="88"/>
      <c r="T400" s="88"/>
      <c r="U400" s="146"/>
      <c r="V400" s="148"/>
      <c r="W400" s="146"/>
      <c r="X400" s="181"/>
    </row>
    <row r="401" spans="1:24" s="22" customFormat="1" ht="15">
      <c r="A401" s="161"/>
      <c r="B401" s="162"/>
      <c r="C401" s="162"/>
      <c r="D401" s="160"/>
      <c r="E401" s="64"/>
      <c r="F401" s="64"/>
      <c r="G401" s="64"/>
      <c r="H401" s="64"/>
      <c r="I401" s="64"/>
      <c r="J401" s="64"/>
      <c r="K401" s="97"/>
      <c r="L401" s="64"/>
      <c r="M401" s="64"/>
      <c r="N401" s="64"/>
      <c r="O401" s="64"/>
      <c r="P401" s="64"/>
      <c r="Q401" s="91"/>
      <c r="R401" s="88"/>
      <c r="S401" s="88"/>
      <c r="T401" s="88"/>
      <c r="U401" s="146"/>
      <c r="V401" s="148"/>
      <c r="W401" s="146"/>
      <c r="X401" s="181"/>
    </row>
    <row r="402" spans="1:24" s="22" customFormat="1" ht="15">
      <c r="A402" s="161"/>
      <c r="B402" s="162"/>
      <c r="C402" s="162"/>
      <c r="D402" s="160"/>
      <c r="E402" s="64"/>
      <c r="F402" s="64"/>
      <c r="G402" s="64"/>
      <c r="H402" s="64"/>
      <c r="I402" s="64"/>
      <c r="J402" s="64"/>
      <c r="K402" s="97"/>
      <c r="L402" s="64"/>
      <c r="M402" s="64"/>
      <c r="N402" s="64"/>
      <c r="O402" s="64"/>
      <c r="P402" s="64"/>
      <c r="Q402" s="91"/>
      <c r="R402" s="88"/>
      <c r="S402" s="88"/>
      <c r="T402" s="88"/>
      <c r="U402" s="146"/>
      <c r="V402" s="148"/>
      <c r="W402" s="146"/>
      <c r="X402" s="181"/>
    </row>
    <row r="403" spans="1:24" s="22" customFormat="1" ht="15">
      <c r="A403" s="161"/>
      <c r="B403" s="162"/>
      <c r="C403" s="162"/>
      <c r="D403" s="160"/>
      <c r="E403" s="64"/>
      <c r="F403" s="64"/>
      <c r="G403" s="64"/>
      <c r="H403" s="64"/>
      <c r="I403" s="64"/>
      <c r="J403" s="64"/>
      <c r="K403" s="97"/>
      <c r="L403" s="64"/>
      <c r="M403" s="64"/>
      <c r="N403" s="64"/>
      <c r="O403" s="64"/>
      <c r="P403" s="64"/>
      <c r="Q403" s="91"/>
      <c r="R403" s="88"/>
      <c r="S403" s="88"/>
      <c r="T403" s="88"/>
      <c r="U403" s="146"/>
      <c r="V403" s="148"/>
      <c r="W403" s="146"/>
      <c r="X403" s="181"/>
    </row>
    <row r="404" spans="1:24" s="22" customFormat="1" ht="15">
      <c r="A404" s="161"/>
      <c r="B404" s="162"/>
      <c r="C404" s="162"/>
      <c r="D404" s="160"/>
      <c r="E404" s="64"/>
      <c r="F404" s="64"/>
      <c r="G404" s="64"/>
      <c r="H404" s="64"/>
      <c r="I404" s="64"/>
      <c r="J404" s="64"/>
      <c r="K404" s="97"/>
      <c r="L404" s="64"/>
      <c r="M404" s="64"/>
      <c r="N404" s="64"/>
      <c r="O404" s="64"/>
      <c r="P404" s="64"/>
      <c r="Q404" s="91"/>
      <c r="R404" s="88"/>
      <c r="S404" s="88"/>
      <c r="T404" s="88"/>
      <c r="U404" s="146"/>
      <c r="V404" s="148"/>
      <c r="W404" s="146"/>
      <c r="X404" s="181"/>
    </row>
    <row r="405" spans="1:24" s="22" customFormat="1" ht="15">
      <c r="A405" s="161"/>
      <c r="B405" s="162"/>
      <c r="C405" s="162"/>
      <c r="D405" s="160"/>
      <c r="E405" s="64"/>
      <c r="F405" s="64"/>
      <c r="G405" s="64"/>
      <c r="H405" s="64"/>
      <c r="I405" s="64"/>
      <c r="J405" s="64"/>
      <c r="K405" s="97"/>
      <c r="L405" s="64"/>
      <c r="M405" s="64"/>
      <c r="N405" s="64"/>
      <c r="O405" s="64"/>
      <c r="P405" s="64"/>
      <c r="Q405" s="91"/>
      <c r="R405" s="88"/>
      <c r="S405" s="88"/>
      <c r="T405" s="88"/>
      <c r="U405" s="146"/>
      <c r="V405" s="148"/>
      <c r="W405" s="146"/>
      <c r="X405" s="181"/>
    </row>
    <row r="406" spans="1:24" s="22" customFormat="1" ht="15">
      <c r="A406" s="161"/>
      <c r="B406" s="162"/>
      <c r="C406" s="162"/>
      <c r="D406" s="160"/>
      <c r="E406" s="64"/>
      <c r="F406" s="64"/>
      <c r="G406" s="64"/>
      <c r="H406" s="64"/>
      <c r="I406" s="64"/>
      <c r="J406" s="64"/>
      <c r="K406" s="97"/>
      <c r="L406" s="64"/>
      <c r="M406" s="64"/>
      <c r="N406" s="64"/>
      <c r="O406" s="64"/>
      <c r="P406" s="64"/>
      <c r="Q406" s="91"/>
      <c r="R406" s="88"/>
      <c r="S406" s="88"/>
      <c r="T406" s="88"/>
      <c r="U406" s="146"/>
      <c r="V406" s="148"/>
      <c r="W406" s="146"/>
      <c r="X406" s="181"/>
    </row>
    <row r="407" spans="1:24" s="22" customFormat="1" ht="15">
      <c r="A407" s="161"/>
      <c r="B407" s="162"/>
      <c r="C407" s="162"/>
      <c r="D407" s="160"/>
      <c r="E407" s="64"/>
      <c r="F407" s="64"/>
      <c r="G407" s="64"/>
      <c r="H407" s="64"/>
      <c r="I407" s="64"/>
      <c r="J407" s="64"/>
      <c r="K407" s="97"/>
      <c r="L407" s="64"/>
      <c r="M407" s="64"/>
      <c r="N407" s="64"/>
      <c r="O407" s="64"/>
      <c r="P407" s="64"/>
      <c r="Q407" s="91"/>
      <c r="R407" s="88"/>
      <c r="S407" s="88"/>
      <c r="T407" s="88"/>
      <c r="U407" s="146"/>
      <c r="V407" s="148"/>
      <c r="W407" s="146"/>
      <c r="X407" s="181"/>
    </row>
    <row r="408" spans="1:24" s="22" customFormat="1" ht="15">
      <c r="A408" s="161"/>
      <c r="B408" s="162"/>
      <c r="C408" s="162"/>
      <c r="D408" s="160"/>
      <c r="E408" s="64"/>
      <c r="F408" s="64"/>
      <c r="G408" s="64"/>
      <c r="H408" s="64"/>
      <c r="I408" s="64"/>
      <c r="J408" s="64"/>
      <c r="K408" s="97"/>
      <c r="L408" s="64"/>
      <c r="M408" s="64"/>
      <c r="N408" s="64"/>
      <c r="O408" s="64"/>
      <c r="P408" s="64"/>
      <c r="Q408" s="91"/>
      <c r="R408" s="88"/>
      <c r="S408" s="88"/>
      <c r="T408" s="88"/>
      <c r="U408" s="146"/>
      <c r="V408" s="148"/>
      <c r="W408" s="146"/>
      <c r="X408" s="181"/>
    </row>
    <row r="409" spans="1:24" s="22" customFormat="1" ht="15">
      <c r="A409" s="161"/>
      <c r="B409" s="162"/>
      <c r="C409" s="162"/>
      <c r="D409" s="160"/>
      <c r="E409" s="64"/>
      <c r="F409" s="64"/>
      <c r="G409" s="64"/>
      <c r="H409" s="64"/>
      <c r="I409" s="64"/>
      <c r="J409" s="64"/>
      <c r="K409" s="97"/>
      <c r="L409" s="64"/>
      <c r="M409" s="64"/>
      <c r="N409" s="64"/>
      <c r="O409" s="64"/>
      <c r="P409" s="64"/>
      <c r="Q409" s="91"/>
      <c r="R409" s="88"/>
      <c r="S409" s="88"/>
      <c r="T409" s="88"/>
      <c r="U409" s="146"/>
      <c r="V409" s="148"/>
      <c r="W409" s="146"/>
      <c r="X409" s="181"/>
    </row>
    <row r="410" spans="1:24" s="22" customFormat="1" ht="15">
      <c r="A410" s="161"/>
      <c r="B410" s="162"/>
      <c r="C410" s="162"/>
      <c r="D410" s="160"/>
      <c r="E410" s="64"/>
      <c r="F410" s="64"/>
      <c r="G410" s="64"/>
      <c r="H410" s="64"/>
      <c r="I410" s="64"/>
      <c r="J410" s="64"/>
      <c r="K410" s="97"/>
      <c r="L410" s="64"/>
      <c r="M410" s="64"/>
      <c r="N410" s="64"/>
      <c r="O410" s="64"/>
      <c r="P410" s="64"/>
      <c r="Q410" s="91"/>
      <c r="R410" s="88"/>
      <c r="S410" s="88"/>
      <c r="T410" s="88"/>
      <c r="U410" s="146"/>
      <c r="V410" s="148"/>
      <c r="W410" s="146"/>
      <c r="X410" s="181"/>
    </row>
    <row r="411" spans="1:24" s="22" customFormat="1" ht="15">
      <c r="A411" s="161"/>
      <c r="B411" s="162"/>
      <c r="C411" s="162"/>
      <c r="D411" s="160"/>
      <c r="E411" s="64"/>
      <c r="F411" s="64"/>
      <c r="G411" s="64"/>
      <c r="H411" s="64"/>
      <c r="I411" s="64"/>
      <c r="J411" s="64"/>
      <c r="K411" s="97"/>
      <c r="L411" s="64"/>
      <c r="M411" s="64"/>
      <c r="N411" s="64"/>
      <c r="O411" s="64"/>
      <c r="P411" s="64"/>
      <c r="Q411" s="91"/>
      <c r="R411" s="88"/>
      <c r="S411" s="88"/>
      <c r="T411" s="88"/>
      <c r="U411" s="146"/>
      <c r="V411" s="148"/>
      <c r="W411" s="146"/>
      <c r="X411" s="181"/>
    </row>
    <row r="412" spans="1:24" s="22" customFormat="1" ht="15">
      <c r="A412" s="161"/>
      <c r="B412" s="162"/>
      <c r="C412" s="162"/>
      <c r="D412" s="160"/>
      <c r="E412" s="64"/>
      <c r="F412" s="64"/>
      <c r="G412" s="64"/>
      <c r="H412" s="64"/>
      <c r="I412" s="64"/>
      <c r="J412" s="64"/>
      <c r="K412" s="97"/>
      <c r="L412" s="64"/>
      <c r="M412" s="64"/>
      <c r="N412" s="64"/>
      <c r="O412" s="64"/>
      <c r="P412" s="64"/>
      <c r="Q412" s="91"/>
      <c r="R412" s="88"/>
      <c r="S412" s="88"/>
      <c r="T412" s="88"/>
      <c r="U412" s="146"/>
      <c r="V412" s="148"/>
      <c r="W412" s="146"/>
      <c r="X412" s="181"/>
    </row>
  </sheetData>
  <sheetProtection/>
  <mergeCells count="41">
    <mergeCell ref="X324:X352"/>
    <mergeCell ref="X1:X41"/>
    <mergeCell ref="X42:X83"/>
    <mergeCell ref="X84:X131"/>
    <mergeCell ref="X132:X171"/>
    <mergeCell ref="A7:V7"/>
    <mergeCell ref="X199:X219"/>
    <mergeCell ref="I12:J12"/>
    <mergeCell ref="X220:X255"/>
    <mergeCell ref="X256:X287"/>
    <mergeCell ref="X288:X323"/>
    <mergeCell ref="W10:W13"/>
    <mergeCell ref="R12:R13"/>
    <mergeCell ref="K10:K13"/>
    <mergeCell ref="Q11:U11"/>
    <mergeCell ref="N12:O12"/>
    <mergeCell ref="X172:X198"/>
    <mergeCell ref="M12:M13"/>
    <mergeCell ref="Q12:Q13"/>
    <mergeCell ref="V10:V13"/>
    <mergeCell ref="L10:U10"/>
    <mergeCell ref="H12:H13"/>
    <mergeCell ref="L11:P11"/>
    <mergeCell ref="U12:U13"/>
    <mergeCell ref="L12:L13"/>
    <mergeCell ref="B10:B13"/>
    <mergeCell ref="P12:P13"/>
    <mergeCell ref="C10:C13"/>
    <mergeCell ref="D10:D13"/>
    <mergeCell ref="E12:E13"/>
    <mergeCell ref="F12:G12"/>
    <mergeCell ref="R3:V3"/>
    <mergeCell ref="R4:U4"/>
    <mergeCell ref="R5:U5"/>
    <mergeCell ref="P353:T353"/>
    <mergeCell ref="A8:V8"/>
    <mergeCell ref="E10:J10"/>
    <mergeCell ref="E11:G11"/>
    <mergeCell ref="A10:A13"/>
    <mergeCell ref="S12:T12"/>
    <mergeCell ref="H11:J11"/>
  </mergeCells>
  <printOptions horizontalCentered="1"/>
  <pageMargins left="0.2755905511811024" right="0.1968503937007874" top="0.9448818897637796" bottom="0.35433070866141736" header="0.6692913385826772" footer="0.1968503937007874"/>
  <pageSetup fitToHeight="100" fitToWidth="1" horizontalDpi="600" verticalDpi="600" orientation="landscape" paperSize="9" scale="33" r:id="rId1"/>
  <headerFooter alignWithMargins="0">
    <oddFooter xml:space="preserve">&amp;R&amp;20Сторінка &amp;P </oddFooter>
  </headerFooter>
  <rowBreaks count="1" manualBreakCount="1">
    <brk id="34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4"/>
  <sheetViews>
    <sheetView showGridLines="0" showZeros="0" tabSelected="1" view="pageBreakPreview" zoomScale="40" zoomScaleNormal="55" zoomScaleSheetLayoutView="40" workbookViewId="0" topLeftCell="A250">
      <selection activeCell="T15" sqref="T15"/>
    </sheetView>
  </sheetViews>
  <sheetFormatPr defaultColWidth="9.16015625" defaultRowHeight="12.75"/>
  <cols>
    <col min="1" max="1" width="21.83203125" style="3" customWidth="1"/>
    <col min="2" max="2" width="18.66015625" style="132" customWidth="1"/>
    <col min="3" max="3" width="70.16015625" style="136" customWidth="1"/>
    <col min="4" max="4" width="24.83203125" style="125" customWidth="1"/>
    <col min="5" max="6" width="21.5" style="125" customWidth="1"/>
    <col min="7" max="7" width="24.16015625" style="125" customWidth="1"/>
    <col min="8" max="9" width="21.5" style="125" customWidth="1"/>
    <col min="10" max="10" width="18.5" style="126" customWidth="1"/>
    <col min="11" max="11" width="21.5" style="125" customWidth="1"/>
    <col min="12" max="12" width="21.66015625" style="125" customWidth="1"/>
    <col min="13" max="13" width="18.83203125" style="125" customWidth="1"/>
    <col min="14" max="14" width="18.66015625" style="125" customWidth="1"/>
    <col min="15" max="15" width="23.16015625" style="125" customWidth="1"/>
    <col min="16" max="16" width="21.16015625" style="125" customWidth="1"/>
    <col min="17" max="17" width="25.5" style="91" customWidth="1"/>
    <col min="18" max="18" width="21.5" style="88" customWidth="1"/>
    <col min="19" max="19" width="23" style="88" customWidth="1"/>
    <col min="20" max="20" width="23.16015625" style="88" customWidth="1"/>
    <col min="21" max="21" width="17.5" style="128" customWidth="1"/>
    <col min="22" max="22" width="28.16015625" style="88" customWidth="1"/>
    <col min="23" max="23" width="8.5" style="182" customWidth="1"/>
    <col min="24" max="27" width="17.5" style="62" customWidth="1"/>
    <col min="28" max="28" width="20.83203125" style="62" customWidth="1"/>
    <col min="29" max="29" width="21.5" style="62" customWidth="1"/>
    <col min="30" max="30" width="17.5" style="62" customWidth="1"/>
    <col min="31" max="31" width="19.66015625" style="62" customWidth="1"/>
    <col min="32" max="36" width="17.5" style="62" customWidth="1"/>
    <col min="37" max="16384" width="9.16015625" style="1" customWidth="1"/>
  </cols>
  <sheetData>
    <row r="1" spans="1:23" ht="26.25" customHeight="1">
      <c r="A1" s="13"/>
      <c r="Q1" s="187" t="s">
        <v>687</v>
      </c>
      <c r="R1" s="64"/>
      <c r="S1" s="187"/>
      <c r="T1" s="187"/>
      <c r="U1" s="187"/>
      <c r="V1" s="89"/>
      <c r="W1" s="221">
        <v>22</v>
      </c>
    </row>
    <row r="2" spans="1:23" ht="29.25" customHeight="1">
      <c r="A2" s="13"/>
      <c r="Q2" s="187" t="s">
        <v>696</v>
      </c>
      <c r="R2" s="187"/>
      <c r="S2" s="187"/>
      <c r="T2" s="187"/>
      <c r="U2" s="188"/>
      <c r="V2" s="89"/>
      <c r="W2" s="221"/>
    </row>
    <row r="3" spans="1:23" ht="29.25" customHeight="1">
      <c r="A3" s="13"/>
      <c r="Q3" s="207" t="s">
        <v>692</v>
      </c>
      <c r="R3" s="207"/>
      <c r="S3" s="207"/>
      <c r="T3" s="207"/>
      <c r="U3" s="207"/>
      <c r="V3" s="105"/>
      <c r="W3" s="221"/>
    </row>
    <row r="4" spans="1:23" ht="29.25" customHeight="1">
      <c r="A4" s="13"/>
      <c r="Q4" s="208" t="s">
        <v>697</v>
      </c>
      <c r="R4" s="208"/>
      <c r="S4" s="208"/>
      <c r="T4" s="208"/>
      <c r="U4" s="189"/>
      <c r="V4" s="105"/>
      <c r="W4" s="221"/>
    </row>
    <row r="5" spans="1:23" ht="31.5">
      <c r="A5" s="13"/>
      <c r="Q5" s="209" t="s">
        <v>695</v>
      </c>
      <c r="R5" s="209"/>
      <c r="S5" s="209"/>
      <c r="T5" s="209"/>
      <c r="U5" s="187"/>
      <c r="V5" s="89"/>
      <c r="W5" s="221"/>
    </row>
    <row r="6" spans="1:23" ht="24.75" customHeight="1">
      <c r="A6" s="13"/>
      <c r="B6" s="133"/>
      <c r="C6" s="137"/>
      <c r="N6" s="230"/>
      <c r="O6" s="230"/>
      <c r="P6" s="230"/>
      <c r="W6" s="221"/>
    </row>
    <row r="7" spans="1:36" s="144" customFormat="1" ht="22.5" customHeight="1">
      <c r="A7" s="229" t="s">
        <v>591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142"/>
      <c r="W7" s="221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</row>
    <row r="8" spans="1:36" s="144" customFormat="1" ht="25.5" customHeight="1">
      <c r="A8" s="229" t="s">
        <v>670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142"/>
      <c r="W8" s="221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</row>
    <row r="9" spans="1:36" s="12" customFormat="1" ht="24" customHeight="1">
      <c r="A9" s="13"/>
      <c r="B9" s="134"/>
      <c r="C9" s="114"/>
      <c r="D9" s="129"/>
      <c r="E9" s="129"/>
      <c r="F9" s="129"/>
      <c r="G9" s="129"/>
      <c r="H9" s="129"/>
      <c r="I9" s="129"/>
      <c r="J9" s="130"/>
      <c r="K9" s="129"/>
      <c r="L9" s="129"/>
      <c r="M9" s="129"/>
      <c r="N9" s="129"/>
      <c r="O9" s="129"/>
      <c r="P9" s="129"/>
      <c r="Q9" s="91"/>
      <c r="R9" s="81"/>
      <c r="S9" s="81"/>
      <c r="T9" s="81"/>
      <c r="U9" s="119"/>
      <c r="V9" s="81"/>
      <c r="W9" s="221"/>
      <c r="X9" s="81"/>
      <c r="Y9" s="81"/>
      <c r="Z9" s="81"/>
      <c r="AA9" s="227"/>
      <c r="AB9" s="227"/>
      <c r="AC9" s="227"/>
      <c r="AD9" s="227"/>
      <c r="AE9" s="227"/>
      <c r="AF9" s="227"/>
      <c r="AG9" s="227"/>
      <c r="AH9" s="227"/>
      <c r="AI9" s="227"/>
      <c r="AJ9" s="227"/>
    </row>
    <row r="10" spans="1:36" ht="21.75" customHeight="1">
      <c r="A10" s="223" t="s">
        <v>165</v>
      </c>
      <c r="B10" s="223" t="s">
        <v>80</v>
      </c>
      <c r="C10" s="223" t="s">
        <v>178</v>
      </c>
      <c r="D10" s="225" t="s">
        <v>593</v>
      </c>
      <c r="E10" s="225"/>
      <c r="F10" s="225"/>
      <c r="G10" s="225"/>
      <c r="H10" s="225"/>
      <c r="I10" s="225"/>
      <c r="J10" s="226" t="s">
        <v>596</v>
      </c>
      <c r="K10" s="225" t="s">
        <v>597</v>
      </c>
      <c r="L10" s="225"/>
      <c r="M10" s="225"/>
      <c r="N10" s="225"/>
      <c r="O10" s="225"/>
      <c r="P10" s="225"/>
      <c r="Q10" s="225"/>
      <c r="R10" s="225"/>
      <c r="S10" s="225"/>
      <c r="T10" s="225"/>
      <c r="U10" s="226" t="s">
        <v>596</v>
      </c>
      <c r="V10" s="223" t="s">
        <v>361</v>
      </c>
      <c r="W10" s="221"/>
      <c r="X10" s="81"/>
      <c r="Y10" s="81"/>
      <c r="Z10" s="81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</row>
    <row r="11" spans="1:36" ht="30.75" customHeight="1">
      <c r="A11" s="223"/>
      <c r="B11" s="223"/>
      <c r="C11" s="223"/>
      <c r="D11" s="223" t="s">
        <v>594</v>
      </c>
      <c r="E11" s="223"/>
      <c r="F11" s="223"/>
      <c r="G11" s="223" t="s">
        <v>595</v>
      </c>
      <c r="H11" s="223"/>
      <c r="I11" s="223"/>
      <c r="J11" s="226"/>
      <c r="K11" s="223" t="s">
        <v>594</v>
      </c>
      <c r="L11" s="223"/>
      <c r="M11" s="223"/>
      <c r="N11" s="223"/>
      <c r="O11" s="223"/>
      <c r="P11" s="223" t="s">
        <v>595</v>
      </c>
      <c r="Q11" s="223"/>
      <c r="R11" s="223"/>
      <c r="S11" s="223"/>
      <c r="T11" s="223"/>
      <c r="U11" s="226"/>
      <c r="V11" s="223"/>
      <c r="W11" s="221"/>
      <c r="X11" s="81"/>
      <c r="Y11" s="81"/>
      <c r="Z11" s="80"/>
      <c r="AA11" s="228"/>
      <c r="AB11" s="228"/>
      <c r="AC11" s="228"/>
      <c r="AD11" s="228"/>
      <c r="AE11" s="228"/>
      <c r="AF11" s="228"/>
      <c r="AG11" s="228"/>
      <c r="AH11" s="87"/>
      <c r="AI11" s="87"/>
      <c r="AJ11" s="87"/>
    </row>
    <row r="12" spans="1:36" ht="30" customHeight="1">
      <c r="A12" s="223"/>
      <c r="B12" s="223"/>
      <c r="C12" s="223"/>
      <c r="D12" s="223" t="s">
        <v>362</v>
      </c>
      <c r="E12" s="223" t="s">
        <v>364</v>
      </c>
      <c r="F12" s="223"/>
      <c r="G12" s="223" t="s">
        <v>362</v>
      </c>
      <c r="H12" s="223" t="s">
        <v>364</v>
      </c>
      <c r="I12" s="223"/>
      <c r="J12" s="226"/>
      <c r="K12" s="223" t="s">
        <v>362</v>
      </c>
      <c r="L12" s="224" t="s">
        <v>363</v>
      </c>
      <c r="M12" s="223" t="s">
        <v>364</v>
      </c>
      <c r="N12" s="223"/>
      <c r="O12" s="224" t="s">
        <v>365</v>
      </c>
      <c r="P12" s="223" t="s">
        <v>362</v>
      </c>
      <c r="Q12" s="224" t="s">
        <v>363</v>
      </c>
      <c r="R12" s="223" t="s">
        <v>364</v>
      </c>
      <c r="S12" s="223"/>
      <c r="T12" s="224" t="s">
        <v>365</v>
      </c>
      <c r="U12" s="226"/>
      <c r="V12" s="223"/>
      <c r="W12" s="221"/>
      <c r="X12" s="82"/>
      <c r="Y12" s="82"/>
      <c r="Z12" s="82"/>
      <c r="AA12" s="85"/>
      <c r="AB12" s="86"/>
      <c r="AC12" s="92"/>
      <c r="AD12" s="92"/>
      <c r="AE12" s="228"/>
      <c r="AF12" s="228"/>
      <c r="AG12" s="228"/>
      <c r="AH12" s="92"/>
      <c r="AI12" s="92"/>
      <c r="AJ12" s="86"/>
    </row>
    <row r="13" spans="1:36" ht="62.25" customHeight="1">
      <c r="A13" s="223"/>
      <c r="B13" s="223"/>
      <c r="C13" s="223"/>
      <c r="D13" s="223"/>
      <c r="E13" s="90" t="s">
        <v>366</v>
      </c>
      <c r="F13" s="90" t="s">
        <v>367</v>
      </c>
      <c r="G13" s="223"/>
      <c r="H13" s="90" t="s">
        <v>366</v>
      </c>
      <c r="I13" s="90" t="s">
        <v>367</v>
      </c>
      <c r="J13" s="226"/>
      <c r="K13" s="223"/>
      <c r="L13" s="224"/>
      <c r="M13" s="90" t="s">
        <v>366</v>
      </c>
      <c r="N13" s="90" t="s">
        <v>367</v>
      </c>
      <c r="O13" s="224"/>
      <c r="P13" s="223"/>
      <c r="Q13" s="224"/>
      <c r="R13" s="90" t="s">
        <v>366</v>
      </c>
      <c r="S13" s="90" t="s">
        <v>367</v>
      </c>
      <c r="T13" s="224"/>
      <c r="U13" s="226"/>
      <c r="V13" s="223"/>
      <c r="W13" s="221"/>
      <c r="X13" s="81"/>
      <c r="Y13" s="81"/>
      <c r="Z13" s="83"/>
      <c r="AA13" s="85"/>
      <c r="AB13" s="87"/>
      <c r="AC13" s="87"/>
      <c r="AD13" s="85"/>
      <c r="AE13" s="228"/>
      <c r="AF13" s="228"/>
      <c r="AG13" s="228"/>
      <c r="AH13" s="87"/>
      <c r="AI13" s="87"/>
      <c r="AJ13" s="93"/>
    </row>
    <row r="14" spans="1:36" s="16" customFormat="1" ht="27.75" customHeight="1">
      <c r="A14" s="17" t="s">
        <v>76</v>
      </c>
      <c r="B14" s="25"/>
      <c r="C14" s="8" t="s">
        <v>77</v>
      </c>
      <c r="D14" s="33">
        <f>D15+D16</f>
        <v>180727691.49</v>
      </c>
      <c r="E14" s="33">
        <f aca="true" t="shared" si="0" ref="E14:T14">E15+E16</f>
        <v>135112795.63</v>
      </c>
      <c r="F14" s="33">
        <f t="shared" si="0"/>
        <v>3889123</v>
      </c>
      <c r="G14" s="33">
        <f t="shared" si="0"/>
        <v>179669675.01999998</v>
      </c>
      <c r="H14" s="33">
        <f t="shared" si="0"/>
        <v>134958325.36</v>
      </c>
      <c r="I14" s="33">
        <f t="shared" si="0"/>
        <v>3483229.22</v>
      </c>
      <c r="J14" s="120">
        <f>G14/D14*100</f>
        <v>99.41457976844762</v>
      </c>
      <c r="K14" s="33">
        <f t="shared" si="0"/>
        <v>6607442</v>
      </c>
      <c r="L14" s="33">
        <f t="shared" si="0"/>
        <v>2250000</v>
      </c>
      <c r="M14" s="33">
        <f t="shared" si="0"/>
        <v>1725540</v>
      </c>
      <c r="N14" s="33">
        <f t="shared" si="0"/>
        <v>46200</v>
      </c>
      <c r="O14" s="33">
        <f t="shared" si="0"/>
        <v>4357442</v>
      </c>
      <c r="P14" s="33">
        <f t="shared" si="0"/>
        <v>9631110.74</v>
      </c>
      <c r="Q14" s="33">
        <f t="shared" si="0"/>
        <v>5260500.4399999995</v>
      </c>
      <c r="R14" s="33">
        <f t="shared" si="0"/>
        <v>3947839.01</v>
      </c>
      <c r="S14" s="33">
        <f t="shared" si="0"/>
        <v>76755.77</v>
      </c>
      <c r="T14" s="33">
        <f t="shared" si="0"/>
        <v>4370610.3</v>
      </c>
      <c r="U14" s="120">
        <f>P14/K14*100</f>
        <v>145.76156309809454</v>
      </c>
      <c r="V14" s="33">
        <f>G14+P14</f>
        <v>189300785.76</v>
      </c>
      <c r="W14" s="221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</row>
    <row r="15" spans="1:36" ht="57.75" customHeight="1">
      <c r="A15" s="3" t="s">
        <v>180</v>
      </c>
      <c r="B15" s="3" t="s">
        <v>79</v>
      </c>
      <c r="C15" s="10" t="s">
        <v>181</v>
      </c>
      <c r="D15" s="29">
        <f>'дод 2'!E16+'дод 2'!E66+'дод 2'!E98+'дод 2'!E136+'дод 2'!E220+'дод 2'!E230+'дод 2'!E244+'дод 2'!E276+'дод 2'!E280+'дод 2'!E310+'дод 2'!E317+'дод 2'!E320+'дод 2'!E331+'дод 2'!E335</f>
        <v>180572151.49</v>
      </c>
      <c r="E15" s="29">
        <f>'дод 2'!F16+'дод 2'!F66+'дод 2'!F98+'дод 2'!F136+'дод 2'!F220+'дод 2'!F230+'дод 2'!F244+'дод 2'!F276+'дод 2'!F280+'дод 2'!F310+'дод 2'!F317+'дод 2'!F320+'дод 2'!F331+'дод 2'!F335</f>
        <v>135112795.63</v>
      </c>
      <c r="F15" s="29">
        <f>'дод 2'!G16+'дод 2'!G66+'дод 2'!G98+'дод 2'!G136+'дод 2'!G220+'дод 2'!G230+'дод 2'!G244+'дод 2'!G276+'дод 2'!G280+'дод 2'!G310+'дод 2'!G317+'дод 2'!G320+'дод 2'!G331+'дод 2'!G335</f>
        <v>3889123</v>
      </c>
      <c r="G15" s="29">
        <f>'дод 2'!H16+'дод 2'!H66+'дод 2'!H98+'дод 2'!H136+'дод 2'!H220+'дод 2'!H230+'дод 2'!H244+'дод 2'!H276+'дод 2'!H280+'дод 2'!H310+'дод 2'!H317+'дод 2'!H320+'дод 2'!H331+'дод 2'!H335</f>
        <v>179514202.89</v>
      </c>
      <c r="H15" s="29">
        <f>'дод 2'!I16+'дод 2'!I66+'дод 2'!I98+'дод 2'!I136+'дод 2'!I220+'дод 2'!I230+'дод 2'!I244+'дод 2'!I276+'дод 2'!I280+'дод 2'!I310+'дод 2'!I317+'дод 2'!I320+'дод 2'!I331+'дод 2'!I335</f>
        <v>134958325.36</v>
      </c>
      <c r="I15" s="29">
        <f>'дод 2'!J16+'дод 2'!J66+'дод 2'!J98+'дод 2'!J136+'дод 2'!J220+'дод 2'!J230+'дод 2'!J244+'дод 2'!J276+'дод 2'!J280+'дод 2'!J310+'дод 2'!J317+'дод 2'!J320+'дод 2'!J331+'дод 2'!J335</f>
        <v>3483229.22</v>
      </c>
      <c r="J15" s="121">
        <f aca="true" t="shared" si="1" ref="J15:J78">G15/D15*100</f>
        <v>99.41411308927191</v>
      </c>
      <c r="K15" s="29">
        <f>'дод 2'!L16+'дод 2'!L66+'дод 2'!L98+'дод 2'!L136+'дод 2'!L220+'дод 2'!L230+'дод 2'!L244+'дод 2'!L276+'дод 2'!L280+'дод 2'!L310+'дод 2'!L317+'дод 2'!L320+'дод 2'!L331+'дод 2'!L335</f>
        <v>6607442</v>
      </c>
      <c r="L15" s="29">
        <f>'дод 2'!M16+'дод 2'!M66+'дод 2'!M98+'дод 2'!M136+'дод 2'!M220+'дод 2'!M230+'дод 2'!M244+'дод 2'!M276+'дод 2'!M280+'дод 2'!M310+'дод 2'!M317+'дод 2'!M320+'дод 2'!M331+'дод 2'!M335</f>
        <v>2250000</v>
      </c>
      <c r="M15" s="29">
        <f>'дод 2'!N16+'дод 2'!N66+'дод 2'!N98+'дод 2'!N136+'дод 2'!N220+'дод 2'!N230+'дод 2'!N244+'дод 2'!N276+'дод 2'!N280+'дод 2'!N310+'дод 2'!N317+'дод 2'!N320+'дод 2'!N331+'дод 2'!N335</f>
        <v>1725540</v>
      </c>
      <c r="N15" s="29">
        <f>'дод 2'!O16+'дод 2'!O66+'дод 2'!O98+'дод 2'!O136+'дод 2'!O220+'дод 2'!O230+'дод 2'!O244+'дод 2'!O276+'дод 2'!O280+'дод 2'!O310+'дод 2'!O317+'дод 2'!O320+'дод 2'!O331+'дод 2'!O335</f>
        <v>46200</v>
      </c>
      <c r="O15" s="29">
        <f>'дод 2'!P16+'дод 2'!P66+'дод 2'!P98+'дод 2'!P136+'дод 2'!P220+'дод 2'!P230+'дод 2'!P244+'дод 2'!P276+'дод 2'!P280+'дод 2'!P310+'дод 2'!P317+'дод 2'!P320+'дод 2'!P331+'дод 2'!P335</f>
        <v>4357442</v>
      </c>
      <c r="P15" s="29">
        <f>'дод 2'!Q16+'дод 2'!Q66+'дод 2'!Q98+'дод 2'!Q136+'дод 2'!Q220+'дод 2'!Q230+'дод 2'!Q244+'дод 2'!Q276+'дод 2'!Q280+'дод 2'!Q310+'дод 2'!Q317+'дод 2'!Q320+'дод 2'!Q331+'дод 2'!Q335</f>
        <v>9631110.74</v>
      </c>
      <c r="Q15" s="29">
        <f>'дод 2'!R16+'дод 2'!R66+'дод 2'!R98+'дод 2'!R136+'дод 2'!R220+'дод 2'!R230+'дод 2'!R244+'дод 2'!R276+'дод 2'!R280+'дод 2'!R310+'дод 2'!R317+'дод 2'!R320+'дод 2'!R331+'дод 2'!R335</f>
        <v>5260500.4399999995</v>
      </c>
      <c r="R15" s="29">
        <f>'дод 2'!S16+'дод 2'!S66+'дод 2'!S98+'дод 2'!S136+'дод 2'!S220+'дод 2'!S230+'дод 2'!S244+'дод 2'!S276+'дод 2'!S280+'дод 2'!S310+'дод 2'!S317+'дод 2'!S320+'дод 2'!S331+'дод 2'!S335</f>
        <v>3947839.01</v>
      </c>
      <c r="S15" s="29">
        <f>'дод 2'!T16+'дод 2'!T66+'дод 2'!T98+'дод 2'!T136+'дод 2'!T220+'дод 2'!T230+'дод 2'!T244+'дод 2'!T276+'дод 2'!T280+'дод 2'!T310+'дод 2'!T317+'дод 2'!T320+'дод 2'!T331+'дод 2'!T335</f>
        <v>76755.77</v>
      </c>
      <c r="T15" s="29">
        <f>'дод 2'!U16+'дод 2'!U66+'дод 2'!U98+'дод 2'!U136+'дод 2'!U220+'дод 2'!U230+'дод 2'!U244+'дод 2'!U276+'дод 2'!U280+'дод 2'!U310+'дод 2'!U317+'дод 2'!U320+'дод 2'!U331+'дод 2'!U335</f>
        <v>4370610.3</v>
      </c>
      <c r="U15" s="121">
        <f>P15/K15*100</f>
        <v>145.76156309809454</v>
      </c>
      <c r="V15" s="29">
        <f aca="true" t="shared" si="2" ref="V15:V78">G15+P15</f>
        <v>189145313.63</v>
      </c>
      <c r="W15" s="221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</row>
    <row r="16" spans="1:36" ht="27" customHeight="1">
      <c r="A16" s="3" t="s">
        <v>78</v>
      </c>
      <c r="B16" s="3" t="s">
        <v>140</v>
      </c>
      <c r="C16" s="10" t="s">
        <v>380</v>
      </c>
      <c r="D16" s="29">
        <f>'дод 2'!E17</f>
        <v>155540</v>
      </c>
      <c r="E16" s="29">
        <f>'дод 2'!F17</f>
        <v>0</v>
      </c>
      <c r="F16" s="29">
        <f>'дод 2'!G17</f>
        <v>0</v>
      </c>
      <c r="G16" s="29">
        <f>'дод 2'!H17</f>
        <v>155472.13</v>
      </c>
      <c r="H16" s="29">
        <f>'дод 2'!I17</f>
        <v>0</v>
      </c>
      <c r="I16" s="29">
        <f>'дод 2'!J17</f>
        <v>0</v>
      </c>
      <c r="J16" s="120">
        <f t="shared" si="1"/>
        <v>99.9563649222065</v>
      </c>
      <c r="K16" s="29">
        <f>'дод 2'!L17</f>
        <v>0</v>
      </c>
      <c r="L16" s="29">
        <f>'дод 2'!M17</f>
        <v>0</v>
      </c>
      <c r="M16" s="29">
        <f>'дод 2'!N17</f>
        <v>0</v>
      </c>
      <c r="N16" s="29">
        <f>'дод 2'!O17</f>
        <v>0</v>
      </c>
      <c r="O16" s="29">
        <f>'дод 2'!P17</f>
        <v>0</v>
      </c>
      <c r="P16" s="29">
        <f>'дод 2'!Q17</f>
        <v>0</v>
      </c>
      <c r="Q16" s="29">
        <f>'дод 2'!R17</f>
        <v>0</v>
      </c>
      <c r="R16" s="29">
        <f>'дод 2'!S17</f>
        <v>0</v>
      </c>
      <c r="S16" s="29">
        <f>'дод 2'!T17</f>
        <v>0</v>
      </c>
      <c r="T16" s="29">
        <f>'дод 2'!U17</f>
        <v>0</v>
      </c>
      <c r="U16" s="120"/>
      <c r="V16" s="33">
        <f t="shared" si="2"/>
        <v>155472.13</v>
      </c>
      <c r="W16" s="221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</row>
    <row r="17" spans="1:36" s="16" customFormat="1" ht="24" customHeight="1">
      <c r="A17" s="17" t="s">
        <v>81</v>
      </c>
      <c r="B17" s="25"/>
      <c r="C17" s="8" t="s">
        <v>82</v>
      </c>
      <c r="D17" s="33">
        <f aca="true" t="shared" si="3" ref="D17:I17">D19+D20+D22+D24+D26+D27+D28+D30+D31</f>
        <v>786171560.23</v>
      </c>
      <c r="E17" s="33">
        <f t="shared" si="3"/>
        <v>506940185</v>
      </c>
      <c r="F17" s="33">
        <f t="shared" si="3"/>
        <v>74422853</v>
      </c>
      <c r="G17" s="33">
        <f t="shared" si="3"/>
        <v>782161919.6000001</v>
      </c>
      <c r="H17" s="33">
        <f t="shared" si="3"/>
        <v>506772834.78999996</v>
      </c>
      <c r="I17" s="33">
        <f t="shared" si="3"/>
        <v>72294393.64999999</v>
      </c>
      <c r="J17" s="120">
        <f t="shared" si="1"/>
        <v>99.48997892663188</v>
      </c>
      <c r="K17" s="33">
        <f aca="true" t="shared" si="4" ref="K17:T17">K19+K20+K22+K24+K26+K27+K28+K30+K31</f>
        <v>79284886.65</v>
      </c>
      <c r="L17" s="33">
        <f t="shared" si="4"/>
        <v>50066378</v>
      </c>
      <c r="M17" s="33">
        <f t="shared" si="4"/>
        <v>4398944</v>
      </c>
      <c r="N17" s="33">
        <f t="shared" si="4"/>
        <v>2371330</v>
      </c>
      <c r="O17" s="33">
        <f t="shared" si="4"/>
        <v>29218508.65</v>
      </c>
      <c r="P17" s="33">
        <f t="shared" si="4"/>
        <v>75429099.73</v>
      </c>
      <c r="Q17" s="33">
        <f t="shared" si="4"/>
        <v>43249004.88</v>
      </c>
      <c r="R17" s="33">
        <f t="shared" si="4"/>
        <v>4484528.67</v>
      </c>
      <c r="S17" s="33">
        <f t="shared" si="4"/>
        <v>1800707.6900000002</v>
      </c>
      <c r="T17" s="33">
        <f t="shared" si="4"/>
        <v>32180094.849999998</v>
      </c>
      <c r="U17" s="120">
        <f>P17/K17*100</f>
        <v>95.13679456083324</v>
      </c>
      <c r="V17" s="33">
        <f t="shared" si="2"/>
        <v>857591019.3300002</v>
      </c>
      <c r="W17" s="22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</row>
    <row r="18" spans="1:36" s="16" customFormat="1" ht="24" customHeight="1">
      <c r="A18" s="17"/>
      <c r="B18" s="25"/>
      <c r="C18" s="8" t="s">
        <v>685</v>
      </c>
      <c r="D18" s="33">
        <f>D21+D23+D25+D29+D32</f>
        <v>272460760.88</v>
      </c>
      <c r="E18" s="33">
        <f aca="true" t="shared" si="5" ref="E18:T18">E21+E23+E25+E29+E32</f>
        <v>216909675</v>
      </c>
      <c r="F18" s="33">
        <f t="shared" si="5"/>
        <v>0</v>
      </c>
      <c r="G18" s="33">
        <f t="shared" si="5"/>
        <v>272375196.09000003</v>
      </c>
      <c r="H18" s="33">
        <f t="shared" si="5"/>
        <v>216836999.26000002</v>
      </c>
      <c r="I18" s="33">
        <f t="shared" si="5"/>
        <v>0</v>
      </c>
      <c r="J18" s="120">
        <f t="shared" si="1"/>
        <v>99.96859555492556</v>
      </c>
      <c r="K18" s="33">
        <f t="shared" si="5"/>
        <v>6054492</v>
      </c>
      <c r="L18" s="33">
        <f t="shared" si="5"/>
        <v>0</v>
      </c>
      <c r="M18" s="33">
        <f t="shared" si="5"/>
        <v>0</v>
      </c>
      <c r="N18" s="33">
        <f t="shared" si="5"/>
        <v>0</v>
      </c>
      <c r="O18" s="33">
        <f t="shared" si="5"/>
        <v>6054492</v>
      </c>
      <c r="P18" s="33">
        <f t="shared" si="5"/>
        <v>6045286.19</v>
      </c>
      <c r="Q18" s="33">
        <f t="shared" si="5"/>
        <v>0</v>
      </c>
      <c r="R18" s="33">
        <f t="shared" si="5"/>
        <v>0</v>
      </c>
      <c r="S18" s="33">
        <f t="shared" si="5"/>
        <v>0</v>
      </c>
      <c r="T18" s="33">
        <f t="shared" si="5"/>
        <v>6045286.19</v>
      </c>
      <c r="U18" s="120">
        <f>P18/K18*100</f>
        <v>99.84795074467024</v>
      </c>
      <c r="V18" s="33">
        <f t="shared" si="2"/>
        <v>278420482.28000003</v>
      </c>
      <c r="W18" s="22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</row>
    <row r="19" spans="1:36" ht="27" customHeight="1">
      <c r="A19" s="3" t="s">
        <v>83</v>
      </c>
      <c r="B19" s="3" t="s">
        <v>84</v>
      </c>
      <c r="C19" s="10" t="s">
        <v>222</v>
      </c>
      <c r="D19" s="29">
        <f>'дод 2'!E67</f>
        <v>192593845.35</v>
      </c>
      <c r="E19" s="29">
        <f>'дод 2'!F67</f>
        <v>119050300</v>
      </c>
      <c r="F19" s="29">
        <f>'дод 2'!G67</f>
        <v>23717070</v>
      </c>
      <c r="G19" s="29">
        <f>'дод 2'!H67</f>
        <v>191741288.3</v>
      </c>
      <c r="H19" s="29">
        <f>'дод 2'!I67</f>
        <v>119049839.18</v>
      </c>
      <c r="I19" s="29">
        <f>'дод 2'!J67</f>
        <v>23375102</v>
      </c>
      <c r="J19" s="121">
        <f t="shared" si="1"/>
        <v>99.55732902655812</v>
      </c>
      <c r="K19" s="29">
        <f>'дод 2'!L67</f>
        <v>21186610.65</v>
      </c>
      <c r="L19" s="29">
        <f>'дод 2'!M67</f>
        <v>16065511</v>
      </c>
      <c r="M19" s="29">
        <f>'дод 2'!N67</f>
        <v>0</v>
      </c>
      <c r="N19" s="29">
        <f>'дод 2'!O67</f>
        <v>0</v>
      </c>
      <c r="O19" s="29">
        <f>'дод 2'!P67</f>
        <v>5121099.65</v>
      </c>
      <c r="P19" s="29">
        <f>'дод 2'!Q67</f>
        <v>18975708.38</v>
      </c>
      <c r="Q19" s="29">
        <f>'дод 2'!R67</f>
        <v>13805034.52</v>
      </c>
      <c r="R19" s="29">
        <f>'дод 2'!S67</f>
        <v>0</v>
      </c>
      <c r="S19" s="29">
        <f>'дод 2'!T67</f>
        <v>0</v>
      </c>
      <c r="T19" s="29">
        <f>'дод 2'!U67</f>
        <v>5170673.86</v>
      </c>
      <c r="U19" s="121">
        <f>P19/K19*100</f>
        <v>89.56462500527427</v>
      </c>
      <c r="V19" s="29">
        <f t="shared" si="2"/>
        <v>210716996.68</v>
      </c>
      <c r="W19" s="221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</row>
    <row r="20" spans="1:36" ht="71.25" customHeight="1">
      <c r="A20" s="3" t="s">
        <v>85</v>
      </c>
      <c r="B20" s="3" t="s">
        <v>86</v>
      </c>
      <c r="C20" s="10" t="s">
        <v>574</v>
      </c>
      <c r="D20" s="29">
        <f>'дод 2'!E68</f>
        <v>427110777.9</v>
      </c>
      <c r="E20" s="29">
        <f>'дод 2'!F68</f>
        <v>282945329</v>
      </c>
      <c r="F20" s="29">
        <f>'дод 2'!G68</f>
        <v>36041910</v>
      </c>
      <c r="G20" s="29">
        <f>'дод 2'!H68</f>
        <v>425178205.89</v>
      </c>
      <c r="H20" s="29">
        <f>'дод 2'!I68</f>
        <v>282881701</v>
      </c>
      <c r="I20" s="29">
        <f>'дод 2'!J68</f>
        <v>34947967.25</v>
      </c>
      <c r="J20" s="121">
        <f t="shared" si="1"/>
        <v>99.54752441052834</v>
      </c>
      <c r="K20" s="29">
        <f>'дод 2'!L68</f>
        <v>43650309</v>
      </c>
      <c r="L20" s="29">
        <f>'дод 2'!M68</f>
        <v>25377767</v>
      </c>
      <c r="M20" s="29">
        <f>'дод 2'!N68</f>
        <v>624000</v>
      </c>
      <c r="N20" s="29">
        <f>'дод 2'!O68</f>
        <v>36920</v>
      </c>
      <c r="O20" s="29">
        <f>'дод 2'!P68</f>
        <v>18272542</v>
      </c>
      <c r="P20" s="29">
        <f>'дод 2'!Q68</f>
        <v>40013948.68</v>
      </c>
      <c r="Q20" s="29">
        <f>'дод 2'!R68</f>
        <v>19159209.74</v>
      </c>
      <c r="R20" s="29">
        <f>'дод 2'!S68</f>
        <v>685755.56</v>
      </c>
      <c r="S20" s="29">
        <f>'дод 2'!T68</f>
        <v>25886.96</v>
      </c>
      <c r="T20" s="29">
        <f>'дод 2'!U68</f>
        <v>20854738.94</v>
      </c>
      <c r="U20" s="121">
        <f>P20/K20*100</f>
        <v>91.6693365904924</v>
      </c>
      <c r="V20" s="29">
        <f t="shared" si="2"/>
        <v>465192154.57</v>
      </c>
      <c r="W20" s="221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</row>
    <row r="21" spans="2:36" ht="22.5" customHeight="1">
      <c r="B21" s="3"/>
      <c r="C21" s="10" t="s">
        <v>685</v>
      </c>
      <c r="D21" s="29">
        <f>'дод 2'!E69</f>
        <v>256329881.9</v>
      </c>
      <c r="E21" s="29">
        <f>'дод 2'!F69</f>
        <v>204309875</v>
      </c>
      <c r="F21" s="29">
        <f>'дод 2'!G69</f>
        <v>0</v>
      </c>
      <c r="G21" s="29">
        <f>'дод 2'!H69</f>
        <v>256258270.34</v>
      </c>
      <c r="H21" s="29">
        <f>'дод 2'!I69</f>
        <v>204249455.02</v>
      </c>
      <c r="I21" s="29">
        <f>'дод 2'!J69</f>
        <v>0</v>
      </c>
      <c r="J21" s="121">
        <f t="shared" si="1"/>
        <v>99.97206273436822</v>
      </c>
      <c r="K21" s="29">
        <f>'дод 2'!L69</f>
        <v>1416542</v>
      </c>
      <c r="L21" s="29">
        <f>'дод 2'!M69</f>
        <v>0</v>
      </c>
      <c r="M21" s="29">
        <f>'дод 2'!N69</f>
        <v>0</v>
      </c>
      <c r="N21" s="29">
        <f>'дод 2'!O69</f>
        <v>0</v>
      </c>
      <c r="O21" s="29">
        <f>'дод 2'!P69</f>
        <v>1416542</v>
      </c>
      <c r="P21" s="29">
        <f>'дод 2'!Q69</f>
        <v>1413550.92</v>
      </c>
      <c r="Q21" s="29">
        <f>'дод 2'!R69</f>
        <v>0</v>
      </c>
      <c r="R21" s="29">
        <f>'дод 2'!S69</f>
        <v>0</v>
      </c>
      <c r="S21" s="29">
        <f>'дод 2'!T69</f>
        <v>0</v>
      </c>
      <c r="T21" s="29">
        <f>'дод 2'!U69</f>
        <v>1413550.92</v>
      </c>
      <c r="U21" s="121">
        <f>P21/K21*100</f>
        <v>99.78884635965612</v>
      </c>
      <c r="V21" s="29">
        <f t="shared" si="2"/>
        <v>257671821.26</v>
      </c>
      <c r="W21" s="221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</row>
    <row r="22" spans="1:36" ht="42.75" customHeight="1">
      <c r="A22" s="3" t="s">
        <v>87</v>
      </c>
      <c r="B22" s="3" t="s">
        <v>86</v>
      </c>
      <c r="C22" s="10" t="s">
        <v>49</v>
      </c>
      <c r="D22" s="29">
        <f>'дод 2'!E70</f>
        <v>822940</v>
      </c>
      <c r="E22" s="29">
        <f>'дод 2'!F70</f>
        <v>671400</v>
      </c>
      <c r="F22" s="29">
        <f>'дод 2'!G70</f>
        <v>0</v>
      </c>
      <c r="G22" s="29">
        <f>'дод 2'!H70</f>
        <v>822446.14</v>
      </c>
      <c r="H22" s="29">
        <f>'дод 2'!I70</f>
        <v>671310.72</v>
      </c>
      <c r="I22" s="29">
        <f>'дод 2'!J70</f>
        <v>0</v>
      </c>
      <c r="J22" s="121">
        <f t="shared" si="1"/>
        <v>99.93998833450799</v>
      </c>
      <c r="K22" s="29">
        <f>'дод 2'!L70</f>
        <v>0</v>
      </c>
      <c r="L22" s="29">
        <f>'дод 2'!M70</f>
        <v>0</v>
      </c>
      <c r="M22" s="29">
        <f>'дод 2'!N70</f>
        <v>0</v>
      </c>
      <c r="N22" s="29">
        <f>'дод 2'!O70</f>
        <v>0</v>
      </c>
      <c r="O22" s="29">
        <f>'дод 2'!P70</f>
        <v>0</v>
      </c>
      <c r="P22" s="29">
        <f>'дод 2'!Q70</f>
        <v>3363.59</v>
      </c>
      <c r="Q22" s="29">
        <f>'дод 2'!R70</f>
        <v>179.44</v>
      </c>
      <c r="R22" s="29">
        <f>'дод 2'!S70</f>
        <v>0</v>
      </c>
      <c r="S22" s="29">
        <f>'дод 2'!T70</f>
        <v>0</v>
      </c>
      <c r="T22" s="29">
        <f>'дод 2'!U70</f>
        <v>3184.15</v>
      </c>
      <c r="U22" s="121"/>
      <c r="V22" s="29">
        <f t="shared" si="2"/>
        <v>825809.73</v>
      </c>
      <c r="W22" s="221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</row>
    <row r="23" spans="2:36" ht="22.5" customHeight="1">
      <c r="B23" s="3"/>
      <c r="C23" s="10" t="s">
        <v>685</v>
      </c>
      <c r="D23" s="29">
        <f>'дод 2'!E71</f>
        <v>777140</v>
      </c>
      <c r="E23" s="29">
        <f>'дод 2'!F71</f>
        <v>637000</v>
      </c>
      <c r="F23" s="29">
        <f>'дод 2'!G71</f>
        <v>0</v>
      </c>
      <c r="G23" s="29">
        <f>'дод 2'!H71</f>
        <v>777140</v>
      </c>
      <c r="H23" s="29">
        <f>'дод 2'!I71</f>
        <v>637000</v>
      </c>
      <c r="I23" s="29">
        <f>'дод 2'!J71</f>
        <v>0</v>
      </c>
      <c r="J23" s="121">
        <f t="shared" si="1"/>
        <v>100</v>
      </c>
      <c r="K23" s="29">
        <f>'дод 2'!L71</f>
        <v>0</v>
      </c>
      <c r="L23" s="29">
        <f>'дод 2'!M71</f>
        <v>0</v>
      </c>
      <c r="M23" s="29">
        <f>'дод 2'!N71</f>
        <v>0</v>
      </c>
      <c r="N23" s="29">
        <f>'дод 2'!O71</f>
        <v>0</v>
      </c>
      <c r="O23" s="29">
        <f>'дод 2'!P71</f>
        <v>0</v>
      </c>
      <c r="P23" s="29">
        <f>'дод 2'!Q71</f>
        <v>0</v>
      </c>
      <c r="Q23" s="29">
        <f>'дод 2'!R71</f>
        <v>0</v>
      </c>
      <c r="R23" s="29">
        <f>'дод 2'!S71</f>
        <v>0</v>
      </c>
      <c r="S23" s="29">
        <f>'дод 2'!T71</f>
        <v>0</v>
      </c>
      <c r="T23" s="29">
        <f>'дод 2'!U71</f>
        <v>0</v>
      </c>
      <c r="U23" s="121"/>
      <c r="V23" s="29">
        <f t="shared" si="2"/>
        <v>777140</v>
      </c>
      <c r="W23" s="221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</row>
    <row r="24" spans="1:36" ht="87" customHeight="1">
      <c r="A24" s="3" t="s">
        <v>89</v>
      </c>
      <c r="B24" s="3" t="s">
        <v>90</v>
      </c>
      <c r="C24" s="10" t="s">
        <v>182</v>
      </c>
      <c r="D24" s="29">
        <f>'дод 2'!E72</f>
        <v>7894325</v>
      </c>
      <c r="E24" s="29">
        <f>'дод 2'!F72</f>
        <v>5428130</v>
      </c>
      <c r="F24" s="29">
        <f>'дод 2'!G72</f>
        <v>754030</v>
      </c>
      <c r="G24" s="29">
        <f>'дод 2'!H72</f>
        <v>7755111.2</v>
      </c>
      <c r="H24" s="29">
        <f>'дод 2'!I72</f>
        <v>5428121.15</v>
      </c>
      <c r="I24" s="29">
        <f>'дод 2'!J72</f>
        <v>736350.4</v>
      </c>
      <c r="J24" s="121">
        <f t="shared" si="1"/>
        <v>98.23653320581556</v>
      </c>
      <c r="K24" s="29">
        <f>'дод 2'!L72</f>
        <v>103611</v>
      </c>
      <c r="L24" s="29">
        <f>'дод 2'!M72</f>
        <v>0</v>
      </c>
      <c r="M24" s="29">
        <f>'дод 2'!N72</f>
        <v>0</v>
      </c>
      <c r="N24" s="29">
        <f>'дод 2'!O72</f>
        <v>0</v>
      </c>
      <c r="O24" s="29">
        <f>'дод 2'!P72</f>
        <v>103611</v>
      </c>
      <c r="P24" s="29">
        <f>'дод 2'!Q72</f>
        <v>194509.34</v>
      </c>
      <c r="Q24" s="29">
        <f>'дод 2'!R72</f>
        <v>36142.87</v>
      </c>
      <c r="R24" s="29">
        <f>'дод 2'!S72</f>
        <v>0</v>
      </c>
      <c r="S24" s="29">
        <f>'дод 2'!T72</f>
        <v>0</v>
      </c>
      <c r="T24" s="29">
        <f>'дод 2'!U72</f>
        <v>158366.47</v>
      </c>
      <c r="U24" s="121">
        <f>P24/K24*100</f>
        <v>187.73039542133557</v>
      </c>
      <c r="V24" s="29">
        <f t="shared" si="2"/>
        <v>7949620.54</v>
      </c>
      <c r="W24" s="221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</row>
    <row r="25" spans="2:36" ht="25.5" customHeight="1">
      <c r="B25" s="3"/>
      <c r="C25" s="10" t="s">
        <v>685</v>
      </c>
      <c r="D25" s="29">
        <f>'дод 2'!E73</f>
        <v>4964695</v>
      </c>
      <c r="E25" s="29">
        <f>'дод 2'!F73</f>
        <v>4070000</v>
      </c>
      <c r="F25" s="29">
        <f>'дод 2'!G73</f>
        <v>0</v>
      </c>
      <c r="G25" s="29">
        <f>'дод 2'!H73</f>
        <v>4964670</v>
      </c>
      <c r="H25" s="29">
        <f>'дод 2'!I73</f>
        <v>4070000</v>
      </c>
      <c r="I25" s="29">
        <f>'дод 2'!J73</f>
        <v>0</v>
      </c>
      <c r="J25" s="121">
        <f t="shared" si="1"/>
        <v>99.99949644439387</v>
      </c>
      <c r="K25" s="29">
        <f>'дод 2'!L73</f>
        <v>0</v>
      </c>
      <c r="L25" s="29">
        <f>'дод 2'!M73</f>
        <v>0</v>
      </c>
      <c r="M25" s="29">
        <f>'дод 2'!N73</f>
        <v>0</v>
      </c>
      <c r="N25" s="29">
        <f>'дод 2'!O73</f>
        <v>0</v>
      </c>
      <c r="O25" s="29">
        <f>'дод 2'!P73</f>
        <v>0</v>
      </c>
      <c r="P25" s="29">
        <f>'дод 2'!Q73</f>
        <v>0</v>
      </c>
      <c r="Q25" s="29">
        <f>'дод 2'!R73</f>
        <v>0</v>
      </c>
      <c r="R25" s="29">
        <f>'дод 2'!S73</f>
        <v>0</v>
      </c>
      <c r="S25" s="29">
        <f>'дод 2'!T73</f>
        <v>0</v>
      </c>
      <c r="T25" s="29">
        <f>'дод 2'!U73</f>
        <v>0</v>
      </c>
      <c r="U25" s="121"/>
      <c r="V25" s="29">
        <f t="shared" si="2"/>
        <v>4964670</v>
      </c>
      <c r="W25" s="221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</row>
    <row r="26" spans="1:36" ht="33" customHeight="1">
      <c r="A26" s="3" t="s">
        <v>91</v>
      </c>
      <c r="B26" s="3" t="s">
        <v>92</v>
      </c>
      <c r="C26" s="10" t="s">
        <v>223</v>
      </c>
      <c r="D26" s="29">
        <f>'дод 2'!E74</f>
        <v>22067759</v>
      </c>
      <c r="E26" s="29">
        <f>'дод 2'!F74</f>
        <v>15491900</v>
      </c>
      <c r="F26" s="29">
        <f>'дод 2'!G74</f>
        <v>2583300</v>
      </c>
      <c r="G26" s="29">
        <f>'дод 2'!H74</f>
        <v>21917643.83</v>
      </c>
      <c r="H26" s="29">
        <f>'дод 2'!I74</f>
        <v>15491892.77</v>
      </c>
      <c r="I26" s="29">
        <f>'дод 2'!J74</f>
        <v>2445197.63</v>
      </c>
      <c r="J26" s="121">
        <f t="shared" si="1"/>
        <v>99.31975344664585</v>
      </c>
      <c r="K26" s="29">
        <f>'дод 2'!L74</f>
        <v>381675</v>
      </c>
      <c r="L26" s="29">
        <f>'дод 2'!M74</f>
        <v>0</v>
      </c>
      <c r="M26" s="29">
        <f>'дод 2'!N74</f>
        <v>0</v>
      </c>
      <c r="N26" s="29">
        <f>'дод 2'!O74</f>
        <v>0</v>
      </c>
      <c r="O26" s="29">
        <f>'дод 2'!P74</f>
        <v>381675</v>
      </c>
      <c r="P26" s="29">
        <f>'дод 2'!Q74</f>
        <v>922359.94</v>
      </c>
      <c r="Q26" s="29">
        <f>'дод 2'!R74</f>
        <v>381125.92</v>
      </c>
      <c r="R26" s="29">
        <f>'дод 2'!S74</f>
        <v>0</v>
      </c>
      <c r="S26" s="29">
        <f>'дод 2'!T74</f>
        <v>415.66</v>
      </c>
      <c r="T26" s="29">
        <f>'дод 2'!U74</f>
        <v>541234.02</v>
      </c>
      <c r="U26" s="121">
        <f aca="true" t="shared" si="6" ref="U26:U34">P26/K26*100</f>
        <v>241.66108338245888</v>
      </c>
      <c r="V26" s="29">
        <f t="shared" si="2"/>
        <v>22840003.77</v>
      </c>
      <c r="W26" s="221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</row>
    <row r="27" spans="1:36" ht="57.75" customHeight="1">
      <c r="A27" s="3" t="s">
        <v>93</v>
      </c>
      <c r="B27" s="3" t="s">
        <v>92</v>
      </c>
      <c r="C27" s="10" t="s">
        <v>30</v>
      </c>
      <c r="D27" s="29">
        <f>'дод 2'!E231</f>
        <v>29940652</v>
      </c>
      <c r="E27" s="29">
        <f>'дод 2'!F231</f>
        <v>23533774</v>
      </c>
      <c r="F27" s="29">
        <f>'дод 2'!G231</f>
        <v>725284</v>
      </c>
      <c r="G27" s="29">
        <f>'дод 2'!H231</f>
        <v>29699462.01</v>
      </c>
      <c r="H27" s="29">
        <f>'дод 2'!I231</f>
        <v>23531018.7</v>
      </c>
      <c r="I27" s="29">
        <f>'дод 2'!J231</f>
        <v>521663.17</v>
      </c>
      <c r="J27" s="121">
        <f t="shared" si="1"/>
        <v>99.1944397536834</v>
      </c>
      <c r="K27" s="29">
        <f>'дод 2'!L231</f>
        <v>2306350</v>
      </c>
      <c r="L27" s="29">
        <f>'дод 2'!M231</f>
        <v>2108830</v>
      </c>
      <c r="M27" s="29">
        <f>'дод 2'!N231</f>
        <v>1721450</v>
      </c>
      <c r="N27" s="29">
        <f>'дод 2'!O231</f>
        <v>0</v>
      </c>
      <c r="O27" s="29">
        <f>'дод 2'!P231</f>
        <v>197520</v>
      </c>
      <c r="P27" s="29">
        <f>'дод 2'!Q231</f>
        <v>2549285.3000000003</v>
      </c>
      <c r="Q27" s="29">
        <f>'дод 2'!R231</f>
        <v>2321277.1</v>
      </c>
      <c r="R27" s="29">
        <f>'дод 2'!S231</f>
        <v>1819828.78</v>
      </c>
      <c r="S27" s="29">
        <f>'дод 2'!T231</f>
        <v>0</v>
      </c>
      <c r="T27" s="29">
        <f>'дод 2'!U231</f>
        <v>228008.2</v>
      </c>
      <c r="U27" s="121">
        <f t="shared" si="6"/>
        <v>110.53332321633751</v>
      </c>
      <c r="V27" s="29">
        <f t="shared" si="2"/>
        <v>32248747.310000002</v>
      </c>
      <c r="W27" s="221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</row>
    <row r="28" spans="1:36" ht="39.75" customHeight="1">
      <c r="A28" s="3" t="s">
        <v>352</v>
      </c>
      <c r="B28" s="3" t="s">
        <v>94</v>
      </c>
      <c r="C28" s="10" t="s">
        <v>183</v>
      </c>
      <c r="D28" s="29">
        <f>'дод 2'!E75</f>
        <v>95288043.98</v>
      </c>
      <c r="E28" s="29">
        <f>'дод 2'!F75</f>
        <v>52551860</v>
      </c>
      <c r="F28" s="29">
        <f>'дод 2'!G75</f>
        <v>10048489</v>
      </c>
      <c r="G28" s="29">
        <f>'дод 2'!H75</f>
        <v>94631146.84</v>
      </c>
      <c r="H28" s="29">
        <f>'дод 2'!I75</f>
        <v>52451541.42</v>
      </c>
      <c r="I28" s="29">
        <f>'дод 2'!J75</f>
        <v>9737005.18</v>
      </c>
      <c r="J28" s="121">
        <f t="shared" si="1"/>
        <v>99.31061955670128</v>
      </c>
      <c r="K28" s="29">
        <f>'дод 2'!L75</f>
        <v>11293970</v>
      </c>
      <c r="L28" s="29">
        <f>'дод 2'!M75</f>
        <v>6514270</v>
      </c>
      <c r="M28" s="29">
        <f>'дод 2'!N75</f>
        <v>2053494</v>
      </c>
      <c r="N28" s="29">
        <f>'дод 2'!O75</f>
        <v>2334410</v>
      </c>
      <c r="O28" s="29">
        <f>'дод 2'!P75</f>
        <v>4779700</v>
      </c>
      <c r="P28" s="29">
        <f>'дод 2'!Q75</f>
        <v>11986504.76</v>
      </c>
      <c r="Q28" s="29">
        <f>'дод 2'!R75</f>
        <v>7165658.3</v>
      </c>
      <c r="R28" s="29">
        <f>'дод 2'!S75</f>
        <v>1978944.33</v>
      </c>
      <c r="S28" s="29">
        <f>'дод 2'!T75</f>
        <v>1774405.07</v>
      </c>
      <c r="T28" s="29">
        <f>'дод 2'!U75</f>
        <v>4820846.46</v>
      </c>
      <c r="U28" s="121">
        <f t="shared" si="6"/>
        <v>106.13189834929612</v>
      </c>
      <c r="V28" s="29">
        <f t="shared" si="2"/>
        <v>106617651.60000001</v>
      </c>
      <c r="W28" s="221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</row>
    <row r="29" spans="2:36" ht="27.75" customHeight="1">
      <c r="B29" s="3"/>
      <c r="C29" s="10" t="s">
        <v>685</v>
      </c>
      <c r="D29" s="29">
        <f>'дод 2'!E76</f>
        <v>10389043.98</v>
      </c>
      <c r="E29" s="29">
        <f>'дод 2'!F76</f>
        <v>7892800</v>
      </c>
      <c r="F29" s="29">
        <f>'дод 2'!G76</f>
        <v>0</v>
      </c>
      <c r="G29" s="29">
        <f>'дод 2'!H76</f>
        <v>10375115.75</v>
      </c>
      <c r="H29" s="29">
        <f>'дод 2'!I76</f>
        <v>7880544.24</v>
      </c>
      <c r="I29" s="29">
        <f>'дод 2'!J76</f>
        <v>0</v>
      </c>
      <c r="J29" s="121">
        <f t="shared" si="1"/>
        <v>99.86593347735544</v>
      </c>
      <c r="K29" s="29">
        <f>'дод 2'!L76</f>
        <v>4530000</v>
      </c>
      <c r="L29" s="29">
        <f>'дод 2'!M76</f>
        <v>0</v>
      </c>
      <c r="M29" s="29">
        <f>'дод 2'!N76</f>
        <v>0</v>
      </c>
      <c r="N29" s="29">
        <f>'дод 2'!O76</f>
        <v>0</v>
      </c>
      <c r="O29" s="29">
        <f>'дод 2'!P76</f>
        <v>4530000</v>
      </c>
      <c r="P29" s="29">
        <f>'дод 2'!Q76</f>
        <v>4523785.28</v>
      </c>
      <c r="Q29" s="29">
        <f>'дод 2'!R76</f>
        <v>0</v>
      </c>
      <c r="R29" s="29">
        <f>'дод 2'!S76</f>
        <v>0</v>
      </c>
      <c r="S29" s="29">
        <f>'дод 2'!T76</f>
        <v>0</v>
      </c>
      <c r="T29" s="29">
        <f>'дод 2'!U76</f>
        <v>4523785.28</v>
      </c>
      <c r="U29" s="121">
        <f t="shared" si="6"/>
        <v>99.86280971302429</v>
      </c>
      <c r="V29" s="29">
        <f t="shared" si="2"/>
        <v>14898901.030000001</v>
      </c>
      <c r="W29" s="221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</row>
    <row r="30" spans="1:36" ht="33" customHeight="1">
      <c r="A30" s="3" t="s">
        <v>184</v>
      </c>
      <c r="B30" s="3" t="s">
        <v>95</v>
      </c>
      <c r="C30" s="10" t="s">
        <v>575</v>
      </c>
      <c r="D30" s="29">
        <f>'дод 2'!E77</f>
        <v>2819007</v>
      </c>
      <c r="E30" s="29">
        <f>'дод 2'!F77</f>
        <v>2176762</v>
      </c>
      <c r="F30" s="29">
        <f>'дод 2'!G77</f>
        <v>121300</v>
      </c>
      <c r="G30" s="29">
        <f>'дод 2'!H77</f>
        <v>2812476.16</v>
      </c>
      <c r="H30" s="29">
        <f>'дод 2'!I77</f>
        <v>2176716.64</v>
      </c>
      <c r="I30" s="29">
        <f>'дод 2'!J77</f>
        <v>115189</v>
      </c>
      <c r="J30" s="121">
        <f t="shared" si="1"/>
        <v>99.76832835108249</v>
      </c>
      <c r="K30" s="29">
        <f>'дод 2'!L77</f>
        <v>13000</v>
      </c>
      <c r="L30" s="29">
        <f>'дод 2'!M77</f>
        <v>0</v>
      </c>
      <c r="M30" s="29">
        <f>'дод 2'!N77</f>
        <v>0</v>
      </c>
      <c r="N30" s="29">
        <f>'дод 2'!O77</f>
        <v>0</v>
      </c>
      <c r="O30" s="29">
        <f>'дод 2'!P77</f>
        <v>13000</v>
      </c>
      <c r="P30" s="29">
        <f>'дод 2'!Q77</f>
        <v>45371.19</v>
      </c>
      <c r="Q30" s="29">
        <f>'дод 2'!R77</f>
        <v>14475.99</v>
      </c>
      <c r="R30" s="29">
        <f>'дод 2'!S77</f>
        <v>0</v>
      </c>
      <c r="S30" s="29">
        <f>'дод 2'!T77</f>
        <v>0</v>
      </c>
      <c r="T30" s="29">
        <f>'дод 2'!U77</f>
        <v>30895.2</v>
      </c>
      <c r="U30" s="121">
        <f t="shared" si="6"/>
        <v>349.0091538461539</v>
      </c>
      <c r="V30" s="29">
        <f t="shared" si="2"/>
        <v>2857847.35</v>
      </c>
      <c r="W30" s="221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</row>
    <row r="31" spans="1:36" ht="24" customHeight="1">
      <c r="A31" s="3" t="s">
        <v>358</v>
      </c>
      <c r="B31" s="3"/>
      <c r="C31" s="10" t="s">
        <v>356</v>
      </c>
      <c r="D31" s="29">
        <f>D33+D35</f>
        <v>7634210</v>
      </c>
      <c r="E31" s="29">
        <f aca="true" t="shared" si="7" ref="E31:T31">E33+E35</f>
        <v>5090730</v>
      </c>
      <c r="F31" s="29">
        <f t="shared" si="7"/>
        <v>431470</v>
      </c>
      <c r="G31" s="29">
        <f t="shared" si="7"/>
        <v>7604139.23</v>
      </c>
      <c r="H31" s="29">
        <f t="shared" si="7"/>
        <v>5090693.21</v>
      </c>
      <c r="I31" s="29">
        <f t="shared" si="7"/>
        <v>415919.02</v>
      </c>
      <c r="J31" s="121">
        <f t="shared" si="1"/>
        <v>99.60610501937988</v>
      </c>
      <c r="K31" s="29">
        <f t="shared" si="7"/>
        <v>349361</v>
      </c>
      <c r="L31" s="29">
        <f t="shared" si="7"/>
        <v>0</v>
      </c>
      <c r="M31" s="29">
        <f t="shared" si="7"/>
        <v>0</v>
      </c>
      <c r="N31" s="29">
        <f t="shared" si="7"/>
        <v>0</v>
      </c>
      <c r="O31" s="29">
        <f t="shared" si="7"/>
        <v>349361</v>
      </c>
      <c r="P31" s="29">
        <f t="shared" si="7"/>
        <v>738048.55</v>
      </c>
      <c r="Q31" s="29">
        <f t="shared" si="7"/>
        <v>365901</v>
      </c>
      <c r="R31" s="29">
        <f t="shared" si="7"/>
        <v>0</v>
      </c>
      <c r="S31" s="29">
        <f t="shared" si="7"/>
        <v>0</v>
      </c>
      <c r="T31" s="29">
        <f t="shared" si="7"/>
        <v>372147.55</v>
      </c>
      <c r="U31" s="121">
        <f t="shared" si="6"/>
        <v>211.25670867669834</v>
      </c>
      <c r="V31" s="29">
        <f t="shared" si="2"/>
        <v>8342187.78</v>
      </c>
      <c r="W31" s="221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</row>
    <row r="32" spans="2:36" ht="24" customHeight="1">
      <c r="B32" s="3"/>
      <c r="C32" s="10" t="s">
        <v>685</v>
      </c>
      <c r="D32" s="29">
        <f>D34</f>
        <v>0</v>
      </c>
      <c r="E32" s="29">
        <f aca="true" t="shared" si="8" ref="E32:T32">E34</f>
        <v>0</v>
      </c>
      <c r="F32" s="29">
        <f t="shared" si="8"/>
        <v>0</v>
      </c>
      <c r="G32" s="29">
        <f t="shared" si="8"/>
        <v>0</v>
      </c>
      <c r="H32" s="29">
        <f t="shared" si="8"/>
        <v>0</v>
      </c>
      <c r="I32" s="29">
        <f t="shared" si="8"/>
        <v>0</v>
      </c>
      <c r="J32" s="121"/>
      <c r="K32" s="29">
        <f t="shared" si="8"/>
        <v>107950</v>
      </c>
      <c r="L32" s="29">
        <f t="shared" si="8"/>
        <v>0</v>
      </c>
      <c r="M32" s="29">
        <f t="shared" si="8"/>
        <v>0</v>
      </c>
      <c r="N32" s="29">
        <f t="shared" si="8"/>
        <v>0</v>
      </c>
      <c r="O32" s="29">
        <f t="shared" si="8"/>
        <v>107950</v>
      </c>
      <c r="P32" s="29">
        <f t="shared" si="8"/>
        <v>107949.99</v>
      </c>
      <c r="Q32" s="29">
        <f t="shared" si="8"/>
        <v>0</v>
      </c>
      <c r="R32" s="29">
        <f t="shared" si="8"/>
        <v>0</v>
      </c>
      <c r="S32" s="29">
        <f t="shared" si="8"/>
        <v>0</v>
      </c>
      <c r="T32" s="29">
        <f t="shared" si="8"/>
        <v>107949.99</v>
      </c>
      <c r="U32" s="121">
        <f t="shared" si="6"/>
        <v>99.99999073645208</v>
      </c>
      <c r="V32" s="29">
        <f t="shared" si="2"/>
        <v>107949.99</v>
      </c>
      <c r="W32" s="221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</row>
    <row r="33" spans="1:36" s="5" customFormat="1" ht="36" customHeight="1">
      <c r="A33" s="4" t="s">
        <v>436</v>
      </c>
      <c r="B33" s="4" t="s">
        <v>95</v>
      </c>
      <c r="C33" s="11" t="s">
        <v>438</v>
      </c>
      <c r="D33" s="30">
        <f>'дод 2'!E80</f>
        <v>7558410</v>
      </c>
      <c r="E33" s="30">
        <f>'дод 2'!F80</f>
        <v>5090730</v>
      </c>
      <c r="F33" s="30">
        <f>'дод 2'!G80</f>
        <v>431470</v>
      </c>
      <c r="G33" s="30">
        <f>'дод 2'!H80</f>
        <v>7528339.23</v>
      </c>
      <c r="H33" s="30">
        <f>'дод 2'!I80</f>
        <v>5090693.21</v>
      </c>
      <c r="I33" s="30">
        <f>'дод 2'!J80</f>
        <v>415919.02</v>
      </c>
      <c r="J33" s="179">
        <f t="shared" si="1"/>
        <v>99.60215481827528</v>
      </c>
      <c r="K33" s="30">
        <f>'дод 2'!L80</f>
        <v>349361</v>
      </c>
      <c r="L33" s="30">
        <f>'дод 2'!M80</f>
        <v>0</v>
      </c>
      <c r="M33" s="30">
        <f>'дод 2'!N80</f>
        <v>0</v>
      </c>
      <c r="N33" s="30">
        <f>'дод 2'!O80</f>
        <v>0</v>
      </c>
      <c r="O33" s="30">
        <f>'дод 2'!P80</f>
        <v>349361</v>
      </c>
      <c r="P33" s="30">
        <f>'дод 2'!Q80</f>
        <v>738048.55</v>
      </c>
      <c r="Q33" s="30">
        <f>'дод 2'!R80</f>
        <v>365901</v>
      </c>
      <c r="R33" s="30">
        <f>'дод 2'!S80</f>
        <v>0</v>
      </c>
      <c r="S33" s="30">
        <f>'дод 2'!T80</f>
        <v>0</v>
      </c>
      <c r="T33" s="30">
        <f>'дод 2'!U80</f>
        <v>372147.55</v>
      </c>
      <c r="U33" s="179">
        <f t="shared" si="6"/>
        <v>211.25670867669834</v>
      </c>
      <c r="V33" s="30">
        <f t="shared" si="2"/>
        <v>8266387.78</v>
      </c>
      <c r="W33" s="22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</row>
    <row r="34" spans="1:36" s="5" customFormat="1" ht="26.25" customHeight="1">
      <c r="A34" s="4"/>
      <c r="B34" s="4"/>
      <c r="C34" s="11" t="s">
        <v>685</v>
      </c>
      <c r="D34" s="30">
        <f>'дод 2'!E81</f>
        <v>0</v>
      </c>
      <c r="E34" s="30">
        <f>'дод 2'!F81</f>
        <v>0</v>
      </c>
      <c r="F34" s="30">
        <f>'дод 2'!G81</f>
        <v>0</v>
      </c>
      <c r="G34" s="30">
        <f>'дод 2'!H81</f>
        <v>0</v>
      </c>
      <c r="H34" s="30">
        <f>'дод 2'!I81</f>
        <v>0</v>
      </c>
      <c r="I34" s="30">
        <f>'дод 2'!J81</f>
        <v>0</v>
      </c>
      <c r="J34" s="179"/>
      <c r="K34" s="30">
        <f>'дод 2'!L81</f>
        <v>107950</v>
      </c>
      <c r="L34" s="30">
        <f>'дод 2'!M81</f>
        <v>0</v>
      </c>
      <c r="M34" s="30">
        <f>'дод 2'!N81</f>
        <v>0</v>
      </c>
      <c r="N34" s="30">
        <f>'дод 2'!O81</f>
        <v>0</v>
      </c>
      <c r="O34" s="30">
        <f>'дод 2'!P81</f>
        <v>107950</v>
      </c>
      <c r="P34" s="30">
        <f>'дод 2'!Q81</f>
        <v>107949.99</v>
      </c>
      <c r="Q34" s="30">
        <f>'дод 2'!R81</f>
        <v>0</v>
      </c>
      <c r="R34" s="30">
        <f>'дод 2'!S81</f>
        <v>0</v>
      </c>
      <c r="S34" s="30">
        <f>'дод 2'!T81</f>
        <v>0</v>
      </c>
      <c r="T34" s="30">
        <f>'дод 2'!U81</f>
        <v>107949.99</v>
      </c>
      <c r="U34" s="179">
        <f t="shared" si="6"/>
        <v>99.99999073645208</v>
      </c>
      <c r="V34" s="30">
        <f t="shared" si="2"/>
        <v>107949.99</v>
      </c>
      <c r="W34" s="22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</row>
    <row r="35" spans="1:36" s="5" customFormat="1" ht="25.5" customHeight="1">
      <c r="A35" s="4" t="s">
        <v>437</v>
      </c>
      <c r="B35" s="4" t="s">
        <v>95</v>
      </c>
      <c r="C35" s="11" t="s">
        <v>439</v>
      </c>
      <c r="D35" s="30">
        <f>'дод 2'!E82</f>
        <v>75800</v>
      </c>
      <c r="E35" s="30">
        <f>'дод 2'!F82</f>
        <v>0</v>
      </c>
      <c r="F35" s="30">
        <f>'дод 2'!G82</f>
        <v>0</v>
      </c>
      <c r="G35" s="30">
        <f>'дод 2'!H82</f>
        <v>75800</v>
      </c>
      <c r="H35" s="30">
        <f>'дод 2'!I82</f>
        <v>0</v>
      </c>
      <c r="I35" s="30">
        <f>'дод 2'!J82</f>
        <v>0</v>
      </c>
      <c r="J35" s="179">
        <f t="shared" si="1"/>
        <v>100</v>
      </c>
      <c r="K35" s="30">
        <f>'дод 2'!L82</f>
        <v>0</v>
      </c>
      <c r="L35" s="30">
        <f>'дод 2'!M82</f>
        <v>0</v>
      </c>
      <c r="M35" s="30">
        <f>'дод 2'!N82</f>
        <v>0</v>
      </c>
      <c r="N35" s="30">
        <f>'дод 2'!O82</f>
        <v>0</v>
      </c>
      <c r="O35" s="30">
        <f>'дод 2'!P82</f>
        <v>0</v>
      </c>
      <c r="P35" s="30">
        <f>'дод 2'!Q82</f>
        <v>0</v>
      </c>
      <c r="Q35" s="30">
        <f>'дод 2'!R82</f>
        <v>0</v>
      </c>
      <c r="R35" s="30">
        <f>'дод 2'!S82</f>
        <v>0</v>
      </c>
      <c r="S35" s="30">
        <f>'дод 2'!T82</f>
        <v>0</v>
      </c>
      <c r="T35" s="30">
        <f>'дод 2'!U82</f>
        <v>0</v>
      </c>
      <c r="U35" s="179"/>
      <c r="V35" s="30">
        <f t="shared" si="2"/>
        <v>75800</v>
      </c>
      <c r="W35" s="221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</row>
    <row r="36" spans="1:36" s="16" customFormat="1" ht="23.25" customHeight="1">
      <c r="A36" s="17" t="s">
        <v>96</v>
      </c>
      <c r="B36" s="25"/>
      <c r="C36" s="8" t="s">
        <v>97</v>
      </c>
      <c r="D36" s="33">
        <f>D38+D40+D42+D44+D46+D52+D58</f>
        <v>358193624</v>
      </c>
      <c r="E36" s="33">
        <f aca="true" t="shared" si="9" ref="E36:T36">E38+E40+E42+E44+E46+E52+E58</f>
        <v>0</v>
      </c>
      <c r="F36" s="33">
        <f t="shared" si="9"/>
        <v>0</v>
      </c>
      <c r="G36" s="33">
        <f t="shared" si="9"/>
        <v>356546513.53999996</v>
      </c>
      <c r="H36" s="33">
        <f t="shared" si="9"/>
        <v>0</v>
      </c>
      <c r="I36" s="33">
        <f t="shared" si="9"/>
        <v>0</v>
      </c>
      <c r="J36" s="120">
        <f t="shared" si="1"/>
        <v>99.54016198233612</v>
      </c>
      <c r="K36" s="33">
        <f t="shared" si="9"/>
        <v>52486997</v>
      </c>
      <c r="L36" s="33">
        <f t="shared" si="9"/>
        <v>16983749</v>
      </c>
      <c r="M36" s="33">
        <f t="shared" si="9"/>
        <v>0</v>
      </c>
      <c r="N36" s="33">
        <f t="shared" si="9"/>
        <v>0</v>
      </c>
      <c r="O36" s="33">
        <f t="shared" si="9"/>
        <v>35503248</v>
      </c>
      <c r="P36" s="33">
        <f t="shared" si="9"/>
        <v>66414802.13</v>
      </c>
      <c r="Q36" s="33">
        <f t="shared" si="9"/>
        <v>30849963.8</v>
      </c>
      <c r="R36" s="33">
        <f t="shared" si="9"/>
        <v>0</v>
      </c>
      <c r="S36" s="33">
        <f t="shared" si="9"/>
        <v>0</v>
      </c>
      <c r="T36" s="33">
        <f t="shared" si="9"/>
        <v>35564838.33</v>
      </c>
      <c r="U36" s="120">
        <f>P36/K36*100</f>
        <v>126.53572489582517</v>
      </c>
      <c r="V36" s="33">
        <f t="shared" si="2"/>
        <v>422961315.66999996</v>
      </c>
      <c r="W36" s="221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</row>
    <row r="37" spans="1:36" s="16" customFormat="1" ht="23.25" customHeight="1">
      <c r="A37" s="17"/>
      <c r="B37" s="25"/>
      <c r="C37" s="8" t="s">
        <v>685</v>
      </c>
      <c r="D37" s="33">
        <f>D39+D41+D43+D45+D47+D53+D59</f>
        <v>262541586</v>
      </c>
      <c r="E37" s="33">
        <f aca="true" t="shared" si="10" ref="E37:T37">E39+E41+E43+E45+E47+E53+E59</f>
        <v>0</v>
      </c>
      <c r="F37" s="33">
        <f t="shared" si="10"/>
        <v>0</v>
      </c>
      <c r="G37" s="33">
        <f t="shared" si="10"/>
        <v>262372376.54999998</v>
      </c>
      <c r="H37" s="33">
        <f t="shared" si="10"/>
        <v>0</v>
      </c>
      <c r="I37" s="33">
        <f t="shared" si="10"/>
        <v>0</v>
      </c>
      <c r="J37" s="120">
        <f t="shared" si="1"/>
        <v>99.93554946758034</v>
      </c>
      <c r="K37" s="33">
        <f t="shared" si="10"/>
        <v>0</v>
      </c>
      <c r="L37" s="33">
        <f t="shared" si="10"/>
        <v>0</v>
      </c>
      <c r="M37" s="33">
        <f t="shared" si="10"/>
        <v>0</v>
      </c>
      <c r="N37" s="33">
        <f t="shared" si="10"/>
        <v>0</v>
      </c>
      <c r="O37" s="33">
        <f t="shared" si="10"/>
        <v>0</v>
      </c>
      <c r="P37" s="33">
        <f t="shared" si="10"/>
        <v>0</v>
      </c>
      <c r="Q37" s="33">
        <f t="shared" si="10"/>
        <v>0</v>
      </c>
      <c r="R37" s="33">
        <f t="shared" si="10"/>
        <v>0</v>
      </c>
      <c r="S37" s="33">
        <f t="shared" si="10"/>
        <v>0</v>
      </c>
      <c r="T37" s="33">
        <f t="shared" si="10"/>
        <v>0</v>
      </c>
      <c r="U37" s="120"/>
      <c r="V37" s="33">
        <f t="shared" si="2"/>
        <v>262372376.54999998</v>
      </c>
      <c r="W37" s="221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</row>
    <row r="38" spans="1:36" ht="31.5">
      <c r="A38" s="3" t="s">
        <v>98</v>
      </c>
      <c r="B38" s="3" t="s">
        <v>99</v>
      </c>
      <c r="C38" s="10" t="s">
        <v>53</v>
      </c>
      <c r="D38" s="29">
        <f>'дод 2'!E99</f>
        <v>237872520.13</v>
      </c>
      <c r="E38" s="29">
        <f>'дод 2'!F99</f>
        <v>0</v>
      </c>
      <c r="F38" s="29">
        <f>'дод 2'!G99</f>
        <v>0</v>
      </c>
      <c r="G38" s="29">
        <f>'дод 2'!H99</f>
        <v>237366937.6</v>
      </c>
      <c r="H38" s="29">
        <f>'дод 2'!I99</f>
        <v>0</v>
      </c>
      <c r="I38" s="29">
        <f>'дод 2'!J99</f>
        <v>0</v>
      </c>
      <c r="J38" s="121">
        <f t="shared" si="1"/>
        <v>99.78745652094504</v>
      </c>
      <c r="K38" s="29">
        <f>'дод 2'!L99</f>
        <v>43263723</v>
      </c>
      <c r="L38" s="29">
        <f>'дод 2'!M99</f>
        <v>11318360</v>
      </c>
      <c r="M38" s="29">
        <f>'дод 2'!N99</f>
        <v>0</v>
      </c>
      <c r="N38" s="29">
        <f>'дод 2'!O99</f>
        <v>0</v>
      </c>
      <c r="O38" s="29">
        <f>'дод 2'!P99</f>
        <v>31945363</v>
      </c>
      <c r="P38" s="29">
        <f>'дод 2'!Q99</f>
        <v>56569770.260000005</v>
      </c>
      <c r="Q38" s="29">
        <f>'дод 2'!R99</f>
        <v>24598152.05</v>
      </c>
      <c r="R38" s="29">
        <f>'дод 2'!S99</f>
        <v>0</v>
      </c>
      <c r="S38" s="29">
        <f>'дод 2'!T99</f>
        <v>0</v>
      </c>
      <c r="T38" s="29">
        <f>'дод 2'!U99</f>
        <v>31971618.21</v>
      </c>
      <c r="U38" s="121">
        <f>P38/K38*100</f>
        <v>130.75566857711254</v>
      </c>
      <c r="V38" s="29">
        <f t="shared" si="2"/>
        <v>293936707.86</v>
      </c>
      <c r="W38" s="221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</row>
    <row r="39" spans="2:36" ht="15.75">
      <c r="B39" s="3"/>
      <c r="C39" s="10" t="s">
        <v>685</v>
      </c>
      <c r="D39" s="29">
        <f>'дод 2'!E100</f>
        <v>160172501.76</v>
      </c>
      <c r="E39" s="29">
        <f>'дод 2'!F100</f>
        <v>0</v>
      </c>
      <c r="F39" s="29">
        <f>'дод 2'!G100</f>
        <v>0</v>
      </c>
      <c r="G39" s="29">
        <f>'дод 2'!H100</f>
        <v>160151981.73</v>
      </c>
      <c r="H39" s="29">
        <f>'дод 2'!I100</f>
        <v>0</v>
      </c>
      <c r="I39" s="29">
        <f>'дод 2'!J100</f>
        <v>0</v>
      </c>
      <c r="J39" s="121">
        <f t="shared" si="1"/>
        <v>99.98718879347295</v>
      </c>
      <c r="K39" s="29">
        <f>'дод 2'!L100</f>
        <v>0</v>
      </c>
      <c r="L39" s="29">
        <f>'дод 2'!M100</f>
        <v>0</v>
      </c>
      <c r="M39" s="29">
        <f>'дод 2'!N100</f>
        <v>0</v>
      </c>
      <c r="N39" s="29">
        <f>'дод 2'!O100</f>
        <v>0</v>
      </c>
      <c r="O39" s="29">
        <f>'дод 2'!P100</f>
        <v>0</v>
      </c>
      <c r="P39" s="29">
        <f>'дод 2'!Q100</f>
        <v>0</v>
      </c>
      <c r="Q39" s="29">
        <f>'дод 2'!R100</f>
        <v>0</v>
      </c>
      <c r="R39" s="29">
        <f>'дод 2'!S100</f>
        <v>0</v>
      </c>
      <c r="S39" s="29">
        <f>'дод 2'!T100</f>
        <v>0</v>
      </c>
      <c r="T39" s="29">
        <f>'дод 2'!U100</f>
        <v>0</v>
      </c>
      <c r="U39" s="121"/>
      <c r="V39" s="29">
        <f t="shared" si="2"/>
        <v>160151981.73</v>
      </c>
      <c r="W39" s="221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</row>
    <row r="40" spans="1:36" ht="42.75" customHeight="1">
      <c r="A40" s="3" t="s">
        <v>185</v>
      </c>
      <c r="B40" s="3" t="s">
        <v>100</v>
      </c>
      <c r="C40" s="10" t="s">
        <v>186</v>
      </c>
      <c r="D40" s="29">
        <f>'дод 2'!E101</f>
        <v>33893364</v>
      </c>
      <c r="E40" s="29">
        <f>'дод 2'!F101</f>
        <v>0</v>
      </c>
      <c r="F40" s="29">
        <f>'дод 2'!G101</f>
        <v>0</v>
      </c>
      <c r="G40" s="29">
        <f>'дод 2'!H101</f>
        <v>33533348.92</v>
      </c>
      <c r="H40" s="29">
        <f>'дод 2'!I101</f>
        <v>0</v>
      </c>
      <c r="I40" s="29">
        <f>'дод 2'!J101</f>
        <v>0</v>
      </c>
      <c r="J40" s="121">
        <f t="shared" si="1"/>
        <v>98.93780068570356</v>
      </c>
      <c r="K40" s="29">
        <f>'дод 2'!L101</f>
        <v>158839</v>
      </c>
      <c r="L40" s="29">
        <f>'дод 2'!M101</f>
        <v>27300</v>
      </c>
      <c r="M40" s="29">
        <f>'дод 2'!N101</f>
        <v>0</v>
      </c>
      <c r="N40" s="29">
        <f>'дод 2'!O101</f>
        <v>0</v>
      </c>
      <c r="O40" s="29">
        <f>'дод 2'!P101</f>
        <v>131539</v>
      </c>
      <c r="P40" s="29">
        <f>'дод 2'!Q101</f>
        <v>226177.13</v>
      </c>
      <c r="Q40" s="29">
        <f>'дод 2'!R101</f>
        <v>94738.01</v>
      </c>
      <c r="R40" s="29">
        <f>'дод 2'!S101</f>
        <v>0</v>
      </c>
      <c r="S40" s="29">
        <f>'дод 2'!T101</f>
        <v>0</v>
      </c>
      <c r="T40" s="29">
        <f>'дод 2'!U101</f>
        <v>131439.12</v>
      </c>
      <c r="U40" s="121">
        <f>P40/K40*100</f>
        <v>142.39395236686207</v>
      </c>
      <c r="V40" s="29">
        <f t="shared" si="2"/>
        <v>33759526.050000004</v>
      </c>
      <c r="W40" s="221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</row>
    <row r="41" spans="2:36" ht="29.25" customHeight="1">
      <c r="B41" s="3"/>
      <c r="C41" s="10" t="s">
        <v>685</v>
      </c>
      <c r="D41" s="29">
        <f>'дод 2'!E102</f>
        <v>24348579</v>
      </c>
      <c r="E41" s="29">
        <f>'дод 2'!F102</f>
        <v>0</v>
      </c>
      <c r="F41" s="29">
        <f>'дод 2'!G102</f>
        <v>0</v>
      </c>
      <c r="G41" s="29">
        <f>'дод 2'!H102</f>
        <v>24334216.95</v>
      </c>
      <c r="H41" s="29">
        <f>'дод 2'!I102</f>
        <v>0</v>
      </c>
      <c r="I41" s="29">
        <f>'дод 2'!J102</f>
        <v>0</v>
      </c>
      <c r="J41" s="121">
        <f t="shared" si="1"/>
        <v>99.94101483293953</v>
      </c>
      <c r="K41" s="29">
        <f>'дод 2'!L102</f>
        <v>0</v>
      </c>
      <c r="L41" s="29">
        <f>'дод 2'!M102</f>
        <v>0</v>
      </c>
      <c r="M41" s="29">
        <f>'дод 2'!N102</f>
        <v>0</v>
      </c>
      <c r="N41" s="29">
        <f>'дод 2'!O102</f>
        <v>0</v>
      </c>
      <c r="O41" s="29">
        <f>'дод 2'!P102</f>
        <v>0</v>
      </c>
      <c r="P41" s="29">
        <f>'дод 2'!Q102</f>
        <v>0</v>
      </c>
      <c r="Q41" s="29">
        <f>'дод 2'!R102</f>
        <v>0</v>
      </c>
      <c r="R41" s="29">
        <f>'дод 2'!S102</f>
        <v>0</v>
      </c>
      <c r="S41" s="29">
        <f>'дод 2'!T102</f>
        <v>0</v>
      </c>
      <c r="T41" s="29">
        <f>'дод 2'!U102</f>
        <v>0</v>
      </c>
      <c r="U41" s="121"/>
      <c r="V41" s="29">
        <f t="shared" si="2"/>
        <v>24334216.95</v>
      </c>
      <c r="W41" s="221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</row>
    <row r="42" spans="1:36" ht="33" customHeight="1">
      <c r="A42" s="3" t="s">
        <v>187</v>
      </c>
      <c r="B42" s="3" t="s">
        <v>101</v>
      </c>
      <c r="C42" s="10" t="s">
        <v>489</v>
      </c>
      <c r="D42" s="29">
        <f>'дод 2'!E103</f>
        <v>935838</v>
      </c>
      <c r="E42" s="29">
        <f>'дод 2'!F103</f>
        <v>0</v>
      </c>
      <c r="F42" s="29">
        <f>'дод 2'!G103</f>
        <v>0</v>
      </c>
      <c r="G42" s="29">
        <f>'дод 2'!H103</f>
        <v>935838</v>
      </c>
      <c r="H42" s="29">
        <f>'дод 2'!I103</f>
        <v>0</v>
      </c>
      <c r="I42" s="29">
        <f>'дод 2'!J103</f>
        <v>0</v>
      </c>
      <c r="J42" s="121">
        <f t="shared" si="1"/>
        <v>100</v>
      </c>
      <c r="K42" s="29">
        <f>'дод 2'!L103</f>
        <v>412100</v>
      </c>
      <c r="L42" s="29">
        <f>'дод 2'!M103</f>
        <v>412100</v>
      </c>
      <c r="M42" s="29">
        <f>'дод 2'!N103</f>
        <v>0</v>
      </c>
      <c r="N42" s="29">
        <f>'дод 2'!O103</f>
        <v>0</v>
      </c>
      <c r="O42" s="29">
        <f>'дод 2'!P103</f>
        <v>0</v>
      </c>
      <c r="P42" s="29">
        <f>'дод 2'!Q103</f>
        <v>336538.65</v>
      </c>
      <c r="Q42" s="29">
        <f>'дод 2'!R103</f>
        <v>336538.65</v>
      </c>
      <c r="R42" s="29">
        <f>'дод 2'!S103</f>
        <v>0</v>
      </c>
      <c r="S42" s="29">
        <f>'дод 2'!T103</f>
        <v>0</v>
      </c>
      <c r="T42" s="29">
        <f>'дод 2'!U103</f>
        <v>0</v>
      </c>
      <c r="U42" s="121">
        <f>P42/K42*100</f>
        <v>81.66431691337056</v>
      </c>
      <c r="V42" s="29">
        <f t="shared" si="2"/>
        <v>1272376.65</v>
      </c>
      <c r="W42" s="221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</row>
    <row r="43" spans="2:36" ht="33" customHeight="1">
      <c r="B43" s="3"/>
      <c r="C43" s="10" t="s">
        <v>685</v>
      </c>
      <c r="D43" s="29">
        <f>'дод 2'!E104</f>
        <v>846006.87</v>
      </c>
      <c r="E43" s="29">
        <f>'дод 2'!F104</f>
        <v>0</v>
      </c>
      <c r="F43" s="29">
        <f>'дод 2'!G104</f>
        <v>0</v>
      </c>
      <c r="G43" s="29">
        <f>'дод 2'!H104</f>
        <v>846006.87</v>
      </c>
      <c r="H43" s="29">
        <f>'дод 2'!I104</f>
        <v>0</v>
      </c>
      <c r="I43" s="29">
        <f>'дод 2'!J104</f>
        <v>0</v>
      </c>
      <c r="J43" s="121">
        <f t="shared" si="1"/>
        <v>100</v>
      </c>
      <c r="K43" s="29">
        <f>'дод 2'!L104</f>
        <v>0</v>
      </c>
      <c r="L43" s="29">
        <f>'дод 2'!M104</f>
        <v>0</v>
      </c>
      <c r="M43" s="29">
        <f>'дод 2'!N104</f>
        <v>0</v>
      </c>
      <c r="N43" s="29">
        <f>'дод 2'!O104</f>
        <v>0</v>
      </c>
      <c r="O43" s="29">
        <f>'дод 2'!P104</f>
        <v>0</v>
      </c>
      <c r="P43" s="29">
        <f>'дод 2'!Q104</f>
        <v>0</v>
      </c>
      <c r="Q43" s="29">
        <f>'дод 2'!R104</f>
        <v>0</v>
      </c>
      <c r="R43" s="29">
        <f>'дод 2'!S104</f>
        <v>0</v>
      </c>
      <c r="S43" s="29">
        <f>'дод 2'!T104</f>
        <v>0</v>
      </c>
      <c r="T43" s="29">
        <f>'дод 2'!U104</f>
        <v>0</v>
      </c>
      <c r="U43" s="121"/>
      <c r="V43" s="29">
        <f t="shared" si="2"/>
        <v>846006.87</v>
      </c>
      <c r="W43" s="221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</row>
    <row r="44" spans="1:36" ht="25.5" customHeight="1">
      <c r="A44" s="3" t="s">
        <v>188</v>
      </c>
      <c r="B44" s="3" t="s">
        <v>102</v>
      </c>
      <c r="C44" s="10" t="s">
        <v>189</v>
      </c>
      <c r="D44" s="29">
        <f>'дод 2'!E105</f>
        <v>6400304</v>
      </c>
      <c r="E44" s="29">
        <f>'дод 2'!F105</f>
        <v>0</v>
      </c>
      <c r="F44" s="29">
        <f>'дод 2'!G105</f>
        <v>0</v>
      </c>
      <c r="G44" s="29">
        <f>'дод 2'!H105</f>
        <v>6398652.64</v>
      </c>
      <c r="H44" s="29">
        <f>'дод 2'!I105</f>
        <v>0</v>
      </c>
      <c r="I44" s="29">
        <f>'дод 2'!J105</f>
        <v>0</v>
      </c>
      <c r="J44" s="121">
        <f t="shared" si="1"/>
        <v>99.97419872556053</v>
      </c>
      <c r="K44" s="29">
        <f>'дод 2'!L105</f>
        <v>5058989</v>
      </c>
      <c r="L44" s="29">
        <f>'дод 2'!M105</f>
        <v>5058989</v>
      </c>
      <c r="M44" s="29">
        <f>'дод 2'!N105</f>
        <v>0</v>
      </c>
      <c r="N44" s="29">
        <f>'дод 2'!O105</f>
        <v>0</v>
      </c>
      <c r="O44" s="29">
        <f>'дод 2'!P105</f>
        <v>0</v>
      </c>
      <c r="P44" s="29">
        <f>'дод 2'!Q105</f>
        <v>5525629.55</v>
      </c>
      <c r="Q44" s="29">
        <f>'дод 2'!R105</f>
        <v>5525629.55</v>
      </c>
      <c r="R44" s="29">
        <f>'дод 2'!S105</f>
        <v>0</v>
      </c>
      <c r="S44" s="29">
        <f>'дод 2'!T105</f>
        <v>0</v>
      </c>
      <c r="T44" s="29">
        <f>'дод 2'!U105</f>
        <v>0</v>
      </c>
      <c r="U44" s="121">
        <f>P44/K44*100</f>
        <v>109.22398823164075</v>
      </c>
      <c r="V44" s="29">
        <f t="shared" si="2"/>
        <v>11924282.19</v>
      </c>
      <c r="W44" s="221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</row>
    <row r="45" spans="2:36" ht="25.5" customHeight="1">
      <c r="B45" s="3"/>
      <c r="C45" s="10" t="s">
        <v>685</v>
      </c>
      <c r="D45" s="29">
        <f>'дод 2'!E106</f>
        <v>5240025</v>
      </c>
      <c r="E45" s="29">
        <f>'дод 2'!F106</f>
        <v>0</v>
      </c>
      <c r="F45" s="29">
        <f>'дод 2'!G106</f>
        <v>0</v>
      </c>
      <c r="G45" s="29">
        <f>'дод 2'!H106</f>
        <v>5240025</v>
      </c>
      <c r="H45" s="29">
        <f>'дод 2'!I106</f>
        <v>0</v>
      </c>
      <c r="I45" s="29">
        <f>'дод 2'!J106</f>
        <v>0</v>
      </c>
      <c r="J45" s="121">
        <f t="shared" si="1"/>
        <v>100</v>
      </c>
      <c r="K45" s="29">
        <f>'дод 2'!L106</f>
        <v>0</v>
      </c>
      <c r="L45" s="29">
        <f>'дод 2'!M106</f>
        <v>0</v>
      </c>
      <c r="M45" s="29">
        <f>'дод 2'!N106</f>
        <v>0</v>
      </c>
      <c r="N45" s="29">
        <f>'дод 2'!O106</f>
        <v>0</v>
      </c>
      <c r="O45" s="29">
        <f>'дод 2'!P106</f>
        <v>0</v>
      </c>
      <c r="P45" s="29">
        <f>'дод 2'!Q106</f>
        <v>0</v>
      </c>
      <c r="Q45" s="29">
        <f>'дод 2'!R106</f>
        <v>0</v>
      </c>
      <c r="R45" s="29">
        <f>'дод 2'!S106</f>
        <v>0</v>
      </c>
      <c r="S45" s="29">
        <f>'дод 2'!T106</f>
        <v>0</v>
      </c>
      <c r="T45" s="29">
        <f>'дод 2'!U106</f>
        <v>0</v>
      </c>
      <c r="U45" s="121"/>
      <c r="V45" s="29">
        <f t="shared" si="2"/>
        <v>5240025</v>
      </c>
      <c r="W45" s="221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</row>
    <row r="46" spans="1:36" ht="22.5" customHeight="1">
      <c r="A46" s="3" t="s">
        <v>190</v>
      </c>
      <c r="B46" s="3"/>
      <c r="C46" s="10" t="s">
        <v>490</v>
      </c>
      <c r="D46" s="29">
        <f>D48+D50</f>
        <v>56602315.87</v>
      </c>
      <c r="E46" s="29">
        <f aca="true" t="shared" si="11" ref="E46:T46">E48+E50</f>
        <v>0</v>
      </c>
      <c r="F46" s="29">
        <f t="shared" si="11"/>
        <v>0</v>
      </c>
      <c r="G46" s="29">
        <f t="shared" si="11"/>
        <v>55990393.39</v>
      </c>
      <c r="H46" s="29">
        <f t="shared" si="11"/>
        <v>0</v>
      </c>
      <c r="I46" s="29">
        <f t="shared" si="11"/>
        <v>0</v>
      </c>
      <c r="J46" s="121">
        <f t="shared" si="1"/>
        <v>98.91890911070598</v>
      </c>
      <c r="K46" s="29">
        <f t="shared" si="11"/>
        <v>226000</v>
      </c>
      <c r="L46" s="29">
        <f t="shared" si="11"/>
        <v>167000</v>
      </c>
      <c r="M46" s="29">
        <f t="shared" si="11"/>
        <v>0</v>
      </c>
      <c r="N46" s="29">
        <f t="shared" si="11"/>
        <v>0</v>
      </c>
      <c r="O46" s="29">
        <f t="shared" si="11"/>
        <v>59000</v>
      </c>
      <c r="P46" s="29">
        <f t="shared" si="11"/>
        <v>388883.86</v>
      </c>
      <c r="Q46" s="29">
        <f t="shared" si="11"/>
        <v>294444.86</v>
      </c>
      <c r="R46" s="29">
        <f t="shared" si="11"/>
        <v>0</v>
      </c>
      <c r="S46" s="29">
        <f t="shared" si="11"/>
        <v>0</v>
      </c>
      <c r="T46" s="29">
        <f t="shared" si="11"/>
        <v>94439</v>
      </c>
      <c r="U46" s="121">
        <f>P46/K46*100</f>
        <v>172.07250442477874</v>
      </c>
      <c r="V46" s="29">
        <f t="shared" si="2"/>
        <v>56379277.25</v>
      </c>
      <c r="W46" s="221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</row>
    <row r="47" spans="2:36" ht="22.5" customHeight="1">
      <c r="B47" s="3"/>
      <c r="C47" s="10" t="s">
        <v>685</v>
      </c>
      <c r="D47" s="29">
        <f>D49+D51</f>
        <v>52670764.37</v>
      </c>
      <c r="E47" s="29">
        <f aca="true" t="shared" si="12" ref="E47:T47">E49+E51</f>
        <v>0</v>
      </c>
      <c r="F47" s="29">
        <f t="shared" si="12"/>
        <v>0</v>
      </c>
      <c r="G47" s="29">
        <f t="shared" si="12"/>
        <v>52670764.37</v>
      </c>
      <c r="H47" s="29">
        <f t="shared" si="12"/>
        <v>0</v>
      </c>
      <c r="I47" s="29">
        <f t="shared" si="12"/>
        <v>0</v>
      </c>
      <c r="J47" s="121">
        <f t="shared" si="1"/>
        <v>100</v>
      </c>
      <c r="K47" s="29">
        <f t="shared" si="12"/>
        <v>0</v>
      </c>
      <c r="L47" s="29">
        <f t="shared" si="12"/>
        <v>0</v>
      </c>
      <c r="M47" s="29">
        <f t="shared" si="12"/>
        <v>0</v>
      </c>
      <c r="N47" s="29">
        <f t="shared" si="12"/>
        <v>0</v>
      </c>
      <c r="O47" s="29">
        <f t="shared" si="12"/>
        <v>0</v>
      </c>
      <c r="P47" s="29">
        <f t="shared" si="12"/>
        <v>0</v>
      </c>
      <c r="Q47" s="29">
        <f t="shared" si="12"/>
        <v>0</v>
      </c>
      <c r="R47" s="29">
        <f t="shared" si="12"/>
        <v>0</v>
      </c>
      <c r="S47" s="29">
        <f t="shared" si="12"/>
        <v>0</v>
      </c>
      <c r="T47" s="29">
        <f t="shared" si="12"/>
        <v>0</v>
      </c>
      <c r="U47" s="121"/>
      <c r="V47" s="29">
        <f t="shared" si="2"/>
        <v>52670764.37</v>
      </c>
      <c r="W47" s="221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</row>
    <row r="48" spans="1:36" s="5" customFormat="1" ht="54" customHeight="1">
      <c r="A48" s="4" t="s">
        <v>191</v>
      </c>
      <c r="B48" s="4" t="s">
        <v>491</v>
      </c>
      <c r="C48" s="11" t="s">
        <v>192</v>
      </c>
      <c r="D48" s="30">
        <f>'дод 2'!E109</f>
        <v>25386899.56</v>
      </c>
      <c r="E48" s="30">
        <f>'дод 2'!F109</f>
        <v>0</v>
      </c>
      <c r="F48" s="30">
        <f>'дод 2'!G109</f>
        <v>0</v>
      </c>
      <c r="G48" s="30">
        <f>'дод 2'!H109</f>
        <v>24774977.08</v>
      </c>
      <c r="H48" s="30">
        <f>'дод 2'!I109</f>
        <v>0</v>
      </c>
      <c r="I48" s="30">
        <f>'дод 2'!J109</f>
        <v>0</v>
      </c>
      <c r="J48" s="179">
        <f t="shared" si="1"/>
        <v>97.58961318394249</v>
      </c>
      <c r="K48" s="30">
        <f>'дод 2'!L109</f>
        <v>226000</v>
      </c>
      <c r="L48" s="30">
        <f>'дод 2'!M109</f>
        <v>167000</v>
      </c>
      <c r="M48" s="30">
        <f>'дод 2'!N109</f>
        <v>0</v>
      </c>
      <c r="N48" s="30">
        <f>'дод 2'!O109</f>
        <v>0</v>
      </c>
      <c r="O48" s="30">
        <f>'дод 2'!P109</f>
        <v>59000</v>
      </c>
      <c r="P48" s="30">
        <f>'дод 2'!Q109</f>
        <v>388883.86</v>
      </c>
      <c r="Q48" s="30">
        <f>'дод 2'!R109</f>
        <v>294444.86</v>
      </c>
      <c r="R48" s="30">
        <f>'дод 2'!S109</f>
        <v>0</v>
      </c>
      <c r="S48" s="30">
        <f>'дод 2'!T109</f>
        <v>0</v>
      </c>
      <c r="T48" s="30">
        <f>'дод 2'!U109</f>
        <v>94439</v>
      </c>
      <c r="U48" s="179">
        <f>P48/K48*100</f>
        <v>172.07250442477874</v>
      </c>
      <c r="V48" s="30">
        <f t="shared" si="2"/>
        <v>25163860.939999998</v>
      </c>
      <c r="W48" s="221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</row>
    <row r="49" spans="1:36" s="5" customFormat="1" ht="29.25" customHeight="1">
      <c r="A49" s="4"/>
      <c r="B49" s="4"/>
      <c r="C49" s="11" t="s">
        <v>685</v>
      </c>
      <c r="D49" s="30">
        <f>'дод 2'!E110</f>
        <v>22422285.54</v>
      </c>
      <c r="E49" s="30">
        <f>'дод 2'!F110</f>
        <v>0</v>
      </c>
      <c r="F49" s="30">
        <f>'дод 2'!G110</f>
        <v>0</v>
      </c>
      <c r="G49" s="30">
        <f>'дод 2'!H110</f>
        <v>22422285.54</v>
      </c>
      <c r="H49" s="30">
        <f>'дод 2'!I110</f>
        <v>0</v>
      </c>
      <c r="I49" s="30">
        <f>'дод 2'!J110</f>
        <v>0</v>
      </c>
      <c r="J49" s="179">
        <f t="shared" si="1"/>
        <v>100</v>
      </c>
      <c r="K49" s="30">
        <f>'дод 2'!L110</f>
        <v>0</v>
      </c>
      <c r="L49" s="30">
        <f>'дод 2'!M110</f>
        <v>0</v>
      </c>
      <c r="M49" s="30">
        <f>'дод 2'!N110</f>
        <v>0</v>
      </c>
      <c r="N49" s="30">
        <f>'дод 2'!O110</f>
        <v>0</v>
      </c>
      <c r="O49" s="30">
        <f>'дод 2'!P110</f>
        <v>0</v>
      </c>
      <c r="P49" s="30">
        <f>'дод 2'!Q110</f>
        <v>0</v>
      </c>
      <c r="Q49" s="30">
        <f>'дод 2'!R110</f>
        <v>0</v>
      </c>
      <c r="R49" s="30">
        <f>'дод 2'!S110</f>
        <v>0</v>
      </c>
      <c r="S49" s="30">
        <f>'дод 2'!T110</f>
        <v>0</v>
      </c>
      <c r="T49" s="30">
        <f>'дод 2'!U110</f>
        <v>0</v>
      </c>
      <c r="U49" s="179"/>
      <c r="V49" s="30">
        <f t="shared" si="2"/>
        <v>22422285.54</v>
      </c>
      <c r="W49" s="221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</row>
    <row r="50" spans="1:36" s="5" customFormat="1" ht="52.5" customHeight="1">
      <c r="A50" s="4" t="s">
        <v>578</v>
      </c>
      <c r="B50" s="4" t="s">
        <v>101</v>
      </c>
      <c r="C50" s="11" t="s">
        <v>576</v>
      </c>
      <c r="D50" s="30">
        <f>'дод 2'!E111</f>
        <v>31215416.31</v>
      </c>
      <c r="E50" s="30">
        <f>'дод 2'!F111</f>
        <v>0</v>
      </c>
      <c r="F50" s="30">
        <f>'дод 2'!G111</f>
        <v>0</v>
      </c>
      <c r="G50" s="30">
        <f>'дод 2'!H111</f>
        <v>31215416.31</v>
      </c>
      <c r="H50" s="30">
        <f>'дод 2'!I111</f>
        <v>0</v>
      </c>
      <c r="I50" s="30">
        <f>'дод 2'!J111</f>
        <v>0</v>
      </c>
      <c r="J50" s="179">
        <f t="shared" si="1"/>
        <v>100</v>
      </c>
      <c r="K50" s="30">
        <f>'дод 2'!L111</f>
        <v>0</v>
      </c>
      <c r="L50" s="30">
        <f>'дод 2'!M111</f>
        <v>0</v>
      </c>
      <c r="M50" s="30">
        <f>'дод 2'!N111</f>
        <v>0</v>
      </c>
      <c r="N50" s="30">
        <f>'дод 2'!O111</f>
        <v>0</v>
      </c>
      <c r="O50" s="30">
        <f>'дод 2'!P111</f>
        <v>0</v>
      </c>
      <c r="P50" s="30">
        <f>'дод 2'!Q111</f>
        <v>0</v>
      </c>
      <c r="Q50" s="30">
        <f>'дод 2'!R111</f>
        <v>0</v>
      </c>
      <c r="R50" s="30">
        <f>'дод 2'!S111</f>
        <v>0</v>
      </c>
      <c r="S50" s="30">
        <f>'дод 2'!T111</f>
        <v>0</v>
      </c>
      <c r="T50" s="30">
        <f>'дод 2'!U111</f>
        <v>0</v>
      </c>
      <c r="U50" s="179"/>
      <c r="V50" s="30">
        <f t="shared" si="2"/>
        <v>31215416.31</v>
      </c>
      <c r="W50" s="221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</row>
    <row r="51" spans="1:36" s="5" customFormat="1" ht="26.25" customHeight="1">
      <c r="A51" s="4"/>
      <c r="B51" s="4"/>
      <c r="C51" s="11" t="s">
        <v>685</v>
      </c>
      <c r="D51" s="30">
        <f>'дод 2'!E112</f>
        <v>30248478.83</v>
      </c>
      <c r="E51" s="30">
        <f>'дод 2'!F112</f>
        <v>0</v>
      </c>
      <c r="F51" s="30">
        <f>'дод 2'!G112</f>
        <v>0</v>
      </c>
      <c r="G51" s="30">
        <f>'дод 2'!H112</f>
        <v>30248478.83</v>
      </c>
      <c r="H51" s="30">
        <f>'дод 2'!I112</f>
        <v>0</v>
      </c>
      <c r="I51" s="30">
        <f>'дод 2'!J112</f>
        <v>0</v>
      </c>
      <c r="J51" s="179">
        <f t="shared" si="1"/>
        <v>100</v>
      </c>
      <c r="K51" s="30">
        <f>'дод 2'!L112</f>
        <v>0</v>
      </c>
      <c r="L51" s="30">
        <f>'дод 2'!M112</f>
        <v>0</v>
      </c>
      <c r="M51" s="30">
        <f>'дод 2'!N112</f>
        <v>0</v>
      </c>
      <c r="N51" s="30">
        <f>'дод 2'!O112</f>
        <v>0</v>
      </c>
      <c r="O51" s="30">
        <f>'дод 2'!P112</f>
        <v>0</v>
      </c>
      <c r="P51" s="30">
        <f>'дод 2'!Q112</f>
        <v>0</v>
      </c>
      <c r="Q51" s="30">
        <f>'дод 2'!R112</f>
        <v>0</v>
      </c>
      <c r="R51" s="30">
        <f>'дод 2'!S112</f>
        <v>0</v>
      </c>
      <c r="S51" s="30">
        <f>'дод 2'!T112</f>
        <v>0</v>
      </c>
      <c r="T51" s="30">
        <f>'дод 2'!U112</f>
        <v>0</v>
      </c>
      <c r="U51" s="179"/>
      <c r="V51" s="30">
        <f t="shared" si="2"/>
        <v>30248478.83</v>
      </c>
      <c r="W51" s="221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</row>
    <row r="52" spans="1:36" ht="40.5" customHeight="1">
      <c r="A52" s="18">
        <v>2140</v>
      </c>
      <c r="B52" s="18"/>
      <c r="C52" s="10" t="s">
        <v>167</v>
      </c>
      <c r="D52" s="29">
        <f>D54+D56</f>
        <v>16802006</v>
      </c>
      <c r="E52" s="29">
        <f aca="true" t="shared" si="13" ref="E52:T52">E54+E56</f>
        <v>0</v>
      </c>
      <c r="F52" s="29">
        <f t="shared" si="13"/>
        <v>0</v>
      </c>
      <c r="G52" s="29">
        <f t="shared" si="13"/>
        <v>16643597.16</v>
      </c>
      <c r="H52" s="29">
        <f t="shared" si="13"/>
        <v>0</v>
      </c>
      <c r="I52" s="29">
        <f t="shared" si="13"/>
        <v>0</v>
      </c>
      <c r="J52" s="121">
        <f t="shared" si="1"/>
        <v>99.05720281256893</v>
      </c>
      <c r="K52" s="29">
        <f t="shared" si="13"/>
        <v>0</v>
      </c>
      <c r="L52" s="29">
        <f t="shared" si="13"/>
        <v>0</v>
      </c>
      <c r="M52" s="29">
        <f t="shared" si="13"/>
        <v>0</v>
      </c>
      <c r="N52" s="29">
        <f t="shared" si="13"/>
        <v>0</v>
      </c>
      <c r="O52" s="29">
        <f t="shared" si="13"/>
        <v>0</v>
      </c>
      <c r="P52" s="29">
        <f t="shared" si="13"/>
        <v>0</v>
      </c>
      <c r="Q52" s="29">
        <f t="shared" si="13"/>
        <v>0</v>
      </c>
      <c r="R52" s="29">
        <f t="shared" si="13"/>
        <v>0</v>
      </c>
      <c r="S52" s="29">
        <f t="shared" si="13"/>
        <v>0</v>
      </c>
      <c r="T52" s="29">
        <f t="shared" si="13"/>
        <v>0</v>
      </c>
      <c r="U52" s="121"/>
      <c r="V52" s="29">
        <f t="shared" si="2"/>
        <v>16643597.16</v>
      </c>
      <c r="W52" s="221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27" customHeight="1">
      <c r="A53" s="18"/>
      <c r="B53" s="18"/>
      <c r="C53" s="10" t="s">
        <v>685</v>
      </c>
      <c r="D53" s="29">
        <f>D55+D57</f>
        <v>15469506</v>
      </c>
      <c r="E53" s="29">
        <f aca="true" t="shared" si="14" ref="E53:T53">E55+E57</f>
        <v>0</v>
      </c>
      <c r="F53" s="29">
        <f t="shared" si="14"/>
        <v>0</v>
      </c>
      <c r="G53" s="29">
        <f t="shared" si="14"/>
        <v>15341204</v>
      </c>
      <c r="H53" s="29">
        <f t="shared" si="14"/>
        <v>0</v>
      </c>
      <c r="I53" s="29">
        <f t="shared" si="14"/>
        <v>0</v>
      </c>
      <c r="J53" s="121">
        <f t="shared" si="1"/>
        <v>99.17061346367493</v>
      </c>
      <c r="K53" s="29">
        <f t="shared" si="14"/>
        <v>0</v>
      </c>
      <c r="L53" s="29">
        <f t="shared" si="14"/>
        <v>0</v>
      </c>
      <c r="M53" s="29">
        <f t="shared" si="14"/>
        <v>0</v>
      </c>
      <c r="N53" s="29">
        <f t="shared" si="14"/>
        <v>0</v>
      </c>
      <c r="O53" s="29">
        <f t="shared" si="14"/>
        <v>0</v>
      </c>
      <c r="P53" s="29">
        <f t="shared" si="14"/>
        <v>0</v>
      </c>
      <c r="Q53" s="29">
        <f t="shared" si="14"/>
        <v>0</v>
      </c>
      <c r="R53" s="29">
        <f t="shared" si="14"/>
        <v>0</v>
      </c>
      <c r="S53" s="29">
        <f t="shared" si="14"/>
        <v>0</v>
      </c>
      <c r="T53" s="29">
        <f t="shared" si="14"/>
        <v>0</v>
      </c>
      <c r="U53" s="121"/>
      <c r="V53" s="29">
        <f t="shared" si="2"/>
        <v>15341204</v>
      </c>
      <c r="W53" s="221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s="5" customFormat="1" ht="36.75" customHeight="1">
      <c r="A54" s="19">
        <v>2144</v>
      </c>
      <c r="B54" s="4" t="s">
        <v>103</v>
      </c>
      <c r="C54" s="11" t="s">
        <v>193</v>
      </c>
      <c r="D54" s="30">
        <f>'дод 2'!E115</f>
        <v>9830400</v>
      </c>
      <c r="E54" s="30">
        <f>'дод 2'!F115</f>
        <v>0</v>
      </c>
      <c r="F54" s="30">
        <f>'дод 2'!G115</f>
        <v>0</v>
      </c>
      <c r="G54" s="30">
        <f>'дод 2'!H115</f>
        <v>9800293.16</v>
      </c>
      <c r="H54" s="30">
        <f>'дод 2'!I115</f>
        <v>0</v>
      </c>
      <c r="I54" s="30">
        <f>'дод 2'!J115</f>
        <v>0</v>
      </c>
      <c r="J54" s="179">
        <f t="shared" si="1"/>
        <v>99.69373738606771</v>
      </c>
      <c r="K54" s="30">
        <f>'дод 2'!L115</f>
        <v>0</v>
      </c>
      <c r="L54" s="30">
        <f>'дод 2'!M115</f>
        <v>0</v>
      </c>
      <c r="M54" s="30">
        <f>'дод 2'!N115</f>
        <v>0</v>
      </c>
      <c r="N54" s="30">
        <f>'дод 2'!O115</f>
        <v>0</v>
      </c>
      <c r="O54" s="30">
        <f>'дод 2'!P115</f>
        <v>0</v>
      </c>
      <c r="P54" s="30">
        <f>'дод 2'!Q115</f>
        <v>0</v>
      </c>
      <c r="Q54" s="30">
        <f>'дод 2'!R115</f>
        <v>0</v>
      </c>
      <c r="R54" s="30">
        <f>'дод 2'!S115</f>
        <v>0</v>
      </c>
      <c r="S54" s="30">
        <f>'дод 2'!T115</f>
        <v>0</v>
      </c>
      <c r="T54" s="30">
        <f>'дод 2'!U115</f>
        <v>0</v>
      </c>
      <c r="U54" s="179"/>
      <c r="V54" s="30">
        <f t="shared" si="2"/>
        <v>9800293.16</v>
      </c>
      <c r="W54" s="220">
        <v>23</v>
      </c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s="5" customFormat="1" ht="25.5" customHeight="1">
      <c r="A55" s="19"/>
      <c r="B55" s="4"/>
      <c r="C55" s="11" t="s">
        <v>685</v>
      </c>
      <c r="D55" s="30">
        <f>'дод 2'!E116</f>
        <v>8497900</v>
      </c>
      <c r="E55" s="30">
        <f>'дод 2'!F116</f>
        <v>0</v>
      </c>
      <c r="F55" s="30">
        <f>'дод 2'!G116</f>
        <v>0</v>
      </c>
      <c r="G55" s="30">
        <f>'дод 2'!H116</f>
        <v>8497900</v>
      </c>
      <c r="H55" s="30">
        <f>'дод 2'!I116</f>
        <v>0</v>
      </c>
      <c r="I55" s="30">
        <f>'дод 2'!J116</f>
        <v>0</v>
      </c>
      <c r="J55" s="179">
        <f t="shared" si="1"/>
        <v>100</v>
      </c>
      <c r="K55" s="30">
        <f>'дод 2'!L116</f>
        <v>0</v>
      </c>
      <c r="L55" s="30">
        <f>'дод 2'!M116</f>
        <v>0</v>
      </c>
      <c r="M55" s="30">
        <f>'дод 2'!N116</f>
        <v>0</v>
      </c>
      <c r="N55" s="30">
        <f>'дод 2'!O116</f>
        <v>0</v>
      </c>
      <c r="O55" s="30">
        <f>'дод 2'!P116</f>
        <v>0</v>
      </c>
      <c r="P55" s="30">
        <f>'дод 2'!Q116</f>
        <v>0</v>
      </c>
      <c r="Q55" s="30">
        <f>'дод 2'!R116</f>
        <v>0</v>
      </c>
      <c r="R55" s="30">
        <f>'дод 2'!S116</f>
        <v>0</v>
      </c>
      <c r="S55" s="30">
        <f>'дод 2'!T116</f>
        <v>0</v>
      </c>
      <c r="T55" s="30">
        <f>'дод 2'!U116</f>
        <v>0</v>
      </c>
      <c r="U55" s="179"/>
      <c r="V55" s="30">
        <f t="shared" si="2"/>
        <v>8497900</v>
      </c>
      <c r="W55" s="220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5" customFormat="1" ht="32.25" customHeight="1">
      <c r="A56" s="19">
        <v>2146</v>
      </c>
      <c r="B56" s="4" t="s">
        <v>103</v>
      </c>
      <c r="C56" s="11" t="s">
        <v>507</v>
      </c>
      <c r="D56" s="30">
        <f>'дод 2'!E117</f>
        <v>6971606</v>
      </c>
      <c r="E56" s="30">
        <f>'дод 2'!F117</f>
        <v>0</v>
      </c>
      <c r="F56" s="30">
        <f>'дод 2'!G117</f>
        <v>0</v>
      </c>
      <c r="G56" s="30">
        <f>'дод 2'!H117</f>
        <v>6843304</v>
      </c>
      <c r="H56" s="30">
        <f>'дод 2'!I117</f>
        <v>0</v>
      </c>
      <c r="I56" s="30">
        <f>'дод 2'!J117</f>
        <v>0</v>
      </c>
      <c r="J56" s="179">
        <f t="shared" si="1"/>
        <v>98.15964929745026</v>
      </c>
      <c r="K56" s="30">
        <f>'дод 2'!L117</f>
        <v>0</v>
      </c>
      <c r="L56" s="30">
        <f>'дод 2'!M117</f>
        <v>0</v>
      </c>
      <c r="M56" s="30">
        <f>'дод 2'!N117</f>
        <v>0</v>
      </c>
      <c r="N56" s="30">
        <f>'дод 2'!O117</f>
        <v>0</v>
      </c>
      <c r="O56" s="30">
        <f>'дод 2'!P117</f>
        <v>0</v>
      </c>
      <c r="P56" s="30">
        <f>'дод 2'!Q117</f>
        <v>0</v>
      </c>
      <c r="Q56" s="30">
        <f>'дод 2'!R117</f>
        <v>0</v>
      </c>
      <c r="R56" s="30">
        <f>'дод 2'!S117</f>
        <v>0</v>
      </c>
      <c r="S56" s="30">
        <f>'дод 2'!T117</f>
        <v>0</v>
      </c>
      <c r="T56" s="30">
        <f>'дод 2'!U117</f>
        <v>0</v>
      </c>
      <c r="U56" s="179"/>
      <c r="V56" s="30">
        <f t="shared" si="2"/>
        <v>6843304</v>
      </c>
      <c r="W56" s="220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s="5" customFormat="1" ht="28.5" customHeight="1">
      <c r="A57" s="19"/>
      <c r="B57" s="4"/>
      <c r="C57" s="11" t="s">
        <v>685</v>
      </c>
      <c r="D57" s="30">
        <f>'дод 2'!E118</f>
        <v>6971606</v>
      </c>
      <c r="E57" s="30">
        <f>'дод 2'!F118</f>
        <v>0</v>
      </c>
      <c r="F57" s="30">
        <f>'дод 2'!G118</f>
        <v>0</v>
      </c>
      <c r="G57" s="30">
        <f>'дод 2'!H118</f>
        <v>6843304</v>
      </c>
      <c r="H57" s="30">
        <f>'дод 2'!I118</f>
        <v>0</v>
      </c>
      <c r="I57" s="30">
        <f>'дод 2'!J118</f>
        <v>0</v>
      </c>
      <c r="J57" s="179">
        <f t="shared" si="1"/>
        <v>98.15964929745026</v>
      </c>
      <c r="K57" s="30">
        <f>'дод 2'!L118</f>
        <v>0</v>
      </c>
      <c r="L57" s="30">
        <f>'дод 2'!M118</f>
        <v>0</v>
      </c>
      <c r="M57" s="30">
        <f>'дод 2'!N118</f>
        <v>0</v>
      </c>
      <c r="N57" s="30">
        <f>'дод 2'!O118</f>
        <v>0</v>
      </c>
      <c r="O57" s="30">
        <f>'дод 2'!P118</f>
        <v>0</v>
      </c>
      <c r="P57" s="30">
        <f>'дод 2'!Q118</f>
        <v>0</v>
      </c>
      <c r="Q57" s="30">
        <f>'дод 2'!R118</f>
        <v>0</v>
      </c>
      <c r="R57" s="30">
        <f>'дод 2'!S118</f>
        <v>0</v>
      </c>
      <c r="S57" s="30">
        <f>'дод 2'!T118</f>
        <v>0</v>
      </c>
      <c r="T57" s="30">
        <f>'дод 2'!U118</f>
        <v>0</v>
      </c>
      <c r="U57" s="179"/>
      <c r="V57" s="30">
        <f t="shared" si="2"/>
        <v>6843304</v>
      </c>
      <c r="W57" s="220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35.25" customHeight="1">
      <c r="A58" s="3" t="s">
        <v>194</v>
      </c>
      <c r="B58" s="3"/>
      <c r="C58" s="10" t="s">
        <v>359</v>
      </c>
      <c r="D58" s="29">
        <f>D60+D62</f>
        <v>5687276</v>
      </c>
      <c r="E58" s="29">
        <f aca="true" t="shared" si="15" ref="E58:T58">E60+E62</f>
        <v>0</v>
      </c>
      <c r="F58" s="29">
        <f t="shared" si="15"/>
        <v>0</v>
      </c>
      <c r="G58" s="29">
        <f t="shared" si="15"/>
        <v>5677745.83</v>
      </c>
      <c r="H58" s="29">
        <f t="shared" si="15"/>
        <v>0</v>
      </c>
      <c r="I58" s="29">
        <f t="shared" si="15"/>
        <v>0</v>
      </c>
      <c r="J58" s="121">
        <f t="shared" si="1"/>
        <v>99.83242997174746</v>
      </c>
      <c r="K58" s="29">
        <f t="shared" si="15"/>
        <v>3367346</v>
      </c>
      <c r="L58" s="29">
        <f t="shared" si="15"/>
        <v>0</v>
      </c>
      <c r="M58" s="29">
        <f t="shared" si="15"/>
        <v>0</v>
      </c>
      <c r="N58" s="29">
        <f t="shared" si="15"/>
        <v>0</v>
      </c>
      <c r="O58" s="29">
        <f t="shared" si="15"/>
        <v>3367346</v>
      </c>
      <c r="P58" s="29">
        <f t="shared" si="15"/>
        <v>3367802.68</v>
      </c>
      <c r="Q58" s="29">
        <f t="shared" si="15"/>
        <v>460.68</v>
      </c>
      <c r="R58" s="29">
        <f t="shared" si="15"/>
        <v>0</v>
      </c>
      <c r="S58" s="29">
        <f t="shared" si="15"/>
        <v>0</v>
      </c>
      <c r="T58" s="29">
        <f t="shared" si="15"/>
        <v>3367342</v>
      </c>
      <c r="U58" s="121">
        <f>P58/K58*100</f>
        <v>100.01356201590215</v>
      </c>
      <c r="V58" s="29">
        <f t="shared" si="2"/>
        <v>9045548.51</v>
      </c>
      <c r="W58" s="220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</row>
    <row r="59" spans="2:36" ht="17.25" customHeight="1">
      <c r="B59" s="3"/>
      <c r="C59" s="10" t="s">
        <v>685</v>
      </c>
      <c r="D59" s="29">
        <f>D61+D63</f>
        <v>3794203</v>
      </c>
      <c r="E59" s="29">
        <f aca="true" t="shared" si="16" ref="E59:T59">E61+E63</f>
        <v>0</v>
      </c>
      <c r="F59" s="29">
        <f t="shared" si="16"/>
        <v>0</v>
      </c>
      <c r="G59" s="29">
        <f t="shared" si="16"/>
        <v>3788177.63</v>
      </c>
      <c r="H59" s="29">
        <f t="shared" si="16"/>
        <v>0</v>
      </c>
      <c r="I59" s="29">
        <f t="shared" si="16"/>
        <v>0</v>
      </c>
      <c r="J59" s="121">
        <f t="shared" si="1"/>
        <v>99.84119537093824</v>
      </c>
      <c r="K59" s="29">
        <f t="shared" si="16"/>
        <v>0</v>
      </c>
      <c r="L59" s="29">
        <f t="shared" si="16"/>
        <v>0</v>
      </c>
      <c r="M59" s="29">
        <f t="shared" si="16"/>
        <v>0</v>
      </c>
      <c r="N59" s="29">
        <f t="shared" si="16"/>
        <v>0</v>
      </c>
      <c r="O59" s="29">
        <f t="shared" si="16"/>
        <v>0</v>
      </c>
      <c r="P59" s="29">
        <f t="shared" si="16"/>
        <v>0</v>
      </c>
      <c r="Q59" s="29">
        <f t="shared" si="16"/>
        <v>0</v>
      </c>
      <c r="R59" s="29">
        <f t="shared" si="16"/>
        <v>0</v>
      </c>
      <c r="S59" s="29">
        <f t="shared" si="16"/>
        <v>0</v>
      </c>
      <c r="T59" s="29">
        <f t="shared" si="16"/>
        <v>0</v>
      </c>
      <c r="U59" s="121"/>
      <c r="V59" s="29">
        <f t="shared" si="2"/>
        <v>3788177.63</v>
      </c>
      <c r="W59" s="220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</row>
    <row r="60" spans="1:36" s="5" customFormat="1" ht="37.5" customHeight="1">
      <c r="A60" s="4" t="s">
        <v>440</v>
      </c>
      <c r="B60" s="4" t="s">
        <v>103</v>
      </c>
      <c r="C60" s="11" t="s">
        <v>442</v>
      </c>
      <c r="D60" s="30">
        <f>'дод 2'!E121</f>
        <v>1983633</v>
      </c>
      <c r="E60" s="30">
        <f>'дод 2'!F121</f>
        <v>0</v>
      </c>
      <c r="F60" s="30">
        <f>'дод 2'!G121</f>
        <v>0</v>
      </c>
      <c r="G60" s="30">
        <f>'дод 2'!H121</f>
        <v>1974118.76</v>
      </c>
      <c r="H60" s="30">
        <f>'дод 2'!I121</f>
        <v>0</v>
      </c>
      <c r="I60" s="30">
        <f>'дод 2'!J121</f>
        <v>0</v>
      </c>
      <c r="J60" s="179">
        <f t="shared" si="1"/>
        <v>99.52036288970793</v>
      </c>
      <c r="K60" s="30">
        <f>'дод 2'!L121</f>
        <v>0</v>
      </c>
      <c r="L60" s="30">
        <f>'дод 2'!M121</f>
        <v>0</v>
      </c>
      <c r="M60" s="30">
        <f>'дод 2'!N121</f>
        <v>0</v>
      </c>
      <c r="N60" s="30">
        <f>'дод 2'!O121</f>
        <v>0</v>
      </c>
      <c r="O60" s="30">
        <f>'дод 2'!P121</f>
        <v>0</v>
      </c>
      <c r="P60" s="30">
        <f>'дод 2'!Q121</f>
        <v>460.68</v>
      </c>
      <c r="Q60" s="30">
        <f>'дод 2'!R121</f>
        <v>460.68</v>
      </c>
      <c r="R60" s="30">
        <f>'дод 2'!S121</f>
        <v>0</v>
      </c>
      <c r="S60" s="30">
        <f>'дод 2'!T121</f>
        <v>0</v>
      </c>
      <c r="T60" s="30">
        <f>'дод 2'!U121</f>
        <v>0</v>
      </c>
      <c r="U60" s="179"/>
      <c r="V60" s="30">
        <f t="shared" si="2"/>
        <v>1974579.44</v>
      </c>
      <c r="W60" s="220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</row>
    <row r="61" spans="1:36" s="5" customFormat="1" ht="26.25" customHeight="1">
      <c r="A61" s="4"/>
      <c r="B61" s="4"/>
      <c r="C61" s="11" t="s">
        <v>685</v>
      </c>
      <c r="D61" s="30">
        <f>'дод 2'!E122</f>
        <v>1938677</v>
      </c>
      <c r="E61" s="30">
        <f>'дод 2'!F122</f>
        <v>0</v>
      </c>
      <c r="F61" s="30">
        <f>'дод 2'!G122</f>
        <v>0</v>
      </c>
      <c r="G61" s="30">
        <f>'дод 2'!H122</f>
        <v>1932651.63</v>
      </c>
      <c r="H61" s="30">
        <f>'дод 2'!I122</f>
        <v>0</v>
      </c>
      <c r="I61" s="30">
        <f>'дод 2'!J122</f>
        <v>0</v>
      </c>
      <c r="J61" s="179">
        <f t="shared" si="1"/>
        <v>99.68920196608305</v>
      </c>
      <c r="K61" s="30">
        <f>'дод 2'!L122</f>
        <v>0</v>
      </c>
      <c r="L61" s="30">
        <f>'дод 2'!M122</f>
        <v>0</v>
      </c>
      <c r="M61" s="30">
        <f>'дод 2'!N122</f>
        <v>0</v>
      </c>
      <c r="N61" s="30">
        <f>'дод 2'!O122</f>
        <v>0</v>
      </c>
      <c r="O61" s="30">
        <f>'дод 2'!P122</f>
        <v>0</v>
      </c>
      <c r="P61" s="30">
        <f>'дод 2'!Q122</f>
        <v>0</v>
      </c>
      <c r="Q61" s="30">
        <f>'дод 2'!R122</f>
        <v>0</v>
      </c>
      <c r="R61" s="30">
        <f>'дод 2'!S122</f>
        <v>0</v>
      </c>
      <c r="S61" s="30">
        <f>'дод 2'!T122</f>
        <v>0</v>
      </c>
      <c r="T61" s="30">
        <f>'дод 2'!U122</f>
        <v>0</v>
      </c>
      <c r="U61" s="179"/>
      <c r="V61" s="30">
        <f t="shared" si="2"/>
        <v>1932651.63</v>
      </c>
      <c r="W61" s="220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</row>
    <row r="62" spans="1:36" s="5" customFormat="1" ht="21.75" customHeight="1">
      <c r="A62" s="4" t="s">
        <v>441</v>
      </c>
      <c r="B62" s="4" t="s">
        <v>103</v>
      </c>
      <c r="C62" s="11" t="s">
        <v>443</v>
      </c>
      <c r="D62" s="30">
        <f>'дод 2'!E123</f>
        <v>3703643</v>
      </c>
      <c r="E62" s="30">
        <f>'дод 2'!F123</f>
        <v>0</v>
      </c>
      <c r="F62" s="30">
        <f>'дод 2'!G123</f>
        <v>0</v>
      </c>
      <c r="G62" s="30">
        <f>'дод 2'!H123</f>
        <v>3703627.07</v>
      </c>
      <c r="H62" s="30">
        <f>'дод 2'!I123</f>
        <v>0</v>
      </c>
      <c r="I62" s="30">
        <f>'дод 2'!J123</f>
        <v>0</v>
      </c>
      <c r="J62" s="179">
        <f t="shared" si="1"/>
        <v>99.99956988295038</v>
      </c>
      <c r="K62" s="30">
        <f>'дод 2'!L123</f>
        <v>3367346</v>
      </c>
      <c r="L62" s="30">
        <f>'дод 2'!M123</f>
        <v>0</v>
      </c>
      <c r="M62" s="30">
        <f>'дод 2'!N123</f>
        <v>0</v>
      </c>
      <c r="N62" s="30">
        <f>'дод 2'!O123</f>
        <v>0</v>
      </c>
      <c r="O62" s="30">
        <f>'дод 2'!P123</f>
        <v>3367346</v>
      </c>
      <c r="P62" s="30">
        <f>'дод 2'!Q123</f>
        <v>3367342</v>
      </c>
      <c r="Q62" s="30">
        <f>'дод 2'!R123</f>
        <v>0</v>
      </c>
      <c r="R62" s="30">
        <f>'дод 2'!S123</f>
        <v>0</v>
      </c>
      <c r="S62" s="30">
        <f>'дод 2'!T123</f>
        <v>0</v>
      </c>
      <c r="T62" s="30">
        <f>'дод 2'!U123</f>
        <v>3367342</v>
      </c>
      <c r="U62" s="179">
        <f>P62/K62*100</f>
        <v>99.9998812120881</v>
      </c>
      <c r="V62" s="30">
        <f t="shared" si="2"/>
        <v>7070969.07</v>
      </c>
      <c r="W62" s="220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</row>
    <row r="63" spans="1:36" s="5" customFormat="1" ht="21.75" customHeight="1">
      <c r="A63" s="4"/>
      <c r="B63" s="4"/>
      <c r="C63" s="11" t="s">
        <v>685</v>
      </c>
      <c r="D63" s="30">
        <f>'дод 2'!E124</f>
        <v>1855526</v>
      </c>
      <c r="E63" s="30">
        <f>'дод 2'!F124</f>
        <v>0</v>
      </c>
      <c r="F63" s="30">
        <f>'дод 2'!G124</f>
        <v>0</v>
      </c>
      <c r="G63" s="30">
        <f>'дод 2'!H124</f>
        <v>1855526</v>
      </c>
      <c r="H63" s="30">
        <f>'дод 2'!I124</f>
        <v>0</v>
      </c>
      <c r="I63" s="30">
        <f>'дод 2'!J124</f>
        <v>0</v>
      </c>
      <c r="J63" s="179">
        <f t="shared" si="1"/>
        <v>100</v>
      </c>
      <c r="K63" s="30">
        <f>'дод 2'!L124</f>
        <v>0</v>
      </c>
      <c r="L63" s="30">
        <f>'дод 2'!M124</f>
        <v>0</v>
      </c>
      <c r="M63" s="30">
        <f>'дод 2'!N124</f>
        <v>0</v>
      </c>
      <c r="N63" s="30">
        <f>'дод 2'!O124</f>
        <v>0</v>
      </c>
      <c r="O63" s="30">
        <f>'дод 2'!P124</f>
        <v>0</v>
      </c>
      <c r="P63" s="30">
        <f>'дод 2'!Q124</f>
        <v>0</v>
      </c>
      <c r="Q63" s="30">
        <f>'дод 2'!R124</f>
        <v>0</v>
      </c>
      <c r="R63" s="30">
        <f>'дод 2'!S124</f>
        <v>0</v>
      </c>
      <c r="S63" s="30">
        <f>'дод 2'!T124</f>
        <v>0</v>
      </c>
      <c r="T63" s="30">
        <f>'дод 2'!U124</f>
        <v>0</v>
      </c>
      <c r="U63" s="179"/>
      <c r="V63" s="30">
        <f t="shared" si="2"/>
        <v>1855526</v>
      </c>
      <c r="W63" s="220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</row>
    <row r="64" spans="1:36" s="16" customFormat="1" ht="34.5" customHeight="1">
      <c r="A64" s="17" t="s">
        <v>104</v>
      </c>
      <c r="B64" s="25"/>
      <c r="C64" s="8" t="s">
        <v>105</v>
      </c>
      <c r="D64" s="33">
        <f aca="true" t="shared" si="17" ref="D64:I64">D78+D100+D114+D116+D118+D120+D122+D123+D127+D128+D131+D132+D143+D113+D124+D66+D72+D84+D101+D141+D133</f>
        <v>1147407340.77</v>
      </c>
      <c r="E64" s="33">
        <f t="shared" si="17"/>
        <v>11780507.1</v>
      </c>
      <c r="F64" s="33">
        <f t="shared" si="17"/>
        <v>914142</v>
      </c>
      <c r="G64" s="33">
        <f t="shared" si="17"/>
        <v>1100779756.1399999</v>
      </c>
      <c r="H64" s="33">
        <f t="shared" si="17"/>
        <v>11750246.98</v>
      </c>
      <c r="I64" s="33">
        <f t="shared" si="17"/>
        <v>745432.33</v>
      </c>
      <c r="J64" s="120">
        <f t="shared" si="1"/>
        <v>95.93626579042893</v>
      </c>
      <c r="K64" s="33">
        <f aca="true" t="shared" si="18" ref="K64:T64">K78+K100+K114+K116+K118+K120+K122+K123+K127+K128+K131+K132+K143+K113+K124+K66+K72+K84+K101+K141+K133</f>
        <v>19503577.35</v>
      </c>
      <c r="L64" s="33">
        <f t="shared" si="18"/>
        <v>57900</v>
      </c>
      <c r="M64" s="33">
        <f t="shared" si="18"/>
        <v>44700</v>
      </c>
      <c r="N64" s="33">
        <f t="shared" si="18"/>
        <v>0</v>
      </c>
      <c r="O64" s="33">
        <f t="shared" si="18"/>
        <v>19445677.35</v>
      </c>
      <c r="P64" s="33">
        <f t="shared" si="18"/>
        <v>20696968.83</v>
      </c>
      <c r="Q64" s="33">
        <f t="shared" si="18"/>
        <v>1419571.03</v>
      </c>
      <c r="R64" s="33">
        <f t="shared" si="18"/>
        <v>46904.25</v>
      </c>
      <c r="S64" s="33">
        <f t="shared" si="18"/>
        <v>0</v>
      </c>
      <c r="T64" s="33">
        <f t="shared" si="18"/>
        <v>19277397.8</v>
      </c>
      <c r="U64" s="120">
        <f>P64/K64*100</f>
        <v>106.11883378410063</v>
      </c>
      <c r="V64" s="33">
        <f t="shared" si="2"/>
        <v>1121476724.9699998</v>
      </c>
      <c r="W64" s="220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</row>
    <row r="65" spans="1:36" s="16" customFormat="1" ht="29.25" customHeight="1">
      <c r="A65" s="17"/>
      <c r="B65" s="25"/>
      <c r="C65" s="8" t="s">
        <v>685</v>
      </c>
      <c r="D65" s="33">
        <f>D67+D73+D85+D102+D134+D142</f>
        <v>1016455801</v>
      </c>
      <c r="E65" s="33">
        <f aca="true" t="shared" si="19" ref="E65:T65">E67+E73+E85+E102+E134+E142</f>
        <v>0</v>
      </c>
      <c r="F65" s="33">
        <f t="shared" si="19"/>
        <v>0</v>
      </c>
      <c r="G65" s="33">
        <f t="shared" si="19"/>
        <v>972065663.6800001</v>
      </c>
      <c r="H65" s="33">
        <f t="shared" si="19"/>
        <v>0</v>
      </c>
      <c r="I65" s="33">
        <f t="shared" si="19"/>
        <v>0</v>
      </c>
      <c r="J65" s="120">
        <f t="shared" si="1"/>
        <v>95.63285119959683</v>
      </c>
      <c r="K65" s="33">
        <f t="shared" si="19"/>
        <v>18010385.35</v>
      </c>
      <c r="L65" s="33">
        <f t="shared" si="19"/>
        <v>0</v>
      </c>
      <c r="M65" s="33">
        <f t="shared" si="19"/>
        <v>0</v>
      </c>
      <c r="N65" s="33">
        <f t="shared" si="19"/>
        <v>0</v>
      </c>
      <c r="O65" s="33">
        <f t="shared" si="19"/>
        <v>18010385.35</v>
      </c>
      <c r="P65" s="33">
        <f t="shared" si="19"/>
        <v>17851775.09</v>
      </c>
      <c r="Q65" s="33">
        <f t="shared" si="19"/>
        <v>0</v>
      </c>
      <c r="R65" s="33">
        <f t="shared" si="19"/>
        <v>0</v>
      </c>
      <c r="S65" s="33">
        <f t="shared" si="19"/>
        <v>0</v>
      </c>
      <c r="T65" s="33">
        <f t="shared" si="19"/>
        <v>17851775.09</v>
      </c>
      <c r="U65" s="120">
        <f>P65/K65*100</f>
        <v>99.11933999790847</v>
      </c>
      <c r="V65" s="33">
        <f t="shared" si="2"/>
        <v>989917438.7700001</v>
      </c>
      <c r="W65" s="220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ht="67.5" customHeight="1">
      <c r="A66" s="3" t="s">
        <v>509</v>
      </c>
      <c r="B66" s="123"/>
      <c r="C66" s="10" t="s">
        <v>515</v>
      </c>
      <c r="D66" s="29">
        <f>D68+D70</f>
        <v>729055000</v>
      </c>
      <c r="E66" s="29">
        <f aca="true" t="shared" si="20" ref="E66:T66">E68+E70</f>
        <v>0</v>
      </c>
      <c r="F66" s="29">
        <f t="shared" si="20"/>
        <v>0</v>
      </c>
      <c r="G66" s="29">
        <f t="shared" si="20"/>
        <v>687085116.01</v>
      </c>
      <c r="H66" s="29">
        <f t="shared" si="20"/>
        <v>0</v>
      </c>
      <c r="I66" s="29">
        <f t="shared" si="20"/>
        <v>0</v>
      </c>
      <c r="J66" s="121">
        <f t="shared" si="1"/>
        <v>94.2432485902984</v>
      </c>
      <c r="K66" s="29">
        <f t="shared" si="20"/>
        <v>0</v>
      </c>
      <c r="L66" s="29">
        <f t="shared" si="20"/>
        <v>0</v>
      </c>
      <c r="M66" s="29">
        <f t="shared" si="20"/>
        <v>0</v>
      </c>
      <c r="N66" s="29">
        <f t="shared" si="20"/>
        <v>0</v>
      </c>
      <c r="O66" s="29">
        <f t="shared" si="20"/>
        <v>0</v>
      </c>
      <c r="P66" s="29">
        <f t="shared" si="20"/>
        <v>0</v>
      </c>
      <c r="Q66" s="29">
        <f t="shared" si="20"/>
        <v>0</v>
      </c>
      <c r="R66" s="29">
        <f t="shared" si="20"/>
        <v>0</v>
      </c>
      <c r="S66" s="29">
        <f t="shared" si="20"/>
        <v>0</v>
      </c>
      <c r="T66" s="29">
        <f t="shared" si="20"/>
        <v>0</v>
      </c>
      <c r="U66" s="121"/>
      <c r="V66" s="29">
        <f t="shared" si="2"/>
        <v>687085116.01</v>
      </c>
      <c r="W66" s="220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2:36" ht="29.25" customHeight="1">
      <c r="B67" s="123"/>
      <c r="C67" s="10" t="s">
        <v>685</v>
      </c>
      <c r="D67" s="29">
        <f>D69+D71</f>
        <v>729055000</v>
      </c>
      <c r="E67" s="29">
        <f aca="true" t="shared" si="21" ref="E67:T67">E69+E71</f>
        <v>0</v>
      </c>
      <c r="F67" s="29">
        <f t="shared" si="21"/>
        <v>0</v>
      </c>
      <c r="G67" s="29">
        <f t="shared" si="21"/>
        <v>687085116.01</v>
      </c>
      <c r="H67" s="29">
        <f t="shared" si="21"/>
        <v>0</v>
      </c>
      <c r="I67" s="29">
        <f t="shared" si="21"/>
        <v>0</v>
      </c>
      <c r="J67" s="121">
        <f t="shared" si="1"/>
        <v>94.2432485902984</v>
      </c>
      <c r="K67" s="29">
        <f t="shared" si="21"/>
        <v>0</v>
      </c>
      <c r="L67" s="29">
        <f t="shared" si="21"/>
        <v>0</v>
      </c>
      <c r="M67" s="29">
        <f t="shared" si="21"/>
        <v>0</v>
      </c>
      <c r="N67" s="29">
        <f t="shared" si="21"/>
        <v>0</v>
      </c>
      <c r="O67" s="29">
        <f t="shared" si="21"/>
        <v>0</v>
      </c>
      <c r="P67" s="29">
        <f t="shared" si="21"/>
        <v>0</v>
      </c>
      <c r="Q67" s="29">
        <f t="shared" si="21"/>
        <v>0</v>
      </c>
      <c r="R67" s="29">
        <f t="shared" si="21"/>
        <v>0</v>
      </c>
      <c r="S67" s="29">
        <f t="shared" si="21"/>
        <v>0</v>
      </c>
      <c r="T67" s="29">
        <f t="shared" si="21"/>
        <v>0</v>
      </c>
      <c r="U67" s="121"/>
      <c r="V67" s="29">
        <f t="shared" si="2"/>
        <v>687085116.01</v>
      </c>
      <c r="W67" s="220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s="5" customFormat="1" ht="49.5" customHeight="1">
      <c r="A68" s="4" t="s">
        <v>510</v>
      </c>
      <c r="B68" s="69">
        <v>1030</v>
      </c>
      <c r="C68" s="11" t="s">
        <v>516</v>
      </c>
      <c r="D68" s="30">
        <f>'дод 2'!E139</f>
        <v>83014200</v>
      </c>
      <c r="E68" s="30">
        <f>'дод 2'!F139</f>
        <v>0</v>
      </c>
      <c r="F68" s="30">
        <f>'дод 2'!G139</f>
        <v>0</v>
      </c>
      <c r="G68" s="30">
        <f>'дод 2'!H139</f>
        <v>74067912.31</v>
      </c>
      <c r="H68" s="30">
        <f>'дод 2'!I139</f>
        <v>0</v>
      </c>
      <c r="I68" s="30">
        <f>'дод 2'!J139</f>
        <v>0</v>
      </c>
      <c r="J68" s="179">
        <f t="shared" si="1"/>
        <v>89.22318387697527</v>
      </c>
      <c r="K68" s="30">
        <f>'дод 2'!L139</f>
        <v>0</v>
      </c>
      <c r="L68" s="30">
        <f>'дод 2'!M139</f>
        <v>0</v>
      </c>
      <c r="M68" s="30">
        <f>'дод 2'!N139</f>
        <v>0</v>
      </c>
      <c r="N68" s="30">
        <f>'дод 2'!O139</f>
        <v>0</v>
      </c>
      <c r="O68" s="30">
        <f>'дод 2'!P139</f>
        <v>0</v>
      </c>
      <c r="P68" s="30">
        <f>'дод 2'!Q139</f>
        <v>0</v>
      </c>
      <c r="Q68" s="30">
        <f>'дод 2'!R139</f>
        <v>0</v>
      </c>
      <c r="R68" s="30">
        <f>'дод 2'!S139</f>
        <v>0</v>
      </c>
      <c r="S68" s="30">
        <f>'дод 2'!T139</f>
        <v>0</v>
      </c>
      <c r="T68" s="30">
        <f>'дод 2'!U139</f>
        <v>0</v>
      </c>
      <c r="U68" s="179"/>
      <c r="V68" s="30">
        <f t="shared" si="2"/>
        <v>74067912.31</v>
      </c>
      <c r="W68" s="220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s="5" customFormat="1" ht="24" customHeight="1">
      <c r="A69" s="4"/>
      <c r="B69" s="69"/>
      <c r="C69" s="11" t="s">
        <v>685</v>
      </c>
      <c r="D69" s="30">
        <f>'дод 2'!E140</f>
        <v>83014200</v>
      </c>
      <c r="E69" s="30">
        <f>'дод 2'!F140</f>
        <v>0</v>
      </c>
      <c r="F69" s="30">
        <f>'дод 2'!G140</f>
        <v>0</v>
      </c>
      <c r="G69" s="30">
        <f>'дод 2'!H140</f>
        <v>74067912.31</v>
      </c>
      <c r="H69" s="30">
        <f>'дод 2'!I140</f>
        <v>0</v>
      </c>
      <c r="I69" s="30">
        <f>'дод 2'!J140</f>
        <v>0</v>
      </c>
      <c r="J69" s="179">
        <f t="shared" si="1"/>
        <v>89.22318387697527</v>
      </c>
      <c r="K69" s="30">
        <f>'дод 2'!L140</f>
        <v>0</v>
      </c>
      <c r="L69" s="30">
        <f>'дод 2'!M140</f>
        <v>0</v>
      </c>
      <c r="M69" s="30">
        <f>'дод 2'!N140</f>
        <v>0</v>
      </c>
      <c r="N69" s="30">
        <f>'дод 2'!O140</f>
        <v>0</v>
      </c>
      <c r="O69" s="30">
        <f>'дод 2'!P140</f>
        <v>0</v>
      </c>
      <c r="P69" s="30">
        <f>'дод 2'!Q140</f>
        <v>0</v>
      </c>
      <c r="Q69" s="30">
        <f>'дод 2'!R140</f>
        <v>0</v>
      </c>
      <c r="R69" s="30">
        <f>'дод 2'!S140</f>
        <v>0</v>
      </c>
      <c r="S69" s="30">
        <f>'дод 2'!T140</f>
        <v>0</v>
      </c>
      <c r="T69" s="30">
        <f>'дод 2'!U140</f>
        <v>0</v>
      </c>
      <c r="U69" s="179"/>
      <c r="V69" s="30">
        <f t="shared" si="2"/>
        <v>74067912.31</v>
      </c>
      <c r="W69" s="220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s="5" customFormat="1" ht="33" customHeight="1">
      <c r="A70" s="4" t="s">
        <v>511</v>
      </c>
      <c r="B70" s="69">
        <v>1060</v>
      </c>
      <c r="C70" s="11" t="s">
        <v>517</v>
      </c>
      <c r="D70" s="30">
        <f>'дод 2'!E141</f>
        <v>646040800</v>
      </c>
      <c r="E70" s="30">
        <f>'дод 2'!F141</f>
        <v>0</v>
      </c>
      <c r="F70" s="30">
        <f>'дод 2'!G141</f>
        <v>0</v>
      </c>
      <c r="G70" s="30">
        <f>'дод 2'!H141</f>
        <v>613017203.7</v>
      </c>
      <c r="H70" s="30">
        <f>'дод 2'!I141</f>
        <v>0</v>
      </c>
      <c r="I70" s="30">
        <f>'дод 2'!J141</f>
        <v>0</v>
      </c>
      <c r="J70" s="179">
        <f t="shared" si="1"/>
        <v>94.88831103236825</v>
      </c>
      <c r="K70" s="30">
        <f>'дод 2'!L141</f>
        <v>0</v>
      </c>
      <c r="L70" s="30">
        <f>'дод 2'!M141</f>
        <v>0</v>
      </c>
      <c r="M70" s="30">
        <f>'дод 2'!N141</f>
        <v>0</v>
      </c>
      <c r="N70" s="30">
        <f>'дод 2'!O141</f>
        <v>0</v>
      </c>
      <c r="O70" s="30">
        <f>'дод 2'!P141</f>
        <v>0</v>
      </c>
      <c r="P70" s="30">
        <f>'дод 2'!Q141</f>
        <v>0</v>
      </c>
      <c r="Q70" s="30">
        <f>'дод 2'!R141</f>
        <v>0</v>
      </c>
      <c r="R70" s="30">
        <f>'дод 2'!S141</f>
        <v>0</v>
      </c>
      <c r="S70" s="30">
        <f>'дод 2'!T141</f>
        <v>0</v>
      </c>
      <c r="T70" s="30">
        <f>'дод 2'!U141</f>
        <v>0</v>
      </c>
      <c r="U70" s="179"/>
      <c r="V70" s="30">
        <f t="shared" si="2"/>
        <v>613017203.7</v>
      </c>
      <c r="W70" s="220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5" customFormat="1" ht="26.25" customHeight="1">
      <c r="A71" s="4"/>
      <c r="B71" s="69"/>
      <c r="C71" s="11" t="s">
        <v>685</v>
      </c>
      <c r="D71" s="30">
        <f>'дод 2'!E142</f>
        <v>646040800</v>
      </c>
      <c r="E71" s="30">
        <f>'дод 2'!F142</f>
        <v>0</v>
      </c>
      <c r="F71" s="30">
        <f>'дод 2'!G142</f>
        <v>0</v>
      </c>
      <c r="G71" s="30">
        <f>'дод 2'!H142</f>
        <v>613017203.7</v>
      </c>
      <c r="H71" s="30">
        <f>'дод 2'!I142</f>
        <v>0</v>
      </c>
      <c r="I71" s="30">
        <f>'дод 2'!J142</f>
        <v>0</v>
      </c>
      <c r="J71" s="179">
        <f t="shared" si="1"/>
        <v>94.88831103236825</v>
      </c>
      <c r="K71" s="30">
        <f>'дод 2'!L142</f>
        <v>0</v>
      </c>
      <c r="L71" s="30">
        <f>'дод 2'!M142</f>
        <v>0</v>
      </c>
      <c r="M71" s="30">
        <f>'дод 2'!N142</f>
        <v>0</v>
      </c>
      <c r="N71" s="30">
        <f>'дод 2'!O142</f>
        <v>0</v>
      </c>
      <c r="O71" s="30">
        <f>'дод 2'!P142</f>
        <v>0</v>
      </c>
      <c r="P71" s="30">
        <f>'дод 2'!Q142</f>
        <v>0</v>
      </c>
      <c r="Q71" s="30">
        <f>'дод 2'!R142</f>
        <v>0</v>
      </c>
      <c r="R71" s="30">
        <f>'дод 2'!S142</f>
        <v>0</v>
      </c>
      <c r="S71" s="30">
        <f>'дод 2'!T142</f>
        <v>0</v>
      </c>
      <c r="T71" s="30">
        <f>'дод 2'!U142</f>
        <v>0</v>
      </c>
      <c r="U71" s="179"/>
      <c r="V71" s="30">
        <f t="shared" si="2"/>
        <v>613017203.7</v>
      </c>
      <c r="W71" s="220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52.5" customHeight="1">
      <c r="A72" s="3" t="s">
        <v>512</v>
      </c>
      <c r="B72" s="123"/>
      <c r="C72" s="10" t="s">
        <v>518</v>
      </c>
      <c r="D72" s="29">
        <f aca="true" t="shared" si="22" ref="D72:I72">D74+D76</f>
        <v>308200</v>
      </c>
      <c r="E72" s="29">
        <f t="shared" si="22"/>
        <v>0</v>
      </c>
      <c r="F72" s="29">
        <f t="shared" si="22"/>
        <v>0</v>
      </c>
      <c r="G72" s="29">
        <f t="shared" si="22"/>
        <v>303184.88</v>
      </c>
      <c r="H72" s="29">
        <f t="shared" si="22"/>
        <v>0</v>
      </c>
      <c r="I72" s="29">
        <f t="shared" si="22"/>
        <v>0</v>
      </c>
      <c r="J72" s="121">
        <f t="shared" si="1"/>
        <v>98.37277092796886</v>
      </c>
      <c r="K72" s="29">
        <f aca="true" t="shared" si="23" ref="K72:T72">K74+K76</f>
        <v>0</v>
      </c>
      <c r="L72" s="29">
        <f t="shared" si="23"/>
        <v>0</v>
      </c>
      <c r="M72" s="29">
        <f t="shared" si="23"/>
        <v>0</v>
      </c>
      <c r="N72" s="29">
        <f t="shared" si="23"/>
        <v>0</v>
      </c>
      <c r="O72" s="29">
        <f t="shared" si="23"/>
        <v>0</v>
      </c>
      <c r="P72" s="29">
        <f t="shared" si="23"/>
        <v>0</v>
      </c>
      <c r="Q72" s="29">
        <f t="shared" si="23"/>
        <v>0</v>
      </c>
      <c r="R72" s="29">
        <f t="shared" si="23"/>
        <v>0</v>
      </c>
      <c r="S72" s="29">
        <f t="shared" si="23"/>
        <v>0</v>
      </c>
      <c r="T72" s="29">
        <f t="shared" si="23"/>
        <v>0</v>
      </c>
      <c r="U72" s="121"/>
      <c r="V72" s="29">
        <f t="shared" si="2"/>
        <v>303184.88</v>
      </c>
      <c r="W72" s="220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2:36" ht="25.5" customHeight="1">
      <c r="B73" s="123"/>
      <c r="C73" s="10" t="s">
        <v>685</v>
      </c>
      <c r="D73" s="29">
        <f>D75+D77</f>
        <v>308200</v>
      </c>
      <c r="E73" s="29">
        <f aca="true" t="shared" si="24" ref="E73:T73">E75+E77</f>
        <v>0</v>
      </c>
      <c r="F73" s="29">
        <f t="shared" si="24"/>
        <v>0</v>
      </c>
      <c r="G73" s="29">
        <f t="shared" si="24"/>
        <v>303184.88</v>
      </c>
      <c r="H73" s="29">
        <f t="shared" si="24"/>
        <v>0</v>
      </c>
      <c r="I73" s="29">
        <f t="shared" si="24"/>
        <v>0</v>
      </c>
      <c r="J73" s="121">
        <f t="shared" si="1"/>
        <v>98.37277092796886</v>
      </c>
      <c r="K73" s="29">
        <f t="shared" si="24"/>
        <v>0</v>
      </c>
      <c r="L73" s="29">
        <f t="shared" si="24"/>
        <v>0</v>
      </c>
      <c r="M73" s="29">
        <f t="shared" si="24"/>
        <v>0</v>
      </c>
      <c r="N73" s="29">
        <f t="shared" si="24"/>
        <v>0</v>
      </c>
      <c r="O73" s="29">
        <f t="shared" si="24"/>
        <v>0</v>
      </c>
      <c r="P73" s="29">
        <f t="shared" si="24"/>
        <v>0</v>
      </c>
      <c r="Q73" s="29">
        <f t="shared" si="24"/>
        <v>0</v>
      </c>
      <c r="R73" s="29">
        <f t="shared" si="24"/>
        <v>0</v>
      </c>
      <c r="S73" s="29">
        <f t="shared" si="24"/>
        <v>0</v>
      </c>
      <c r="T73" s="29">
        <f t="shared" si="24"/>
        <v>0</v>
      </c>
      <c r="U73" s="121"/>
      <c r="V73" s="29">
        <f t="shared" si="2"/>
        <v>303184.88</v>
      </c>
      <c r="W73" s="220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s="5" customFormat="1" ht="64.5" customHeight="1">
      <c r="A74" s="4" t="s">
        <v>513</v>
      </c>
      <c r="B74" s="69">
        <v>1030</v>
      </c>
      <c r="C74" s="11" t="s">
        <v>519</v>
      </c>
      <c r="D74" s="30">
        <f>'дод 2'!E145</f>
        <v>44415.4</v>
      </c>
      <c r="E74" s="30">
        <f>'дод 2'!F145</f>
        <v>0</v>
      </c>
      <c r="F74" s="30">
        <f>'дод 2'!G145</f>
        <v>0</v>
      </c>
      <c r="G74" s="30">
        <f>'дод 2'!H145</f>
        <v>44415.4</v>
      </c>
      <c r="H74" s="30">
        <f>'дод 2'!I145</f>
        <v>0</v>
      </c>
      <c r="I74" s="30">
        <f>'дод 2'!J145</f>
        <v>0</v>
      </c>
      <c r="J74" s="179">
        <f t="shared" si="1"/>
        <v>100</v>
      </c>
      <c r="K74" s="30">
        <f>'дод 2'!L145</f>
        <v>0</v>
      </c>
      <c r="L74" s="30">
        <f>'дод 2'!M145</f>
        <v>0</v>
      </c>
      <c r="M74" s="30">
        <f>'дод 2'!N145</f>
        <v>0</v>
      </c>
      <c r="N74" s="30">
        <f>'дод 2'!O145</f>
        <v>0</v>
      </c>
      <c r="O74" s="30">
        <f>'дод 2'!P145</f>
        <v>0</v>
      </c>
      <c r="P74" s="30">
        <f>'дод 2'!Q145</f>
        <v>0</v>
      </c>
      <c r="Q74" s="30">
        <f>'дод 2'!R145</f>
        <v>0</v>
      </c>
      <c r="R74" s="30">
        <f>'дод 2'!S145</f>
        <v>0</v>
      </c>
      <c r="S74" s="30">
        <f>'дод 2'!T145</f>
        <v>0</v>
      </c>
      <c r="T74" s="30">
        <f>'дод 2'!U145</f>
        <v>0</v>
      </c>
      <c r="U74" s="179"/>
      <c r="V74" s="30">
        <f t="shared" si="2"/>
        <v>44415.4</v>
      </c>
      <c r="W74" s="220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s="5" customFormat="1" ht="24.75" customHeight="1">
      <c r="A75" s="4"/>
      <c r="B75" s="69"/>
      <c r="C75" s="11" t="s">
        <v>685</v>
      </c>
      <c r="D75" s="30">
        <f>'дод 2'!E146</f>
        <v>44415.4</v>
      </c>
      <c r="E75" s="30">
        <f>'дод 2'!F146</f>
        <v>0</v>
      </c>
      <c r="F75" s="30">
        <f>'дод 2'!G146</f>
        <v>0</v>
      </c>
      <c r="G75" s="30">
        <f>'дод 2'!H146</f>
        <v>44415.4</v>
      </c>
      <c r="H75" s="30">
        <f>'дод 2'!I146</f>
        <v>0</v>
      </c>
      <c r="I75" s="30">
        <f>'дод 2'!J146</f>
        <v>0</v>
      </c>
      <c r="J75" s="179">
        <f t="shared" si="1"/>
        <v>100</v>
      </c>
      <c r="K75" s="30">
        <f>'дод 2'!L146</f>
        <v>0</v>
      </c>
      <c r="L75" s="30">
        <f>'дод 2'!M146</f>
        <v>0</v>
      </c>
      <c r="M75" s="30">
        <f>'дод 2'!N146</f>
        <v>0</v>
      </c>
      <c r="N75" s="30">
        <f>'дод 2'!O146</f>
        <v>0</v>
      </c>
      <c r="O75" s="30">
        <f>'дод 2'!P146</f>
        <v>0</v>
      </c>
      <c r="P75" s="30">
        <f>'дод 2'!Q146</f>
        <v>0</v>
      </c>
      <c r="Q75" s="30">
        <f>'дод 2'!R146</f>
        <v>0</v>
      </c>
      <c r="R75" s="30">
        <f>'дод 2'!S146</f>
        <v>0</v>
      </c>
      <c r="S75" s="30">
        <f>'дод 2'!T146</f>
        <v>0</v>
      </c>
      <c r="T75" s="30">
        <f>'дод 2'!U146</f>
        <v>0</v>
      </c>
      <c r="U75" s="179"/>
      <c r="V75" s="30">
        <f t="shared" si="2"/>
        <v>44415.4</v>
      </c>
      <c r="W75" s="220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s="5" customFormat="1" ht="55.5" customHeight="1">
      <c r="A76" s="4" t="s">
        <v>514</v>
      </c>
      <c r="B76" s="69">
        <v>1060</v>
      </c>
      <c r="C76" s="11" t="s">
        <v>520</v>
      </c>
      <c r="D76" s="30">
        <f>'дод 2'!E147</f>
        <v>263784.6</v>
      </c>
      <c r="E76" s="30">
        <f>'дод 2'!F147</f>
        <v>0</v>
      </c>
      <c r="F76" s="30">
        <f>'дод 2'!G147</f>
        <v>0</v>
      </c>
      <c r="G76" s="30">
        <f>'дод 2'!H147</f>
        <v>258769.48</v>
      </c>
      <c r="H76" s="30">
        <f>'дод 2'!I147</f>
        <v>0</v>
      </c>
      <c r="I76" s="30">
        <f>'дод 2'!J147</f>
        <v>0</v>
      </c>
      <c r="J76" s="179">
        <f t="shared" si="1"/>
        <v>98.09878211237503</v>
      </c>
      <c r="K76" s="30">
        <f>'дод 2'!L147</f>
        <v>0</v>
      </c>
      <c r="L76" s="30">
        <f>'дод 2'!M147</f>
        <v>0</v>
      </c>
      <c r="M76" s="30">
        <f>'дод 2'!N147</f>
        <v>0</v>
      </c>
      <c r="N76" s="30">
        <f>'дод 2'!O147</f>
        <v>0</v>
      </c>
      <c r="O76" s="30">
        <f>'дод 2'!P147</f>
        <v>0</v>
      </c>
      <c r="P76" s="30">
        <f>'дод 2'!Q147</f>
        <v>0</v>
      </c>
      <c r="Q76" s="30">
        <f>'дод 2'!R147</f>
        <v>0</v>
      </c>
      <c r="R76" s="30">
        <f>'дод 2'!S147</f>
        <v>0</v>
      </c>
      <c r="S76" s="30">
        <f>'дод 2'!T147</f>
        <v>0</v>
      </c>
      <c r="T76" s="30">
        <f>'дод 2'!U147</f>
        <v>0</v>
      </c>
      <c r="U76" s="179"/>
      <c r="V76" s="30">
        <f t="shared" si="2"/>
        <v>258769.48</v>
      </c>
      <c r="W76" s="220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s="5" customFormat="1" ht="20.25" customHeight="1">
      <c r="A77" s="4"/>
      <c r="B77" s="69"/>
      <c r="C77" s="11" t="s">
        <v>685</v>
      </c>
      <c r="D77" s="30">
        <f>'дод 2'!E148</f>
        <v>263784.6</v>
      </c>
      <c r="E77" s="30">
        <f>'дод 2'!F148</f>
        <v>0</v>
      </c>
      <c r="F77" s="30">
        <f>'дод 2'!G148</f>
        <v>0</v>
      </c>
      <c r="G77" s="30">
        <f>'дод 2'!H148</f>
        <v>258769.48</v>
      </c>
      <c r="H77" s="30">
        <f>'дод 2'!I148</f>
        <v>0</v>
      </c>
      <c r="I77" s="30">
        <f>'дод 2'!J148</f>
        <v>0</v>
      </c>
      <c r="J77" s="179">
        <f t="shared" si="1"/>
        <v>98.09878211237503</v>
      </c>
      <c r="K77" s="30">
        <f>'дод 2'!L148</f>
        <v>0</v>
      </c>
      <c r="L77" s="30">
        <f>'дод 2'!M148</f>
        <v>0</v>
      </c>
      <c r="M77" s="30">
        <f>'дод 2'!N148</f>
        <v>0</v>
      </c>
      <c r="N77" s="30">
        <f>'дод 2'!O148</f>
        <v>0</v>
      </c>
      <c r="O77" s="30">
        <f>'дод 2'!P148</f>
        <v>0</v>
      </c>
      <c r="P77" s="30">
        <f>'дод 2'!Q148</f>
        <v>0</v>
      </c>
      <c r="Q77" s="30">
        <f>'дод 2'!R148</f>
        <v>0</v>
      </c>
      <c r="R77" s="30">
        <f>'дод 2'!S148</f>
        <v>0</v>
      </c>
      <c r="S77" s="30">
        <f>'дод 2'!T148</f>
        <v>0</v>
      </c>
      <c r="T77" s="30">
        <f>'дод 2'!U148</f>
        <v>0</v>
      </c>
      <c r="U77" s="179"/>
      <c r="V77" s="30">
        <f t="shared" si="2"/>
        <v>258769.48</v>
      </c>
      <c r="W77" s="22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36" ht="63">
      <c r="A78" s="3" t="s">
        <v>145</v>
      </c>
      <c r="B78" s="24"/>
      <c r="C78" s="10" t="s">
        <v>195</v>
      </c>
      <c r="D78" s="29">
        <f>D79+D80+D81+D83+D82</f>
        <v>60081171.07</v>
      </c>
      <c r="E78" s="29">
        <f aca="true" t="shared" si="25" ref="E78:T78">E79+E80+E81+E83+E82</f>
        <v>0</v>
      </c>
      <c r="F78" s="29">
        <f t="shared" si="25"/>
        <v>0</v>
      </c>
      <c r="G78" s="29">
        <f t="shared" si="25"/>
        <v>59421818.980000004</v>
      </c>
      <c r="H78" s="29">
        <f t="shared" si="25"/>
        <v>0</v>
      </c>
      <c r="I78" s="29">
        <f t="shared" si="25"/>
        <v>0</v>
      </c>
      <c r="J78" s="121">
        <f t="shared" si="1"/>
        <v>98.9025645168737</v>
      </c>
      <c r="K78" s="29">
        <f t="shared" si="25"/>
        <v>245910</v>
      </c>
      <c r="L78" s="29">
        <f t="shared" si="25"/>
        <v>0</v>
      </c>
      <c r="M78" s="29">
        <f t="shared" si="25"/>
        <v>0</v>
      </c>
      <c r="N78" s="29">
        <f t="shared" si="25"/>
        <v>0</v>
      </c>
      <c r="O78" s="29">
        <f t="shared" si="25"/>
        <v>245910</v>
      </c>
      <c r="P78" s="29">
        <f t="shared" si="25"/>
        <v>239546.45</v>
      </c>
      <c r="Q78" s="29">
        <f t="shared" si="25"/>
        <v>0</v>
      </c>
      <c r="R78" s="29">
        <f t="shared" si="25"/>
        <v>0</v>
      </c>
      <c r="S78" s="29">
        <f t="shared" si="25"/>
        <v>0</v>
      </c>
      <c r="T78" s="29">
        <f t="shared" si="25"/>
        <v>239546.45</v>
      </c>
      <c r="U78" s="121">
        <f>P78/K78*100</f>
        <v>97.41224431702656</v>
      </c>
      <c r="V78" s="29">
        <f t="shared" si="2"/>
        <v>59661365.43000001</v>
      </c>
      <c r="W78" s="220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</row>
    <row r="79" spans="1:36" s="5" customFormat="1" ht="45" customHeight="1">
      <c r="A79" s="4" t="s">
        <v>146</v>
      </c>
      <c r="B79" s="4" t="s">
        <v>87</v>
      </c>
      <c r="C79" s="11" t="s">
        <v>196</v>
      </c>
      <c r="D79" s="30">
        <f>'дод 2'!E150</f>
        <v>506502</v>
      </c>
      <c r="E79" s="30">
        <f>'дод 2'!F150</f>
        <v>0</v>
      </c>
      <c r="F79" s="30">
        <f>'дод 2'!G150</f>
        <v>0</v>
      </c>
      <c r="G79" s="30">
        <f>'дод 2'!H150</f>
        <v>503924.44</v>
      </c>
      <c r="H79" s="30">
        <f>'дод 2'!I150</f>
        <v>0</v>
      </c>
      <c r="I79" s="30">
        <f>'дод 2'!J150</f>
        <v>0</v>
      </c>
      <c r="J79" s="179">
        <f aca="true" t="shared" si="26" ref="J79:J142">G79/D79*100</f>
        <v>99.49110566197173</v>
      </c>
      <c r="K79" s="30">
        <f>'дод 2'!L150</f>
        <v>245910</v>
      </c>
      <c r="L79" s="30">
        <f>'дод 2'!M150</f>
        <v>0</v>
      </c>
      <c r="M79" s="30">
        <f>'дод 2'!N150</f>
        <v>0</v>
      </c>
      <c r="N79" s="30">
        <f>'дод 2'!O150</f>
        <v>0</v>
      </c>
      <c r="O79" s="30">
        <f>'дод 2'!P150</f>
        <v>245910</v>
      </c>
      <c r="P79" s="30">
        <f>'дод 2'!Q150</f>
        <v>239546.45</v>
      </c>
      <c r="Q79" s="30">
        <f>'дод 2'!R150</f>
        <v>0</v>
      </c>
      <c r="R79" s="30">
        <f>'дод 2'!S150</f>
        <v>0</v>
      </c>
      <c r="S79" s="30">
        <f>'дод 2'!T150</f>
        <v>0</v>
      </c>
      <c r="T79" s="30">
        <f>'дод 2'!U150</f>
        <v>239546.45</v>
      </c>
      <c r="U79" s="179">
        <f>P79/K79*100</f>
        <v>97.41224431702656</v>
      </c>
      <c r="V79" s="30">
        <f aca="true" t="shared" si="27" ref="V79:V142">G79+P79</f>
        <v>743470.89</v>
      </c>
      <c r="W79" s="220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</row>
    <row r="80" spans="1:36" s="5" customFormat="1" ht="32.25" customHeight="1">
      <c r="A80" s="4" t="s">
        <v>198</v>
      </c>
      <c r="B80" s="4" t="s">
        <v>89</v>
      </c>
      <c r="C80" s="11" t="s">
        <v>197</v>
      </c>
      <c r="D80" s="30">
        <f>'дод 2'!E151</f>
        <v>1496402</v>
      </c>
      <c r="E80" s="30">
        <f>'дод 2'!F151</f>
        <v>0</v>
      </c>
      <c r="F80" s="30">
        <f>'дод 2'!G151</f>
        <v>0</v>
      </c>
      <c r="G80" s="30">
        <f>'дод 2'!H151</f>
        <v>1386242.47</v>
      </c>
      <c r="H80" s="30">
        <f>'дод 2'!I151</f>
        <v>0</v>
      </c>
      <c r="I80" s="30">
        <f>'дод 2'!J151</f>
        <v>0</v>
      </c>
      <c r="J80" s="179">
        <f t="shared" si="26"/>
        <v>92.63837324462276</v>
      </c>
      <c r="K80" s="30">
        <f>'дод 2'!L151</f>
        <v>0</v>
      </c>
      <c r="L80" s="30">
        <f>'дод 2'!M151</f>
        <v>0</v>
      </c>
      <c r="M80" s="30">
        <f>'дод 2'!N151</f>
        <v>0</v>
      </c>
      <c r="N80" s="30">
        <f>'дод 2'!O151</f>
        <v>0</v>
      </c>
      <c r="O80" s="30">
        <f>'дод 2'!P151</f>
        <v>0</v>
      </c>
      <c r="P80" s="30">
        <f>'дод 2'!Q151</f>
        <v>0</v>
      </c>
      <c r="Q80" s="30">
        <f>'дод 2'!R151</f>
        <v>0</v>
      </c>
      <c r="R80" s="30">
        <f>'дод 2'!S151</f>
        <v>0</v>
      </c>
      <c r="S80" s="30">
        <f>'дод 2'!T151</f>
        <v>0</v>
      </c>
      <c r="T80" s="30">
        <f>'дод 2'!U151</f>
        <v>0</v>
      </c>
      <c r="U80" s="179"/>
      <c r="V80" s="30">
        <f t="shared" si="27"/>
        <v>1386242.47</v>
      </c>
      <c r="W80" s="220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</row>
    <row r="81" spans="1:36" s="5" customFormat="1" ht="54.75" customHeight="1">
      <c r="A81" s="4" t="s">
        <v>147</v>
      </c>
      <c r="B81" s="4" t="s">
        <v>89</v>
      </c>
      <c r="C81" s="11" t="s">
        <v>74</v>
      </c>
      <c r="D81" s="30">
        <f>'дод 2'!E152+'дод 2'!E19</f>
        <v>19758541.07</v>
      </c>
      <c r="E81" s="30">
        <f>'дод 2'!F152+'дод 2'!F19</f>
        <v>0</v>
      </c>
      <c r="F81" s="30">
        <f>'дод 2'!G152+'дод 2'!G19</f>
        <v>0</v>
      </c>
      <c r="G81" s="30">
        <f>'дод 2'!H152+'дод 2'!H19</f>
        <v>19358359.57</v>
      </c>
      <c r="H81" s="30">
        <f>'дод 2'!I152+'дод 2'!I19</f>
        <v>0</v>
      </c>
      <c r="I81" s="30">
        <f>'дод 2'!J152+'дод 2'!J19</f>
        <v>0</v>
      </c>
      <c r="J81" s="179">
        <f t="shared" si="26"/>
        <v>97.97464044241805</v>
      </c>
      <c r="K81" s="30">
        <f>'дод 2'!L152+'дод 2'!L19</f>
        <v>0</v>
      </c>
      <c r="L81" s="30">
        <f>'дод 2'!M152+'дод 2'!M19</f>
        <v>0</v>
      </c>
      <c r="M81" s="30">
        <f>'дод 2'!N152+'дод 2'!N19</f>
        <v>0</v>
      </c>
      <c r="N81" s="30">
        <f>'дод 2'!O152+'дод 2'!O19</f>
        <v>0</v>
      </c>
      <c r="O81" s="30">
        <f>'дод 2'!P152+'дод 2'!P19</f>
        <v>0</v>
      </c>
      <c r="P81" s="30">
        <f>'дод 2'!Q152+'дод 2'!Q19</f>
        <v>0</v>
      </c>
      <c r="Q81" s="30">
        <f>'дод 2'!R152+'дод 2'!R19</f>
        <v>0</v>
      </c>
      <c r="R81" s="30">
        <f>'дод 2'!S152+'дод 2'!S19</f>
        <v>0</v>
      </c>
      <c r="S81" s="30">
        <f>'дод 2'!T152+'дод 2'!T19</f>
        <v>0</v>
      </c>
      <c r="T81" s="30">
        <f>'дод 2'!U152+'дод 2'!U19</f>
        <v>0</v>
      </c>
      <c r="U81" s="179"/>
      <c r="V81" s="30">
        <f t="shared" si="27"/>
        <v>19358359.57</v>
      </c>
      <c r="W81" s="220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</row>
    <row r="82" spans="1:36" s="5" customFormat="1" ht="38.25" customHeight="1">
      <c r="A82" s="4" t="s">
        <v>611</v>
      </c>
      <c r="B82" s="4" t="s">
        <v>89</v>
      </c>
      <c r="C82" s="11" t="s">
        <v>612</v>
      </c>
      <c r="D82" s="30">
        <f>'дод 2'!E153</f>
        <v>3000000</v>
      </c>
      <c r="E82" s="30">
        <f>'дод 2'!F153</f>
        <v>0</v>
      </c>
      <c r="F82" s="30">
        <f>'дод 2'!G153</f>
        <v>0</v>
      </c>
      <c r="G82" s="30">
        <f>'дод 2'!H153</f>
        <v>3000000</v>
      </c>
      <c r="H82" s="30">
        <f>'дод 2'!I153</f>
        <v>0</v>
      </c>
      <c r="I82" s="30">
        <f>'дод 2'!J153</f>
        <v>0</v>
      </c>
      <c r="J82" s="179">
        <f t="shared" si="26"/>
        <v>100</v>
      </c>
      <c r="K82" s="30">
        <f>'дод 2'!L153</f>
        <v>0</v>
      </c>
      <c r="L82" s="30">
        <f>'дод 2'!M153</f>
        <v>0</v>
      </c>
      <c r="M82" s="30">
        <f>'дод 2'!N153</f>
        <v>0</v>
      </c>
      <c r="N82" s="30">
        <f>'дод 2'!O153</f>
        <v>0</v>
      </c>
      <c r="O82" s="30">
        <f>'дод 2'!P153</f>
        <v>0</v>
      </c>
      <c r="P82" s="30">
        <f>'дод 2'!Q153</f>
        <v>0</v>
      </c>
      <c r="Q82" s="30">
        <f>'дод 2'!R153</f>
        <v>0</v>
      </c>
      <c r="R82" s="30">
        <f>'дод 2'!S153</f>
        <v>0</v>
      </c>
      <c r="S82" s="30">
        <f>'дод 2'!T153</f>
        <v>0</v>
      </c>
      <c r="T82" s="30">
        <f>'дод 2'!U153</f>
        <v>0</v>
      </c>
      <c r="U82" s="179"/>
      <c r="V82" s="30">
        <f t="shared" si="27"/>
        <v>3000000</v>
      </c>
      <c r="W82" s="220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</row>
    <row r="83" spans="1:36" s="5" customFormat="1" ht="53.25" customHeight="1">
      <c r="A83" s="4" t="s">
        <v>199</v>
      </c>
      <c r="B83" s="4" t="s">
        <v>89</v>
      </c>
      <c r="C83" s="11" t="s">
        <v>37</v>
      </c>
      <c r="D83" s="30">
        <f>'дод 2'!E154+'дод 2'!E20</f>
        <v>35319726</v>
      </c>
      <c r="E83" s="30">
        <f>'дод 2'!F154+'дод 2'!F20</f>
        <v>0</v>
      </c>
      <c r="F83" s="30">
        <f>'дод 2'!G154+'дод 2'!G20</f>
        <v>0</v>
      </c>
      <c r="G83" s="30">
        <f>'дод 2'!H154+'дод 2'!H20</f>
        <v>35173292.5</v>
      </c>
      <c r="H83" s="30">
        <f>'дод 2'!I154+'дод 2'!I20</f>
        <v>0</v>
      </c>
      <c r="I83" s="30">
        <f>'дод 2'!J154+'дод 2'!J20</f>
        <v>0</v>
      </c>
      <c r="J83" s="179">
        <f t="shared" si="26"/>
        <v>99.5854059003742</v>
      </c>
      <c r="K83" s="30">
        <f>'дод 2'!L154+'дод 2'!L20</f>
        <v>0</v>
      </c>
      <c r="L83" s="30">
        <f>'дод 2'!M154+'дод 2'!M20</f>
        <v>0</v>
      </c>
      <c r="M83" s="30">
        <f>'дод 2'!N154+'дод 2'!N20</f>
        <v>0</v>
      </c>
      <c r="N83" s="30">
        <f>'дод 2'!O154+'дод 2'!O20</f>
        <v>0</v>
      </c>
      <c r="O83" s="30">
        <f>'дод 2'!P154+'дод 2'!P20</f>
        <v>0</v>
      </c>
      <c r="P83" s="30">
        <f>'дод 2'!Q154+'дод 2'!Q20</f>
        <v>0</v>
      </c>
      <c r="Q83" s="30">
        <f>'дод 2'!R154+'дод 2'!R20</f>
        <v>0</v>
      </c>
      <c r="R83" s="30">
        <f>'дод 2'!S154+'дод 2'!S20</f>
        <v>0</v>
      </c>
      <c r="S83" s="30">
        <f>'дод 2'!T154+'дод 2'!T20</f>
        <v>0</v>
      </c>
      <c r="T83" s="30">
        <f>'дод 2'!U154+'дод 2'!U20</f>
        <v>0</v>
      </c>
      <c r="U83" s="179"/>
      <c r="V83" s="30">
        <f t="shared" si="27"/>
        <v>35173292.5</v>
      </c>
      <c r="W83" s="220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</row>
    <row r="84" spans="1:36" ht="39" customHeight="1">
      <c r="A84" s="3" t="s">
        <v>527</v>
      </c>
      <c r="B84" s="3"/>
      <c r="C84" s="10" t="s">
        <v>535</v>
      </c>
      <c r="D84" s="29">
        <f>D86+D88+D90+D92+D94+D96+D98</f>
        <v>208019278.64999998</v>
      </c>
      <c r="E84" s="29">
        <f aca="true" t="shared" si="28" ref="E84:T84">E86+E88+E90+E92+E94+E96+E98</f>
        <v>0</v>
      </c>
      <c r="F84" s="29">
        <f t="shared" si="28"/>
        <v>0</v>
      </c>
      <c r="G84" s="29">
        <f t="shared" si="28"/>
        <v>205687084.6</v>
      </c>
      <c r="H84" s="29">
        <f t="shared" si="28"/>
        <v>0</v>
      </c>
      <c r="I84" s="29">
        <f t="shared" si="28"/>
        <v>0</v>
      </c>
      <c r="J84" s="121">
        <f t="shared" si="26"/>
        <v>98.87885677465309</v>
      </c>
      <c r="K84" s="29">
        <f t="shared" si="28"/>
        <v>0</v>
      </c>
      <c r="L84" s="29">
        <f t="shared" si="28"/>
        <v>0</v>
      </c>
      <c r="M84" s="29">
        <f t="shared" si="28"/>
        <v>0</v>
      </c>
      <c r="N84" s="29">
        <f t="shared" si="28"/>
        <v>0</v>
      </c>
      <c r="O84" s="29">
        <f t="shared" si="28"/>
        <v>0</v>
      </c>
      <c r="P84" s="29">
        <f t="shared" si="28"/>
        <v>0</v>
      </c>
      <c r="Q84" s="29">
        <f t="shared" si="28"/>
        <v>0</v>
      </c>
      <c r="R84" s="29">
        <f t="shared" si="28"/>
        <v>0</v>
      </c>
      <c r="S84" s="29">
        <f t="shared" si="28"/>
        <v>0</v>
      </c>
      <c r="T84" s="29">
        <f t="shared" si="28"/>
        <v>0</v>
      </c>
      <c r="U84" s="121"/>
      <c r="V84" s="29">
        <f t="shared" si="27"/>
        <v>205687084.6</v>
      </c>
      <c r="W84" s="220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</row>
    <row r="85" spans="2:36" ht="24" customHeight="1">
      <c r="B85" s="3"/>
      <c r="C85" s="10" t="s">
        <v>685</v>
      </c>
      <c r="D85" s="29">
        <f>D87+D89+D91+D93+D95+D97+D99</f>
        <v>208019278.64999998</v>
      </c>
      <c r="E85" s="29">
        <f aca="true" t="shared" si="29" ref="E85:T85">E87+E89+E91+E93+E95+E97+E99</f>
        <v>0</v>
      </c>
      <c r="F85" s="29">
        <f t="shared" si="29"/>
        <v>0</v>
      </c>
      <c r="G85" s="29">
        <f t="shared" si="29"/>
        <v>205687084.6</v>
      </c>
      <c r="H85" s="29">
        <f t="shared" si="29"/>
        <v>0</v>
      </c>
      <c r="I85" s="29">
        <f t="shared" si="29"/>
        <v>0</v>
      </c>
      <c r="J85" s="121">
        <f t="shared" si="26"/>
        <v>98.87885677465309</v>
      </c>
      <c r="K85" s="29">
        <f t="shared" si="29"/>
        <v>0</v>
      </c>
      <c r="L85" s="29">
        <f t="shared" si="29"/>
        <v>0</v>
      </c>
      <c r="M85" s="29">
        <f t="shared" si="29"/>
        <v>0</v>
      </c>
      <c r="N85" s="29">
        <f t="shared" si="29"/>
        <v>0</v>
      </c>
      <c r="O85" s="29">
        <f t="shared" si="29"/>
        <v>0</v>
      </c>
      <c r="P85" s="29">
        <f t="shared" si="29"/>
        <v>0</v>
      </c>
      <c r="Q85" s="29">
        <f t="shared" si="29"/>
        <v>0</v>
      </c>
      <c r="R85" s="29">
        <f t="shared" si="29"/>
        <v>0</v>
      </c>
      <c r="S85" s="29">
        <f t="shared" si="29"/>
        <v>0</v>
      </c>
      <c r="T85" s="29">
        <f t="shared" si="29"/>
        <v>0</v>
      </c>
      <c r="U85" s="121"/>
      <c r="V85" s="29">
        <f t="shared" si="27"/>
        <v>205687084.6</v>
      </c>
      <c r="W85" s="220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</row>
    <row r="86" spans="1:36" s="5" customFormat="1" ht="27" customHeight="1">
      <c r="A86" s="4" t="s">
        <v>528</v>
      </c>
      <c r="B86" s="4" t="s">
        <v>148</v>
      </c>
      <c r="C86" s="11" t="s">
        <v>536</v>
      </c>
      <c r="D86" s="30">
        <f>'дод 2'!E157</f>
        <v>2034890.43</v>
      </c>
      <c r="E86" s="30">
        <f>'дод 2'!F157</f>
        <v>0</v>
      </c>
      <c r="F86" s="30">
        <f>'дод 2'!G157</f>
        <v>0</v>
      </c>
      <c r="G86" s="30">
        <f>'дод 2'!H157</f>
        <v>2034890.43</v>
      </c>
      <c r="H86" s="30">
        <f>'дод 2'!I157</f>
        <v>0</v>
      </c>
      <c r="I86" s="30">
        <f>'дод 2'!J157</f>
        <v>0</v>
      </c>
      <c r="J86" s="179">
        <f t="shared" si="26"/>
        <v>100</v>
      </c>
      <c r="K86" s="30">
        <f>'дод 2'!L157</f>
        <v>0</v>
      </c>
      <c r="L86" s="30">
        <f>'дод 2'!M157</f>
        <v>0</v>
      </c>
      <c r="M86" s="30">
        <f>'дод 2'!N157</f>
        <v>0</v>
      </c>
      <c r="N86" s="30">
        <f>'дод 2'!O157</f>
        <v>0</v>
      </c>
      <c r="O86" s="30">
        <f>'дод 2'!P157</f>
        <v>0</v>
      </c>
      <c r="P86" s="30">
        <f>'дод 2'!Q157</f>
        <v>0</v>
      </c>
      <c r="Q86" s="30">
        <f>'дод 2'!R157</f>
        <v>0</v>
      </c>
      <c r="R86" s="30">
        <f>'дод 2'!S157</f>
        <v>0</v>
      </c>
      <c r="S86" s="30">
        <f>'дод 2'!T157</f>
        <v>0</v>
      </c>
      <c r="T86" s="30">
        <f>'дод 2'!U157</f>
        <v>0</v>
      </c>
      <c r="U86" s="179"/>
      <c r="V86" s="30">
        <f t="shared" si="27"/>
        <v>2034890.43</v>
      </c>
      <c r="W86" s="220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</row>
    <row r="87" spans="1:36" s="5" customFormat="1" ht="27" customHeight="1">
      <c r="A87" s="4"/>
      <c r="B87" s="4"/>
      <c r="C87" s="11" t="s">
        <v>685</v>
      </c>
      <c r="D87" s="30">
        <f>'дод 2'!E158</f>
        <v>2034890.43</v>
      </c>
      <c r="E87" s="30">
        <f>'дод 2'!F158</f>
        <v>0</v>
      </c>
      <c r="F87" s="30">
        <f>'дод 2'!G158</f>
        <v>0</v>
      </c>
      <c r="G87" s="30">
        <f>'дод 2'!H158</f>
        <v>2034890.43</v>
      </c>
      <c r="H87" s="30">
        <f>'дод 2'!I158</f>
        <v>0</v>
      </c>
      <c r="I87" s="30">
        <f>'дод 2'!J158</f>
        <v>0</v>
      </c>
      <c r="J87" s="179">
        <f t="shared" si="26"/>
        <v>100</v>
      </c>
      <c r="K87" s="30">
        <f>'дод 2'!L158</f>
        <v>0</v>
      </c>
      <c r="L87" s="30">
        <f>'дод 2'!M158</f>
        <v>0</v>
      </c>
      <c r="M87" s="30">
        <f>'дод 2'!N158</f>
        <v>0</v>
      </c>
      <c r="N87" s="30">
        <f>'дод 2'!O158</f>
        <v>0</v>
      </c>
      <c r="O87" s="30">
        <f>'дод 2'!P158</f>
        <v>0</v>
      </c>
      <c r="P87" s="30">
        <f>'дод 2'!Q158</f>
        <v>0</v>
      </c>
      <c r="Q87" s="30">
        <f>'дод 2'!R158</f>
        <v>0</v>
      </c>
      <c r="R87" s="30">
        <f>'дод 2'!S158</f>
        <v>0</v>
      </c>
      <c r="S87" s="30">
        <f>'дод 2'!T158</f>
        <v>0</v>
      </c>
      <c r="T87" s="30">
        <f>'дод 2'!U158</f>
        <v>0</v>
      </c>
      <c r="U87" s="179"/>
      <c r="V87" s="30">
        <f t="shared" si="27"/>
        <v>2034890.43</v>
      </c>
      <c r="W87" s="220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</row>
    <row r="88" spans="1:36" s="5" customFormat="1" ht="27" customHeight="1">
      <c r="A88" s="4" t="s">
        <v>529</v>
      </c>
      <c r="B88" s="4" t="s">
        <v>148</v>
      </c>
      <c r="C88" s="11" t="s">
        <v>537</v>
      </c>
      <c r="D88" s="30">
        <f>'дод 2'!E159</f>
        <v>467840</v>
      </c>
      <c r="E88" s="30">
        <f>'дод 2'!F159</f>
        <v>0</v>
      </c>
      <c r="F88" s="30">
        <f>'дод 2'!G159</f>
        <v>0</v>
      </c>
      <c r="G88" s="30">
        <f>'дод 2'!H159</f>
        <v>467840</v>
      </c>
      <c r="H88" s="30">
        <f>'дод 2'!I159</f>
        <v>0</v>
      </c>
      <c r="I88" s="30">
        <f>'дод 2'!J159</f>
        <v>0</v>
      </c>
      <c r="J88" s="179">
        <f t="shared" si="26"/>
        <v>100</v>
      </c>
      <c r="K88" s="30">
        <f>'дод 2'!L159</f>
        <v>0</v>
      </c>
      <c r="L88" s="30">
        <f>'дод 2'!M159</f>
        <v>0</v>
      </c>
      <c r="M88" s="30">
        <f>'дод 2'!N159</f>
        <v>0</v>
      </c>
      <c r="N88" s="30">
        <f>'дод 2'!O159</f>
        <v>0</v>
      </c>
      <c r="O88" s="30">
        <f>'дод 2'!P159</f>
        <v>0</v>
      </c>
      <c r="P88" s="30">
        <f>'дод 2'!Q159</f>
        <v>0</v>
      </c>
      <c r="Q88" s="30">
        <f>'дод 2'!R159</f>
        <v>0</v>
      </c>
      <c r="R88" s="30">
        <f>'дод 2'!S159</f>
        <v>0</v>
      </c>
      <c r="S88" s="30">
        <f>'дод 2'!T159</f>
        <v>0</v>
      </c>
      <c r="T88" s="30">
        <f>'дод 2'!U159</f>
        <v>0</v>
      </c>
      <c r="U88" s="179"/>
      <c r="V88" s="30">
        <f t="shared" si="27"/>
        <v>467840</v>
      </c>
      <c r="W88" s="220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</row>
    <row r="89" spans="1:36" s="5" customFormat="1" ht="27" customHeight="1">
      <c r="A89" s="4"/>
      <c r="B89" s="4"/>
      <c r="C89" s="11" t="s">
        <v>685</v>
      </c>
      <c r="D89" s="30">
        <f>'дод 2'!E160</f>
        <v>467840</v>
      </c>
      <c r="E89" s="30">
        <f>'дод 2'!F160</f>
        <v>0</v>
      </c>
      <c r="F89" s="30">
        <f>'дод 2'!G160</f>
        <v>0</v>
      </c>
      <c r="G89" s="30">
        <f>'дод 2'!H160</f>
        <v>467840</v>
      </c>
      <c r="H89" s="30">
        <f>'дод 2'!I160</f>
        <v>0</v>
      </c>
      <c r="I89" s="30">
        <f>'дод 2'!J160</f>
        <v>0</v>
      </c>
      <c r="J89" s="179">
        <f t="shared" si="26"/>
        <v>100</v>
      </c>
      <c r="K89" s="30">
        <f>'дод 2'!L160</f>
        <v>0</v>
      </c>
      <c r="L89" s="30">
        <f>'дод 2'!M160</f>
        <v>0</v>
      </c>
      <c r="M89" s="30">
        <f>'дод 2'!N160</f>
        <v>0</v>
      </c>
      <c r="N89" s="30">
        <f>'дод 2'!O160</f>
        <v>0</v>
      </c>
      <c r="O89" s="30">
        <f>'дод 2'!P160</f>
        <v>0</v>
      </c>
      <c r="P89" s="30">
        <f>'дод 2'!Q160</f>
        <v>0</v>
      </c>
      <c r="Q89" s="30">
        <f>'дод 2'!R160</f>
        <v>0</v>
      </c>
      <c r="R89" s="30">
        <f>'дод 2'!S160</f>
        <v>0</v>
      </c>
      <c r="S89" s="30">
        <f>'дод 2'!T160</f>
        <v>0</v>
      </c>
      <c r="T89" s="30">
        <f>'дод 2'!U160</f>
        <v>0</v>
      </c>
      <c r="U89" s="179"/>
      <c r="V89" s="30">
        <f t="shared" si="27"/>
        <v>467840</v>
      </c>
      <c r="W89" s="220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</row>
    <row r="90" spans="1:36" s="5" customFormat="1" ht="27" customHeight="1">
      <c r="A90" s="4" t="s">
        <v>530</v>
      </c>
      <c r="B90" s="4" t="s">
        <v>148</v>
      </c>
      <c r="C90" s="11" t="s">
        <v>538</v>
      </c>
      <c r="D90" s="30">
        <f>'дод 2'!E161</f>
        <v>121692663.3</v>
      </c>
      <c r="E90" s="30">
        <f>'дод 2'!F161</f>
        <v>0</v>
      </c>
      <c r="F90" s="30">
        <f>'дод 2'!G161</f>
        <v>0</v>
      </c>
      <c r="G90" s="30">
        <f>'дод 2'!H161</f>
        <v>119360469.25</v>
      </c>
      <c r="H90" s="30">
        <f>'дод 2'!I161</f>
        <v>0</v>
      </c>
      <c r="I90" s="30">
        <f>'дод 2'!J161</f>
        <v>0</v>
      </c>
      <c r="J90" s="179">
        <f t="shared" si="26"/>
        <v>98.08353767042586</v>
      </c>
      <c r="K90" s="30">
        <f>'дод 2'!L161</f>
        <v>0</v>
      </c>
      <c r="L90" s="30">
        <f>'дод 2'!M161</f>
        <v>0</v>
      </c>
      <c r="M90" s="30">
        <f>'дод 2'!N161</f>
        <v>0</v>
      </c>
      <c r="N90" s="30">
        <f>'дод 2'!O161</f>
        <v>0</v>
      </c>
      <c r="O90" s="30">
        <f>'дод 2'!P161</f>
        <v>0</v>
      </c>
      <c r="P90" s="30">
        <f>'дод 2'!Q161</f>
        <v>0</v>
      </c>
      <c r="Q90" s="30">
        <f>'дод 2'!R161</f>
        <v>0</v>
      </c>
      <c r="R90" s="30">
        <f>'дод 2'!S161</f>
        <v>0</v>
      </c>
      <c r="S90" s="30">
        <f>'дод 2'!T161</f>
        <v>0</v>
      </c>
      <c r="T90" s="30">
        <f>'дод 2'!U161</f>
        <v>0</v>
      </c>
      <c r="U90" s="179"/>
      <c r="V90" s="30">
        <f t="shared" si="27"/>
        <v>119360469.25</v>
      </c>
      <c r="W90" s="220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</row>
    <row r="91" spans="1:36" s="5" customFormat="1" ht="27" customHeight="1">
      <c r="A91" s="4"/>
      <c r="B91" s="4"/>
      <c r="C91" s="11" t="s">
        <v>685</v>
      </c>
      <c r="D91" s="30">
        <f>'дод 2'!E162</f>
        <v>121692663.3</v>
      </c>
      <c r="E91" s="30">
        <f>'дод 2'!F162</f>
        <v>0</v>
      </c>
      <c r="F91" s="30">
        <f>'дод 2'!G162</f>
        <v>0</v>
      </c>
      <c r="G91" s="30">
        <f>'дод 2'!H162</f>
        <v>119360469.25</v>
      </c>
      <c r="H91" s="30">
        <f>'дод 2'!I162</f>
        <v>0</v>
      </c>
      <c r="I91" s="30">
        <f>'дод 2'!J162</f>
        <v>0</v>
      </c>
      <c r="J91" s="179">
        <f t="shared" si="26"/>
        <v>98.08353767042586</v>
      </c>
      <c r="K91" s="30">
        <f>'дод 2'!L162</f>
        <v>0</v>
      </c>
      <c r="L91" s="30">
        <f>'дод 2'!M162</f>
        <v>0</v>
      </c>
      <c r="M91" s="30">
        <f>'дод 2'!N162</f>
        <v>0</v>
      </c>
      <c r="N91" s="30">
        <f>'дод 2'!O162</f>
        <v>0</v>
      </c>
      <c r="O91" s="30">
        <f>'дод 2'!P162</f>
        <v>0</v>
      </c>
      <c r="P91" s="30">
        <f>'дод 2'!Q162</f>
        <v>0</v>
      </c>
      <c r="Q91" s="30">
        <f>'дод 2'!R162</f>
        <v>0</v>
      </c>
      <c r="R91" s="30">
        <f>'дод 2'!S162</f>
        <v>0</v>
      </c>
      <c r="S91" s="30">
        <f>'дод 2'!T162</f>
        <v>0</v>
      </c>
      <c r="T91" s="30">
        <f>'дод 2'!U162</f>
        <v>0</v>
      </c>
      <c r="U91" s="179"/>
      <c r="V91" s="30">
        <f t="shared" si="27"/>
        <v>119360469.25</v>
      </c>
      <c r="W91" s="220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</row>
    <row r="92" spans="1:36" s="5" customFormat="1" ht="36" customHeight="1">
      <c r="A92" s="4" t="s">
        <v>531</v>
      </c>
      <c r="B92" s="4" t="s">
        <v>148</v>
      </c>
      <c r="C92" s="11" t="s">
        <v>539</v>
      </c>
      <c r="D92" s="30">
        <f>'дод 2'!E163</f>
        <v>7692891.03</v>
      </c>
      <c r="E92" s="30">
        <f>'дод 2'!F163</f>
        <v>0</v>
      </c>
      <c r="F92" s="30">
        <f>'дод 2'!G163</f>
        <v>0</v>
      </c>
      <c r="G92" s="30">
        <f>'дод 2'!H163</f>
        <v>7692891.03</v>
      </c>
      <c r="H92" s="30">
        <f>'дод 2'!I163</f>
        <v>0</v>
      </c>
      <c r="I92" s="30">
        <f>'дод 2'!J163</f>
        <v>0</v>
      </c>
      <c r="J92" s="179">
        <f t="shared" si="26"/>
        <v>100</v>
      </c>
      <c r="K92" s="30">
        <f>'дод 2'!L163</f>
        <v>0</v>
      </c>
      <c r="L92" s="30">
        <f>'дод 2'!M163</f>
        <v>0</v>
      </c>
      <c r="M92" s="30">
        <f>'дод 2'!N163</f>
        <v>0</v>
      </c>
      <c r="N92" s="30">
        <f>'дод 2'!O163</f>
        <v>0</v>
      </c>
      <c r="O92" s="30">
        <f>'дод 2'!P163</f>
        <v>0</v>
      </c>
      <c r="P92" s="30">
        <f>'дод 2'!Q163</f>
        <v>0</v>
      </c>
      <c r="Q92" s="30">
        <f>'дод 2'!R163</f>
        <v>0</v>
      </c>
      <c r="R92" s="30">
        <f>'дод 2'!S163</f>
        <v>0</v>
      </c>
      <c r="S92" s="30">
        <f>'дод 2'!T163</f>
        <v>0</v>
      </c>
      <c r="T92" s="30">
        <f>'дод 2'!U163</f>
        <v>0</v>
      </c>
      <c r="U92" s="179"/>
      <c r="V92" s="30">
        <f t="shared" si="27"/>
        <v>7692891.03</v>
      </c>
      <c r="W92" s="220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</row>
    <row r="93" spans="1:36" s="5" customFormat="1" ht="22.5" customHeight="1">
      <c r="A93" s="4"/>
      <c r="B93" s="4"/>
      <c r="C93" s="11" t="s">
        <v>685</v>
      </c>
      <c r="D93" s="30">
        <f>'дод 2'!E164</f>
        <v>7692891.03</v>
      </c>
      <c r="E93" s="30">
        <f>'дод 2'!F164</f>
        <v>0</v>
      </c>
      <c r="F93" s="30">
        <f>'дод 2'!G164</f>
        <v>0</v>
      </c>
      <c r="G93" s="30">
        <f>'дод 2'!H164</f>
        <v>7692891.03</v>
      </c>
      <c r="H93" s="30">
        <f>'дод 2'!I164</f>
        <v>0</v>
      </c>
      <c r="I93" s="30">
        <f>'дод 2'!J164</f>
        <v>0</v>
      </c>
      <c r="J93" s="179">
        <f t="shared" si="26"/>
        <v>100</v>
      </c>
      <c r="K93" s="30">
        <f>'дод 2'!L164</f>
        <v>0</v>
      </c>
      <c r="L93" s="30">
        <f>'дод 2'!M164</f>
        <v>0</v>
      </c>
      <c r="M93" s="30">
        <f>'дод 2'!N164</f>
        <v>0</v>
      </c>
      <c r="N93" s="30">
        <f>'дод 2'!O164</f>
        <v>0</v>
      </c>
      <c r="O93" s="30">
        <f>'дод 2'!P164</f>
        <v>0</v>
      </c>
      <c r="P93" s="30">
        <f>'дод 2'!Q164</f>
        <v>0</v>
      </c>
      <c r="Q93" s="30">
        <f>'дод 2'!R164</f>
        <v>0</v>
      </c>
      <c r="R93" s="30">
        <f>'дод 2'!S164</f>
        <v>0</v>
      </c>
      <c r="S93" s="30">
        <f>'дод 2'!T164</f>
        <v>0</v>
      </c>
      <c r="T93" s="30">
        <f>'дод 2'!U164</f>
        <v>0</v>
      </c>
      <c r="U93" s="179"/>
      <c r="V93" s="30">
        <f t="shared" si="27"/>
        <v>7692891.03</v>
      </c>
      <c r="W93" s="220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</row>
    <row r="94" spans="1:36" s="5" customFormat="1" ht="27" customHeight="1">
      <c r="A94" s="4" t="s">
        <v>532</v>
      </c>
      <c r="B94" s="4" t="s">
        <v>148</v>
      </c>
      <c r="C94" s="11" t="s">
        <v>540</v>
      </c>
      <c r="D94" s="30">
        <f>'дод 2'!E165</f>
        <v>34122927.1</v>
      </c>
      <c r="E94" s="30">
        <f>'дод 2'!F165</f>
        <v>0</v>
      </c>
      <c r="F94" s="30">
        <f>'дод 2'!G165</f>
        <v>0</v>
      </c>
      <c r="G94" s="30">
        <f>'дод 2'!H165</f>
        <v>34122927.1</v>
      </c>
      <c r="H94" s="30">
        <f>'дод 2'!I165</f>
        <v>0</v>
      </c>
      <c r="I94" s="30">
        <f>'дод 2'!J165</f>
        <v>0</v>
      </c>
      <c r="J94" s="179">
        <f t="shared" si="26"/>
        <v>100</v>
      </c>
      <c r="K94" s="30">
        <f>'дод 2'!L165</f>
        <v>0</v>
      </c>
      <c r="L94" s="30">
        <f>'дод 2'!M165</f>
        <v>0</v>
      </c>
      <c r="M94" s="30">
        <f>'дод 2'!N165</f>
        <v>0</v>
      </c>
      <c r="N94" s="30">
        <f>'дод 2'!O165</f>
        <v>0</v>
      </c>
      <c r="O94" s="30">
        <f>'дод 2'!P165</f>
        <v>0</v>
      </c>
      <c r="P94" s="30">
        <f>'дод 2'!Q165</f>
        <v>0</v>
      </c>
      <c r="Q94" s="30">
        <f>'дод 2'!R165</f>
        <v>0</v>
      </c>
      <c r="R94" s="30">
        <f>'дод 2'!S165</f>
        <v>0</v>
      </c>
      <c r="S94" s="30">
        <f>'дод 2'!T165</f>
        <v>0</v>
      </c>
      <c r="T94" s="30">
        <f>'дод 2'!U165</f>
        <v>0</v>
      </c>
      <c r="U94" s="179"/>
      <c r="V94" s="30">
        <f t="shared" si="27"/>
        <v>34122927.1</v>
      </c>
      <c r="W94" s="220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</row>
    <row r="95" spans="1:36" s="5" customFormat="1" ht="27" customHeight="1">
      <c r="A95" s="4"/>
      <c r="B95" s="4"/>
      <c r="C95" s="11" t="s">
        <v>685</v>
      </c>
      <c r="D95" s="30">
        <f>'дод 2'!E166</f>
        <v>34122927.1</v>
      </c>
      <c r="E95" s="30">
        <f>'дод 2'!F166</f>
        <v>0</v>
      </c>
      <c r="F95" s="30">
        <f>'дод 2'!G166</f>
        <v>0</v>
      </c>
      <c r="G95" s="30">
        <f>'дод 2'!H166</f>
        <v>34122927.1</v>
      </c>
      <c r="H95" s="30">
        <f>'дод 2'!I166</f>
        <v>0</v>
      </c>
      <c r="I95" s="30">
        <f>'дод 2'!J166</f>
        <v>0</v>
      </c>
      <c r="J95" s="179">
        <f t="shared" si="26"/>
        <v>100</v>
      </c>
      <c r="K95" s="30">
        <f>'дод 2'!L166</f>
        <v>0</v>
      </c>
      <c r="L95" s="30">
        <f>'дод 2'!M166</f>
        <v>0</v>
      </c>
      <c r="M95" s="30">
        <f>'дод 2'!N166</f>
        <v>0</v>
      </c>
      <c r="N95" s="30">
        <f>'дод 2'!O166</f>
        <v>0</v>
      </c>
      <c r="O95" s="30">
        <f>'дод 2'!P166</f>
        <v>0</v>
      </c>
      <c r="P95" s="30">
        <f>'дод 2'!Q166</f>
        <v>0</v>
      </c>
      <c r="Q95" s="30">
        <f>'дод 2'!R166</f>
        <v>0</v>
      </c>
      <c r="R95" s="30">
        <f>'дод 2'!S166</f>
        <v>0</v>
      </c>
      <c r="S95" s="30">
        <f>'дод 2'!T166</f>
        <v>0</v>
      </c>
      <c r="T95" s="30">
        <f>'дод 2'!U166</f>
        <v>0</v>
      </c>
      <c r="U95" s="179"/>
      <c r="V95" s="30">
        <f t="shared" si="27"/>
        <v>34122927.1</v>
      </c>
      <c r="W95" s="220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</row>
    <row r="96" spans="1:36" s="5" customFormat="1" ht="27" customHeight="1">
      <c r="A96" s="4" t="s">
        <v>533</v>
      </c>
      <c r="B96" s="4" t="s">
        <v>148</v>
      </c>
      <c r="C96" s="11" t="s">
        <v>541</v>
      </c>
      <c r="D96" s="30">
        <f>'дод 2'!E167</f>
        <v>739963.22</v>
      </c>
      <c r="E96" s="30">
        <f>'дод 2'!F167</f>
        <v>0</v>
      </c>
      <c r="F96" s="30">
        <f>'дод 2'!G167</f>
        <v>0</v>
      </c>
      <c r="G96" s="30">
        <f>'дод 2'!H167</f>
        <v>739963.22</v>
      </c>
      <c r="H96" s="30">
        <f>'дод 2'!I167</f>
        <v>0</v>
      </c>
      <c r="I96" s="30">
        <f>'дод 2'!J167</f>
        <v>0</v>
      </c>
      <c r="J96" s="179">
        <f t="shared" si="26"/>
        <v>100</v>
      </c>
      <c r="K96" s="30">
        <f>'дод 2'!L167</f>
        <v>0</v>
      </c>
      <c r="L96" s="30">
        <f>'дод 2'!M167</f>
        <v>0</v>
      </c>
      <c r="M96" s="30">
        <f>'дод 2'!N167</f>
        <v>0</v>
      </c>
      <c r="N96" s="30">
        <f>'дод 2'!O167</f>
        <v>0</v>
      </c>
      <c r="O96" s="30">
        <f>'дод 2'!P167</f>
        <v>0</v>
      </c>
      <c r="P96" s="30">
        <f>'дод 2'!Q167</f>
        <v>0</v>
      </c>
      <c r="Q96" s="30">
        <f>'дод 2'!R167</f>
        <v>0</v>
      </c>
      <c r="R96" s="30">
        <f>'дод 2'!S167</f>
        <v>0</v>
      </c>
      <c r="S96" s="30">
        <f>'дод 2'!T167</f>
        <v>0</v>
      </c>
      <c r="T96" s="30">
        <f>'дод 2'!U167</f>
        <v>0</v>
      </c>
      <c r="U96" s="179"/>
      <c r="V96" s="30">
        <f t="shared" si="27"/>
        <v>739963.22</v>
      </c>
      <c r="W96" s="220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</row>
    <row r="97" spans="1:36" s="5" customFormat="1" ht="27" customHeight="1">
      <c r="A97" s="4"/>
      <c r="B97" s="4"/>
      <c r="C97" s="11" t="s">
        <v>685</v>
      </c>
      <c r="D97" s="30">
        <f>'дод 2'!E168</f>
        <v>739963.22</v>
      </c>
      <c r="E97" s="30">
        <f>'дод 2'!F168</f>
        <v>0</v>
      </c>
      <c r="F97" s="30">
        <f>'дод 2'!G168</f>
        <v>0</v>
      </c>
      <c r="G97" s="30">
        <f>'дод 2'!H168</f>
        <v>739963.22</v>
      </c>
      <c r="H97" s="30">
        <f>'дод 2'!I168</f>
        <v>0</v>
      </c>
      <c r="I97" s="30">
        <f>'дод 2'!J168</f>
        <v>0</v>
      </c>
      <c r="J97" s="179">
        <f t="shared" si="26"/>
        <v>100</v>
      </c>
      <c r="K97" s="30">
        <f>'дод 2'!L168</f>
        <v>0</v>
      </c>
      <c r="L97" s="30">
        <f>'дод 2'!M168</f>
        <v>0</v>
      </c>
      <c r="M97" s="30">
        <f>'дод 2'!N168</f>
        <v>0</v>
      </c>
      <c r="N97" s="30">
        <f>'дод 2'!O168</f>
        <v>0</v>
      </c>
      <c r="O97" s="30">
        <f>'дод 2'!P168</f>
        <v>0</v>
      </c>
      <c r="P97" s="30">
        <f>'дод 2'!Q168</f>
        <v>0</v>
      </c>
      <c r="Q97" s="30">
        <f>'дод 2'!R168</f>
        <v>0</v>
      </c>
      <c r="R97" s="30">
        <f>'дод 2'!S168</f>
        <v>0</v>
      </c>
      <c r="S97" s="30">
        <f>'дод 2'!T168</f>
        <v>0</v>
      </c>
      <c r="T97" s="30">
        <f>'дод 2'!U168</f>
        <v>0</v>
      </c>
      <c r="U97" s="179"/>
      <c r="V97" s="30">
        <f t="shared" si="27"/>
        <v>739963.22</v>
      </c>
      <c r="W97" s="220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</row>
    <row r="98" spans="1:36" s="5" customFormat="1" ht="32.25" customHeight="1">
      <c r="A98" s="4" t="s">
        <v>534</v>
      </c>
      <c r="B98" s="4" t="s">
        <v>148</v>
      </c>
      <c r="C98" s="11" t="s">
        <v>542</v>
      </c>
      <c r="D98" s="30">
        <f>'дод 2'!E169</f>
        <v>41268103.57</v>
      </c>
      <c r="E98" s="30">
        <f>'дод 2'!F169</f>
        <v>0</v>
      </c>
      <c r="F98" s="30">
        <f>'дод 2'!G169</f>
        <v>0</v>
      </c>
      <c r="G98" s="30">
        <f>'дод 2'!H169</f>
        <v>41268103.57</v>
      </c>
      <c r="H98" s="30">
        <f>'дод 2'!I169</f>
        <v>0</v>
      </c>
      <c r="I98" s="30">
        <f>'дод 2'!J169</f>
        <v>0</v>
      </c>
      <c r="J98" s="179">
        <f t="shared" si="26"/>
        <v>100</v>
      </c>
      <c r="K98" s="30">
        <f>'дод 2'!L169</f>
        <v>0</v>
      </c>
      <c r="L98" s="30">
        <f>'дод 2'!M169</f>
        <v>0</v>
      </c>
      <c r="M98" s="30">
        <f>'дод 2'!N169</f>
        <v>0</v>
      </c>
      <c r="N98" s="30">
        <f>'дод 2'!O169</f>
        <v>0</v>
      </c>
      <c r="O98" s="30">
        <f>'дод 2'!P169</f>
        <v>0</v>
      </c>
      <c r="P98" s="30">
        <f>'дод 2'!Q169</f>
        <v>0</v>
      </c>
      <c r="Q98" s="30">
        <f>'дод 2'!R169</f>
        <v>0</v>
      </c>
      <c r="R98" s="30">
        <f>'дод 2'!S169</f>
        <v>0</v>
      </c>
      <c r="S98" s="30">
        <f>'дод 2'!T169</f>
        <v>0</v>
      </c>
      <c r="T98" s="30">
        <f>'дод 2'!U169</f>
        <v>0</v>
      </c>
      <c r="U98" s="179"/>
      <c r="V98" s="30">
        <f t="shared" si="27"/>
        <v>41268103.57</v>
      </c>
      <c r="W98" s="220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</row>
    <row r="99" spans="1:36" s="5" customFormat="1" ht="25.5" customHeight="1">
      <c r="A99" s="4"/>
      <c r="B99" s="4"/>
      <c r="C99" s="11" t="s">
        <v>685</v>
      </c>
      <c r="D99" s="30">
        <f>'дод 2'!E170</f>
        <v>41268103.57</v>
      </c>
      <c r="E99" s="30">
        <f>'дод 2'!F170</f>
        <v>0</v>
      </c>
      <c r="F99" s="30">
        <f>'дод 2'!G170</f>
        <v>0</v>
      </c>
      <c r="G99" s="30">
        <f>'дод 2'!H170</f>
        <v>41268103.57</v>
      </c>
      <c r="H99" s="30">
        <f>'дод 2'!I170</f>
        <v>0</v>
      </c>
      <c r="I99" s="30">
        <f>'дод 2'!J170</f>
        <v>0</v>
      </c>
      <c r="J99" s="179">
        <f t="shared" si="26"/>
        <v>100</v>
      </c>
      <c r="K99" s="30">
        <f>'дод 2'!L170</f>
        <v>0</v>
      </c>
      <c r="L99" s="30">
        <f>'дод 2'!M170</f>
        <v>0</v>
      </c>
      <c r="M99" s="30">
        <f>'дод 2'!N170</f>
        <v>0</v>
      </c>
      <c r="N99" s="30">
        <f>'дод 2'!O170</f>
        <v>0</v>
      </c>
      <c r="O99" s="30">
        <f>'дод 2'!P170</f>
        <v>0</v>
      </c>
      <c r="P99" s="30">
        <f>'дод 2'!Q170</f>
        <v>0</v>
      </c>
      <c r="Q99" s="30">
        <f>'дод 2'!R170</f>
        <v>0</v>
      </c>
      <c r="R99" s="30">
        <f>'дод 2'!S170</f>
        <v>0</v>
      </c>
      <c r="S99" s="30">
        <f>'дод 2'!T170</f>
        <v>0</v>
      </c>
      <c r="T99" s="30">
        <f>'дод 2'!U170</f>
        <v>0</v>
      </c>
      <c r="U99" s="179"/>
      <c r="V99" s="30">
        <f t="shared" si="27"/>
        <v>41268103.57</v>
      </c>
      <c r="W99" s="220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</row>
    <row r="100" spans="1:36" ht="40.5" customHeight="1">
      <c r="A100" s="3" t="s">
        <v>149</v>
      </c>
      <c r="B100" s="3" t="s">
        <v>89</v>
      </c>
      <c r="C100" s="10" t="s">
        <v>56</v>
      </c>
      <c r="D100" s="29">
        <f>'дод 2'!E171</f>
        <v>625100</v>
      </c>
      <c r="E100" s="29">
        <f>'дод 2'!F171</f>
        <v>0</v>
      </c>
      <c r="F100" s="29">
        <f>'дод 2'!G171</f>
        <v>0</v>
      </c>
      <c r="G100" s="29">
        <f>'дод 2'!H171</f>
        <v>625100</v>
      </c>
      <c r="H100" s="29">
        <f>'дод 2'!I171</f>
        <v>0</v>
      </c>
      <c r="I100" s="29">
        <f>'дод 2'!J171</f>
        <v>0</v>
      </c>
      <c r="J100" s="121">
        <f t="shared" si="26"/>
        <v>100</v>
      </c>
      <c r="K100" s="29">
        <f>'дод 2'!L171</f>
        <v>0</v>
      </c>
      <c r="L100" s="29">
        <f>'дод 2'!M171</f>
        <v>0</v>
      </c>
      <c r="M100" s="29">
        <f>'дод 2'!N171</f>
        <v>0</v>
      </c>
      <c r="N100" s="29">
        <f>'дод 2'!O171</f>
        <v>0</v>
      </c>
      <c r="O100" s="29">
        <f>'дод 2'!P171</f>
        <v>0</v>
      </c>
      <c r="P100" s="29">
        <f>'дод 2'!Q171</f>
        <v>0</v>
      </c>
      <c r="Q100" s="29">
        <f>'дод 2'!R171</f>
        <v>0</v>
      </c>
      <c r="R100" s="29">
        <f>'дод 2'!S171</f>
        <v>0</v>
      </c>
      <c r="S100" s="29">
        <f>'дод 2'!T171</f>
        <v>0</v>
      </c>
      <c r="T100" s="29">
        <f>'дод 2'!U171</f>
        <v>0</v>
      </c>
      <c r="U100" s="121"/>
      <c r="V100" s="29">
        <f t="shared" si="27"/>
        <v>625100</v>
      </c>
      <c r="W100" s="220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</row>
    <row r="101" spans="1:36" ht="151.5" customHeight="1">
      <c r="A101" s="3" t="s">
        <v>551</v>
      </c>
      <c r="B101" s="3"/>
      <c r="C101" s="10" t="s">
        <v>557</v>
      </c>
      <c r="D101" s="29">
        <f>D103+D105+D107+D109+D111</f>
        <v>76877512.35000001</v>
      </c>
      <c r="E101" s="29">
        <f aca="true" t="shared" si="30" ref="E101:T101">E103+E105+E107+E109+E111</f>
        <v>0</v>
      </c>
      <c r="F101" s="29">
        <f t="shared" si="30"/>
        <v>0</v>
      </c>
      <c r="G101" s="29">
        <f t="shared" si="30"/>
        <v>76877512.35000001</v>
      </c>
      <c r="H101" s="29">
        <f t="shared" si="30"/>
        <v>0</v>
      </c>
      <c r="I101" s="29">
        <f t="shared" si="30"/>
        <v>0</v>
      </c>
      <c r="J101" s="121">
        <f t="shared" si="26"/>
        <v>100</v>
      </c>
      <c r="K101" s="29">
        <f t="shared" si="30"/>
        <v>0</v>
      </c>
      <c r="L101" s="29">
        <f t="shared" si="30"/>
        <v>0</v>
      </c>
      <c r="M101" s="29">
        <f t="shared" si="30"/>
        <v>0</v>
      </c>
      <c r="N101" s="29">
        <f t="shared" si="30"/>
        <v>0</v>
      </c>
      <c r="O101" s="29">
        <f t="shared" si="30"/>
        <v>0</v>
      </c>
      <c r="P101" s="29">
        <f t="shared" si="30"/>
        <v>0</v>
      </c>
      <c r="Q101" s="29">
        <f t="shared" si="30"/>
        <v>0</v>
      </c>
      <c r="R101" s="29">
        <f t="shared" si="30"/>
        <v>0</v>
      </c>
      <c r="S101" s="29">
        <f t="shared" si="30"/>
        <v>0</v>
      </c>
      <c r="T101" s="29">
        <f t="shared" si="30"/>
        <v>0</v>
      </c>
      <c r="U101" s="121"/>
      <c r="V101" s="29">
        <f t="shared" si="27"/>
        <v>76877512.35000001</v>
      </c>
      <c r="W101" s="220">
        <v>24</v>
      </c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</row>
    <row r="102" spans="2:36" ht="26.25" customHeight="1">
      <c r="B102" s="3"/>
      <c r="C102" s="10" t="s">
        <v>685</v>
      </c>
      <c r="D102" s="29">
        <f>D104+D106+D108+D110+D112</f>
        <v>76877512.35000001</v>
      </c>
      <c r="E102" s="29">
        <f aca="true" t="shared" si="31" ref="E102:T102">E104+E106+E108+E110+E112</f>
        <v>0</v>
      </c>
      <c r="F102" s="29">
        <f t="shared" si="31"/>
        <v>0</v>
      </c>
      <c r="G102" s="29">
        <f t="shared" si="31"/>
        <v>76877512.35000001</v>
      </c>
      <c r="H102" s="29">
        <f t="shared" si="31"/>
        <v>0</v>
      </c>
      <c r="I102" s="29">
        <f t="shared" si="31"/>
        <v>0</v>
      </c>
      <c r="J102" s="121">
        <f t="shared" si="26"/>
        <v>100</v>
      </c>
      <c r="K102" s="29">
        <f t="shared" si="31"/>
        <v>0</v>
      </c>
      <c r="L102" s="29">
        <f t="shared" si="31"/>
        <v>0</v>
      </c>
      <c r="M102" s="29">
        <f t="shared" si="31"/>
        <v>0</v>
      </c>
      <c r="N102" s="29">
        <f t="shared" si="31"/>
        <v>0</v>
      </c>
      <c r="O102" s="29">
        <f t="shared" si="31"/>
        <v>0</v>
      </c>
      <c r="P102" s="29">
        <f t="shared" si="31"/>
        <v>0</v>
      </c>
      <c r="Q102" s="29">
        <f t="shared" si="31"/>
        <v>0</v>
      </c>
      <c r="R102" s="29">
        <f t="shared" si="31"/>
        <v>0</v>
      </c>
      <c r="S102" s="29">
        <f t="shared" si="31"/>
        <v>0</v>
      </c>
      <c r="T102" s="29">
        <f t="shared" si="31"/>
        <v>0</v>
      </c>
      <c r="U102" s="121"/>
      <c r="V102" s="29">
        <f t="shared" si="27"/>
        <v>76877512.35000001</v>
      </c>
      <c r="W102" s="220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</row>
    <row r="103" spans="1:36" s="5" customFormat="1" ht="40.5" customHeight="1">
      <c r="A103" s="4" t="s">
        <v>552</v>
      </c>
      <c r="B103" s="4" t="s">
        <v>83</v>
      </c>
      <c r="C103" s="11" t="s">
        <v>560</v>
      </c>
      <c r="D103" s="30">
        <f>'дод 2'!E174</f>
        <v>57702582.1</v>
      </c>
      <c r="E103" s="30">
        <f>'дод 2'!F174</f>
        <v>0</v>
      </c>
      <c r="F103" s="30">
        <f>'дод 2'!G174</f>
        <v>0</v>
      </c>
      <c r="G103" s="30">
        <f>'дод 2'!H174</f>
        <v>57702582.1</v>
      </c>
      <c r="H103" s="30">
        <f>'дод 2'!I174</f>
        <v>0</v>
      </c>
      <c r="I103" s="30">
        <f>'дод 2'!J174</f>
        <v>0</v>
      </c>
      <c r="J103" s="179">
        <f t="shared" si="26"/>
        <v>100</v>
      </c>
      <c r="K103" s="30">
        <f>'дод 2'!L174</f>
        <v>0</v>
      </c>
      <c r="L103" s="30">
        <f>'дод 2'!M174</f>
        <v>0</v>
      </c>
      <c r="M103" s="30">
        <f>'дод 2'!N174</f>
        <v>0</v>
      </c>
      <c r="N103" s="30">
        <f>'дод 2'!O174</f>
        <v>0</v>
      </c>
      <c r="O103" s="30">
        <f>'дод 2'!P174</f>
        <v>0</v>
      </c>
      <c r="P103" s="30">
        <f>'дод 2'!Q174</f>
        <v>0</v>
      </c>
      <c r="Q103" s="30">
        <f>'дод 2'!R174</f>
        <v>0</v>
      </c>
      <c r="R103" s="30">
        <f>'дод 2'!S174</f>
        <v>0</v>
      </c>
      <c r="S103" s="30">
        <f>'дод 2'!T174</f>
        <v>0</v>
      </c>
      <c r="T103" s="30">
        <f>'дод 2'!U174</f>
        <v>0</v>
      </c>
      <c r="U103" s="179"/>
      <c r="V103" s="30">
        <f t="shared" si="27"/>
        <v>57702582.1</v>
      </c>
      <c r="W103" s="220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</row>
    <row r="104" spans="1:36" s="5" customFormat="1" ht="20.25" customHeight="1">
      <c r="A104" s="4"/>
      <c r="B104" s="4"/>
      <c r="C104" s="11" t="s">
        <v>685</v>
      </c>
      <c r="D104" s="30">
        <f>'дод 2'!E175</f>
        <v>57702582.1</v>
      </c>
      <c r="E104" s="30">
        <f>'дод 2'!F175</f>
        <v>0</v>
      </c>
      <c r="F104" s="30">
        <f>'дод 2'!G175</f>
        <v>0</v>
      </c>
      <c r="G104" s="30">
        <f>'дод 2'!H175</f>
        <v>57702582.1</v>
      </c>
      <c r="H104" s="30">
        <f>'дод 2'!I175</f>
        <v>0</v>
      </c>
      <c r="I104" s="30">
        <f>'дод 2'!J175</f>
        <v>0</v>
      </c>
      <c r="J104" s="179">
        <f t="shared" si="26"/>
        <v>100</v>
      </c>
      <c r="K104" s="30">
        <f>'дод 2'!L175</f>
        <v>0</v>
      </c>
      <c r="L104" s="30">
        <f>'дод 2'!M175</f>
        <v>0</v>
      </c>
      <c r="M104" s="30">
        <f>'дод 2'!N175</f>
        <v>0</v>
      </c>
      <c r="N104" s="30">
        <f>'дод 2'!O175</f>
        <v>0</v>
      </c>
      <c r="O104" s="30">
        <f>'дод 2'!P175</f>
        <v>0</v>
      </c>
      <c r="P104" s="30">
        <f>'дод 2'!Q175</f>
        <v>0</v>
      </c>
      <c r="Q104" s="30">
        <f>'дод 2'!R175</f>
        <v>0</v>
      </c>
      <c r="R104" s="30">
        <f>'дод 2'!S175</f>
        <v>0</v>
      </c>
      <c r="S104" s="30">
        <f>'дод 2'!T175</f>
        <v>0</v>
      </c>
      <c r="T104" s="30">
        <f>'дод 2'!U175</f>
        <v>0</v>
      </c>
      <c r="U104" s="179"/>
      <c r="V104" s="30">
        <f t="shared" si="27"/>
        <v>57702582.1</v>
      </c>
      <c r="W104" s="220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</row>
    <row r="105" spans="1:36" s="5" customFormat="1" ht="66" customHeight="1">
      <c r="A105" s="4" t="s">
        <v>553</v>
      </c>
      <c r="B105" s="4" t="s">
        <v>83</v>
      </c>
      <c r="C105" s="11" t="s">
        <v>561</v>
      </c>
      <c r="D105" s="30">
        <f>'дод 2'!E176</f>
        <v>8986391.12</v>
      </c>
      <c r="E105" s="30">
        <f>'дод 2'!F176</f>
        <v>0</v>
      </c>
      <c r="F105" s="30">
        <f>'дод 2'!G176</f>
        <v>0</v>
      </c>
      <c r="G105" s="30">
        <f>'дод 2'!H176</f>
        <v>8986391.12</v>
      </c>
      <c r="H105" s="30">
        <f>'дод 2'!I176</f>
        <v>0</v>
      </c>
      <c r="I105" s="30">
        <f>'дод 2'!J176</f>
        <v>0</v>
      </c>
      <c r="J105" s="179">
        <f t="shared" si="26"/>
        <v>100</v>
      </c>
      <c r="K105" s="30">
        <f>'дод 2'!L176</f>
        <v>0</v>
      </c>
      <c r="L105" s="30">
        <f>'дод 2'!M176</f>
        <v>0</v>
      </c>
      <c r="M105" s="30">
        <f>'дод 2'!N176</f>
        <v>0</v>
      </c>
      <c r="N105" s="30">
        <f>'дод 2'!O176</f>
        <v>0</v>
      </c>
      <c r="O105" s="30">
        <f>'дод 2'!P176</f>
        <v>0</v>
      </c>
      <c r="P105" s="30">
        <f>'дод 2'!Q176</f>
        <v>0</v>
      </c>
      <c r="Q105" s="30">
        <f>'дод 2'!R176</f>
        <v>0</v>
      </c>
      <c r="R105" s="30">
        <f>'дод 2'!S176</f>
        <v>0</v>
      </c>
      <c r="S105" s="30">
        <f>'дод 2'!T176</f>
        <v>0</v>
      </c>
      <c r="T105" s="30">
        <f>'дод 2'!U176</f>
        <v>0</v>
      </c>
      <c r="U105" s="179"/>
      <c r="V105" s="30">
        <f t="shared" si="27"/>
        <v>8986391.12</v>
      </c>
      <c r="W105" s="220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</row>
    <row r="106" spans="1:36" s="5" customFormat="1" ht="21" customHeight="1">
      <c r="A106" s="4"/>
      <c r="B106" s="4"/>
      <c r="C106" s="11" t="s">
        <v>685</v>
      </c>
      <c r="D106" s="30">
        <f>'дод 2'!E177</f>
        <v>8986391.12</v>
      </c>
      <c r="E106" s="30">
        <f>'дод 2'!F177</f>
        <v>0</v>
      </c>
      <c r="F106" s="30">
        <f>'дод 2'!G177</f>
        <v>0</v>
      </c>
      <c r="G106" s="30">
        <f>'дод 2'!H177</f>
        <v>8986391.12</v>
      </c>
      <c r="H106" s="30">
        <f>'дод 2'!I177</f>
        <v>0</v>
      </c>
      <c r="I106" s="30">
        <f>'дод 2'!J177</f>
        <v>0</v>
      </c>
      <c r="J106" s="179">
        <f t="shared" si="26"/>
        <v>100</v>
      </c>
      <c r="K106" s="30">
        <f>'дод 2'!L177</f>
        <v>0</v>
      </c>
      <c r="L106" s="30">
        <f>'дод 2'!M177</f>
        <v>0</v>
      </c>
      <c r="M106" s="30">
        <f>'дод 2'!N177</f>
        <v>0</v>
      </c>
      <c r="N106" s="30">
        <f>'дод 2'!O177</f>
        <v>0</v>
      </c>
      <c r="O106" s="30">
        <f>'дод 2'!P177</f>
        <v>0</v>
      </c>
      <c r="P106" s="30">
        <f>'дод 2'!Q177</f>
        <v>0</v>
      </c>
      <c r="Q106" s="30">
        <f>'дод 2'!R177</f>
        <v>0</v>
      </c>
      <c r="R106" s="30">
        <f>'дод 2'!S177</f>
        <v>0</v>
      </c>
      <c r="S106" s="30">
        <f>'дод 2'!T177</f>
        <v>0</v>
      </c>
      <c r="T106" s="30">
        <f>'дод 2'!U177</f>
        <v>0</v>
      </c>
      <c r="U106" s="179"/>
      <c r="V106" s="30">
        <f t="shared" si="27"/>
        <v>8986391.12</v>
      </c>
      <c r="W106" s="220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</row>
    <row r="107" spans="1:36" s="5" customFormat="1" ht="53.25" customHeight="1">
      <c r="A107" s="4" t="s">
        <v>554</v>
      </c>
      <c r="B107" s="4" t="s">
        <v>83</v>
      </c>
      <c r="C107" s="11" t="s">
        <v>562</v>
      </c>
      <c r="D107" s="30">
        <f>'дод 2'!E178</f>
        <v>9848373.2</v>
      </c>
      <c r="E107" s="30">
        <f>'дод 2'!F178</f>
        <v>0</v>
      </c>
      <c r="F107" s="30">
        <f>'дод 2'!G178</f>
        <v>0</v>
      </c>
      <c r="G107" s="30">
        <f>'дод 2'!H178</f>
        <v>9848373.2</v>
      </c>
      <c r="H107" s="30">
        <f>'дод 2'!I178</f>
        <v>0</v>
      </c>
      <c r="I107" s="30">
        <f>'дод 2'!J178</f>
        <v>0</v>
      </c>
      <c r="J107" s="179">
        <f t="shared" si="26"/>
        <v>100</v>
      </c>
      <c r="K107" s="30">
        <f>'дод 2'!L178</f>
        <v>0</v>
      </c>
      <c r="L107" s="30">
        <f>'дод 2'!M178</f>
        <v>0</v>
      </c>
      <c r="M107" s="30">
        <f>'дод 2'!N178</f>
        <v>0</v>
      </c>
      <c r="N107" s="30">
        <f>'дод 2'!O178</f>
        <v>0</v>
      </c>
      <c r="O107" s="30">
        <f>'дод 2'!P178</f>
        <v>0</v>
      </c>
      <c r="P107" s="30">
        <f>'дод 2'!Q178</f>
        <v>0</v>
      </c>
      <c r="Q107" s="30">
        <f>'дод 2'!R178</f>
        <v>0</v>
      </c>
      <c r="R107" s="30">
        <f>'дод 2'!S178</f>
        <v>0</v>
      </c>
      <c r="S107" s="30">
        <f>'дод 2'!T178</f>
        <v>0</v>
      </c>
      <c r="T107" s="30">
        <f>'дод 2'!U178</f>
        <v>0</v>
      </c>
      <c r="U107" s="179"/>
      <c r="V107" s="30">
        <f t="shared" si="27"/>
        <v>9848373.2</v>
      </c>
      <c r="W107" s="220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</row>
    <row r="108" spans="1:36" s="5" customFormat="1" ht="18" customHeight="1">
      <c r="A108" s="4"/>
      <c r="B108" s="4"/>
      <c r="C108" s="11" t="s">
        <v>685</v>
      </c>
      <c r="D108" s="30">
        <f>'дод 2'!E179</f>
        <v>9848373.2</v>
      </c>
      <c r="E108" s="30">
        <f>'дод 2'!F179</f>
        <v>0</v>
      </c>
      <c r="F108" s="30">
        <f>'дод 2'!G179</f>
        <v>0</v>
      </c>
      <c r="G108" s="30">
        <f>'дод 2'!H179</f>
        <v>9848373.2</v>
      </c>
      <c r="H108" s="30">
        <f>'дод 2'!I179</f>
        <v>0</v>
      </c>
      <c r="I108" s="30">
        <f>'дод 2'!J179</f>
        <v>0</v>
      </c>
      <c r="J108" s="179">
        <f t="shared" si="26"/>
        <v>100</v>
      </c>
      <c r="K108" s="30">
        <f>'дод 2'!L179</f>
        <v>0</v>
      </c>
      <c r="L108" s="30">
        <f>'дод 2'!M179</f>
        <v>0</v>
      </c>
      <c r="M108" s="30">
        <f>'дод 2'!N179</f>
        <v>0</v>
      </c>
      <c r="N108" s="30">
        <f>'дод 2'!O179</f>
        <v>0</v>
      </c>
      <c r="O108" s="30">
        <f>'дод 2'!P179</f>
        <v>0</v>
      </c>
      <c r="P108" s="30">
        <f>'дод 2'!Q179</f>
        <v>0</v>
      </c>
      <c r="Q108" s="30">
        <f>'дод 2'!R179</f>
        <v>0</v>
      </c>
      <c r="R108" s="30">
        <f>'дод 2'!S179</f>
        <v>0</v>
      </c>
      <c r="S108" s="30">
        <f>'дод 2'!T179</f>
        <v>0</v>
      </c>
      <c r="T108" s="30">
        <f>'дод 2'!U179</f>
        <v>0</v>
      </c>
      <c r="U108" s="179"/>
      <c r="V108" s="30">
        <f t="shared" si="27"/>
        <v>9848373.2</v>
      </c>
      <c r="W108" s="220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</row>
    <row r="109" spans="1:36" s="5" customFormat="1" ht="60" customHeight="1">
      <c r="A109" s="4" t="s">
        <v>555</v>
      </c>
      <c r="B109" s="4" t="s">
        <v>148</v>
      </c>
      <c r="C109" s="11" t="s">
        <v>563</v>
      </c>
      <c r="D109" s="30">
        <f>'дод 2'!E180</f>
        <v>200469.43</v>
      </c>
      <c r="E109" s="30">
        <f>'дод 2'!F180</f>
        <v>0</v>
      </c>
      <c r="F109" s="30">
        <f>'дод 2'!G180</f>
        <v>0</v>
      </c>
      <c r="G109" s="30">
        <f>'дод 2'!H180</f>
        <v>200469.43</v>
      </c>
      <c r="H109" s="30">
        <f>'дод 2'!I180</f>
        <v>0</v>
      </c>
      <c r="I109" s="30">
        <f>'дод 2'!J180</f>
        <v>0</v>
      </c>
      <c r="J109" s="179">
        <f t="shared" si="26"/>
        <v>100</v>
      </c>
      <c r="K109" s="30">
        <f>'дод 2'!L180</f>
        <v>0</v>
      </c>
      <c r="L109" s="30">
        <f>'дод 2'!M180</f>
        <v>0</v>
      </c>
      <c r="M109" s="30">
        <f>'дод 2'!N180</f>
        <v>0</v>
      </c>
      <c r="N109" s="30">
        <f>'дод 2'!O180</f>
        <v>0</v>
      </c>
      <c r="O109" s="30">
        <f>'дод 2'!P180</f>
        <v>0</v>
      </c>
      <c r="P109" s="30">
        <f>'дод 2'!Q180</f>
        <v>0</v>
      </c>
      <c r="Q109" s="30">
        <f>'дод 2'!R180</f>
        <v>0</v>
      </c>
      <c r="R109" s="30">
        <f>'дод 2'!S180</f>
        <v>0</v>
      </c>
      <c r="S109" s="30">
        <f>'дод 2'!T180</f>
        <v>0</v>
      </c>
      <c r="T109" s="30">
        <f>'дод 2'!U180</f>
        <v>0</v>
      </c>
      <c r="U109" s="179"/>
      <c r="V109" s="30">
        <f t="shared" si="27"/>
        <v>200469.43</v>
      </c>
      <c r="W109" s="220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</row>
    <row r="110" spans="1:36" s="5" customFormat="1" ht="24.75" customHeight="1">
      <c r="A110" s="4"/>
      <c r="B110" s="4"/>
      <c r="C110" s="11" t="s">
        <v>685</v>
      </c>
      <c r="D110" s="30">
        <f>'дод 2'!E181</f>
        <v>200469.43</v>
      </c>
      <c r="E110" s="30">
        <f>'дод 2'!F181</f>
        <v>0</v>
      </c>
      <c r="F110" s="30">
        <f>'дод 2'!G181</f>
        <v>0</v>
      </c>
      <c r="G110" s="30">
        <f>'дод 2'!H181</f>
        <v>200469.43</v>
      </c>
      <c r="H110" s="30">
        <f>'дод 2'!I181</f>
        <v>0</v>
      </c>
      <c r="I110" s="30">
        <f>'дод 2'!J181</f>
        <v>0</v>
      </c>
      <c r="J110" s="179">
        <f t="shared" si="26"/>
        <v>100</v>
      </c>
      <c r="K110" s="30">
        <f>'дод 2'!L181</f>
        <v>0</v>
      </c>
      <c r="L110" s="30">
        <f>'дод 2'!M181</f>
        <v>0</v>
      </c>
      <c r="M110" s="30">
        <f>'дод 2'!N181</f>
        <v>0</v>
      </c>
      <c r="N110" s="30">
        <f>'дод 2'!O181</f>
        <v>0</v>
      </c>
      <c r="O110" s="30">
        <f>'дод 2'!P181</f>
        <v>0</v>
      </c>
      <c r="P110" s="30">
        <f>'дод 2'!Q181</f>
        <v>0</v>
      </c>
      <c r="Q110" s="30">
        <f>'дод 2'!R181</f>
        <v>0</v>
      </c>
      <c r="R110" s="30">
        <f>'дод 2'!S181</f>
        <v>0</v>
      </c>
      <c r="S110" s="30">
        <f>'дод 2'!T181</f>
        <v>0</v>
      </c>
      <c r="T110" s="30">
        <f>'дод 2'!U181</f>
        <v>0</v>
      </c>
      <c r="U110" s="179"/>
      <c r="V110" s="30">
        <f t="shared" si="27"/>
        <v>200469.43</v>
      </c>
      <c r="W110" s="220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</row>
    <row r="111" spans="1:36" s="5" customFormat="1" ht="78" customHeight="1">
      <c r="A111" s="4" t="s">
        <v>556</v>
      </c>
      <c r="B111" s="4" t="s">
        <v>83</v>
      </c>
      <c r="C111" s="11" t="s">
        <v>564</v>
      </c>
      <c r="D111" s="30">
        <f>'дод 2'!E182</f>
        <v>139696.5</v>
      </c>
      <c r="E111" s="30">
        <f>'дод 2'!F182</f>
        <v>0</v>
      </c>
      <c r="F111" s="30">
        <f>'дод 2'!G182</f>
        <v>0</v>
      </c>
      <c r="G111" s="30">
        <f>'дод 2'!H182</f>
        <v>139696.5</v>
      </c>
      <c r="H111" s="30">
        <f>'дод 2'!I182</f>
        <v>0</v>
      </c>
      <c r="I111" s="30">
        <f>'дод 2'!J182</f>
        <v>0</v>
      </c>
      <c r="J111" s="179">
        <f t="shared" si="26"/>
        <v>100</v>
      </c>
      <c r="K111" s="30">
        <f>'дод 2'!L182</f>
        <v>0</v>
      </c>
      <c r="L111" s="30">
        <f>'дод 2'!M182</f>
        <v>0</v>
      </c>
      <c r="M111" s="30">
        <f>'дод 2'!N182</f>
        <v>0</v>
      </c>
      <c r="N111" s="30">
        <f>'дод 2'!O182</f>
        <v>0</v>
      </c>
      <c r="O111" s="30">
        <f>'дод 2'!P182</f>
        <v>0</v>
      </c>
      <c r="P111" s="30">
        <f>'дод 2'!Q182</f>
        <v>0</v>
      </c>
      <c r="Q111" s="30">
        <f>'дод 2'!R182</f>
        <v>0</v>
      </c>
      <c r="R111" s="30">
        <f>'дод 2'!S182</f>
        <v>0</v>
      </c>
      <c r="S111" s="30">
        <f>'дод 2'!T182</f>
        <v>0</v>
      </c>
      <c r="T111" s="30">
        <f>'дод 2'!U182</f>
        <v>0</v>
      </c>
      <c r="U111" s="179"/>
      <c r="V111" s="30">
        <f t="shared" si="27"/>
        <v>139696.5</v>
      </c>
      <c r="W111" s="220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</row>
    <row r="112" spans="1:36" s="5" customFormat="1" ht="24.75" customHeight="1">
      <c r="A112" s="4"/>
      <c r="B112" s="4"/>
      <c r="C112" s="11" t="s">
        <v>685</v>
      </c>
      <c r="D112" s="30">
        <f>'дод 2'!E183</f>
        <v>139696.5</v>
      </c>
      <c r="E112" s="30">
        <f>'дод 2'!F183</f>
        <v>0</v>
      </c>
      <c r="F112" s="30">
        <f>'дод 2'!G183</f>
        <v>0</v>
      </c>
      <c r="G112" s="30">
        <f>'дод 2'!H183</f>
        <v>139696.5</v>
      </c>
      <c r="H112" s="30">
        <f>'дод 2'!I183</f>
        <v>0</v>
      </c>
      <c r="I112" s="30">
        <f>'дод 2'!J183</f>
        <v>0</v>
      </c>
      <c r="J112" s="179">
        <f t="shared" si="26"/>
        <v>100</v>
      </c>
      <c r="K112" s="30">
        <f>'дод 2'!L183</f>
        <v>0</v>
      </c>
      <c r="L112" s="30">
        <f>'дод 2'!M183</f>
        <v>0</v>
      </c>
      <c r="M112" s="30">
        <f>'дод 2'!N183</f>
        <v>0</v>
      </c>
      <c r="N112" s="30">
        <f>'дод 2'!O183</f>
        <v>0</v>
      </c>
      <c r="O112" s="30">
        <f>'дод 2'!P183</f>
        <v>0</v>
      </c>
      <c r="P112" s="30">
        <f>'дод 2'!Q183</f>
        <v>0</v>
      </c>
      <c r="Q112" s="30">
        <f>'дод 2'!R183</f>
        <v>0</v>
      </c>
      <c r="R112" s="30">
        <f>'дод 2'!S183</f>
        <v>0</v>
      </c>
      <c r="S112" s="30">
        <f>'дод 2'!T183</f>
        <v>0</v>
      </c>
      <c r="T112" s="30">
        <f>'дод 2'!U183</f>
        <v>0</v>
      </c>
      <c r="U112" s="179"/>
      <c r="V112" s="30">
        <f t="shared" si="27"/>
        <v>139696.5</v>
      </c>
      <c r="W112" s="220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</row>
    <row r="113" spans="1:36" ht="40.5" customHeight="1">
      <c r="A113" s="3" t="s">
        <v>496</v>
      </c>
      <c r="B113" s="3" t="s">
        <v>87</v>
      </c>
      <c r="C113" s="10" t="s">
        <v>497</v>
      </c>
      <c r="D113" s="29">
        <f>'дод 2'!E184</f>
        <v>200700</v>
      </c>
      <c r="E113" s="29">
        <f>'дод 2'!F184</f>
        <v>0</v>
      </c>
      <c r="F113" s="29">
        <f>'дод 2'!G184</f>
        <v>0</v>
      </c>
      <c r="G113" s="29">
        <f>'дод 2'!H184</f>
        <v>118580.5</v>
      </c>
      <c r="H113" s="29">
        <f>'дод 2'!I184</f>
        <v>0</v>
      </c>
      <c r="I113" s="29">
        <f>'дод 2'!J184</f>
        <v>0</v>
      </c>
      <c r="J113" s="121">
        <f t="shared" si="26"/>
        <v>59.08345789735924</v>
      </c>
      <c r="K113" s="29">
        <f>'дод 2'!L184</f>
        <v>0</v>
      </c>
      <c r="L113" s="29">
        <f>'дод 2'!M184</f>
        <v>0</v>
      </c>
      <c r="M113" s="29">
        <f>'дод 2'!N184</f>
        <v>0</v>
      </c>
      <c r="N113" s="29">
        <f>'дод 2'!O184</f>
        <v>0</v>
      </c>
      <c r="O113" s="29">
        <f>'дод 2'!P184</f>
        <v>0</v>
      </c>
      <c r="P113" s="29">
        <f>'дод 2'!Q184</f>
        <v>0</v>
      </c>
      <c r="Q113" s="29">
        <f>'дод 2'!R184</f>
        <v>0</v>
      </c>
      <c r="R113" s="29">
        <f>'дод 2'!S184</f>
        <v>0</v>
      </c>
      <c r="S113" s="29">
        <f>'дод 2'!T184</f>
        <v>0</v>
      </c>
      <c r="T113" s="29">
        <f>'дод 2'!U184</f>
        <v>0</v>
      </c>
      <c r="U113" s="121"/>
      <c r="V113" s="29">
        <f t="shared" si="27"/>
        <v>118580.5</v>
      </c>
      <c r="W113" s="220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</row>
    <row r="114" spans="1:36" ht="62.25" customHeight="1">
      <c r="A114" s="3" t="s">
        <v>150</v>
      </c>
      <c r="B114" s="24"/>
      <c r="C114" s="10" t="s">
        <v>444</v>
      </c>
      <c r="D114" s="29">
        <f aca="true" t="shared" si="32" ref="D114:T114">D115</f>
        <v>9410655</v>
      </c>
      <c r="E114" s="29">
        <f t="shared" si="32"/>
        <v>6994300</v>
      </c>
      <c r="F114" s="29">
        <f t="shared" si="32"/>
        <v>225525</v>
      </c>
      <c r="G114" s="29">
        <f t="shared" si="32"/>
        <v>9372273.71</v>
      </c>
      <c r="H114" s="29">
        <f t="shared" si="32"/>
        <v>6971248.91</v>
      </c>
      <c r="I114" s="29">
        <f t="shared" si="32"/>
        <v>223986.67</v>
      </c>
      <c r="J114" s="121">
        <f t="shared" si="26"/>
        <v>99.59215070576917</v>
      </c>
      <c r="K114" s="29">
        <f t="shared" si="32"/>
        <v>76400</v>
      </c>
      <c r="L114" s="29">
        <f t="shared" si="32"/>
        <v>57900</v>
      </c>
      <c r="M114" s="29">
        <f t="shared" si="32"/>
        <v>44700</v>
      </c>
      <c r="N114" s="29">
        <f t="shared" si="32"/>
        <v>0</v>
      </c>
      <c r="O114" s="29">
        <f t="shared" si="32"/>
        <v>18500</v>
      </c>
      <c r="P114" s="29">
        <f t="shared" si="32"/>
        <v>146729.81</v>
      </c>
      <c r="Q114" s="29">
        <f t="shared" si="32"/>
        <v>112251.73</v>
      </c>
      <c r="R114" s="29">
        <f t="shared" si="32"/>
        <v>46904.25</v>
      </c>
      <c r="S114" s="29">
        <f t="shared" si="32"/>
        <v>0</v>
      </c>
      <c r="T114" s="29">
        <f t="shared" si="32"/>
        <v>34478.08</v>
      </c>
      <c r="U114" s="121"/>
      <c r="V114" s="29">
        <f t="shared" si="27"/>
        <v>9519003.520000001</v>
      </c>
      <c r="W114" s="220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</row>
    <row r="115" spans="1:36" s="5" customFormat="1" ht="74.25" customHeight="1">
      <c r="A115" s="4" t="s">
        <v>151</v>
      </c>
      <c r="B115" s="4" t="s">
        <v>85</v>
      </c>
      <c r="C115" s="11" t="s">
        <v>57</v>
      </c>
      <c r="D115" s="30">
        <f>'дод 2'!E186</f>
        <v>9410655</v>
      </c>
      <c r="E115" s="30">
        <f>'дод 2'!F186</f>
        <v>6994300</v>
      </c>
      <c r="F115" s="30">
        <f>'дод 2'!G186</f>
        <v>225525</v>
      </c>
      <c r="G115" s="30">
        <f>'дод 2'!H186</f>
        <v>9372273.71</v>
      </c>
      <c r="H115" s="30">
        <f>'дод 2'!I186</f>
        <v>6971248.91</v>
      </c>
      <c r="I115" s="30">
        <f>'дод 2'!J186</f>
        <v>223986.67</v>
      </c>
      <c r="J115" s="179">
        <f t="shared" si="26"/>
        <v>99.59215070576917</v>
      </c>
      <c r="K115" s="30">
        <f>'дод 2'!L186</f>
        <v>76400</v>
      </c>
      <c r="L115" s="30">
        <f>'дод 2'!M186</f>
        <v>57900</v>
      </c>
      <c r="M115" s="30">
        <f>'дод 2'!N186</f>
        <v>44700</v>
      </c>
      <c r="N115" s="30">
        <f>'дод 2'!O186</f>
        <v>0</v>
      </c>
      <c r="O115" s="30">
        <f>'дод 2'!P186</f>
        <v>18500</v>
      </c>
      <c r="P115" s="30">
        <f>'дод 2'!Q186</f>
        <v>146729.81</v>
      </c>
      <c r="Q115" s="30">
        <f>'дод 2'!R186</f>
        <v>112251.73</v>
      </c>
      <c r="R115" s="30">
        <f>'дод 2'!S186</f>
        <v>46904.25</v>
      </c>
      <c r="S115" s="30">
        <f>'дод 2'!T186</f>
        <v>0</v>
      </c>
      <c r="T115" s="30">
        <f>'дод 2'!U186</f>
        <v>34478.08</v>
      </c>
      <c r="U115" s="179">
        <f>P115/K115*100</f>
        <v>192.05472513089006</v>
      </c>
      <c r="V115" s="30">
        <f t="shared" si="27"/>
        <v>9519003.520000001</v>
      </c>
      <c r="W115" s="220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</row>
    <row r="116" spans="1:36" ht="36.75" customHeight="1">
      <c r="A116" s="3" t="s">
        <v>161</v>
      </c>
      <c r="B116" s="3"/>
      <c r="C116" s="10" t="s">
        <v>62</v>
      </c>
      <c r="D116" s="29">
        <f aca="true" t="shared" si="33" ref="D116:T116">D117</f>
        <v>80000</v>
      </c>
      <c r="E116" s="29">
        <f t="shared" si="33"/>
        <v>0</v>
      </c>
      <c r="F116" s="29">
        <f t="shared" si="33"/>
        <v>0</v>
      </c>
      <c r="G116" s="29">
        <f t="shared" si="33"/>
        <v>79772.34</v>
      </c>
      <c r="H116" s="29">
        <f t="shared" si="33"/>
        <v>0</v>
      </c>
      <c r="I116" s="29">
        <f t="shared" si="33"/>
        <v>0</v>
      </c>
      <c r="J116" s="121">
        <f t="shared" si="26"/>
        <v>99.715425</v>
      </c>
      <c r="K116" s="29">
        <f t="shared" si="33"/>
        <v>0</v>
      </c>
      <c r="L116" s="29">
        <f t="shared" si="33"/>
        <v>0</v>
      </c>
      <c r="M116" s="29">
        <f t="shared" si="33"/>
        <v>0</v>
      </c>
      <c r="N116" s="29">
        <f t="shared" si="33"/>
        <v>0</v>
      </c>
      <c r="O116" s="29">
        <f t="shared" si="33"/>
        <v>0</v>
      </c>
      <c r="P116" s="29">
        <f t="shared" si="33"/>
        <v>0</v>
      </c>
      <c r="Q116" s="29">
        <f t="shared" si="33"/>
        <v>0</v>
      </c>
      <c r="R116" s="29">
        <f t="shared" si="33"/>
        <v>0</v>
      </c>
      <c r="S116" s="29">
        <f t="shared" si="33"/>
        <v>0</v>
      </c>
      <c r="T116" s="29">
        <f t="shared" si="33"/>
        <v>0</v>
      </c>
      <c r="U116" s="121"/>
      <c r="V116" s="29">
        <f t="shared" si="27"/>
        <v>79772.34</v>
      </c>
      <c r="W116" s="220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</row>
    <row r="117" spans="1:36" s="5" customFormat="1" ht="43.5" customHeight="1">
      <c r="A117" s="4" t="s">
        <v>152</v>
      </c>
      <c r="B117" s="4" t="s">
        <v>148</v>
      </c>
      <c r="C117" s="11" t="s">
        <v>60</v>
      </c>
      <c r="D117" s="30">
        <f>'дод 2'!E222</f>
        <v>80000</v>
      </c>
      <c r="E117" s="30">
        <f>'дод 2'!F222</f>
        <v>0</v>
      </c>
      <c r="F117" s="30">
        <f>'дод 2'!G222</f>
        <v>0</v>
      </c>
      <c r="G117" s="30">
        <f>'дод 2'!H222</f>
        <v>79772.34</v>
      </c>
      <c r="H117" s="30">
        <f>'дод 2'!I222</f>
        <v>0</v>
      </c>
      <c r="I117" s="30">
        <f>'дод 2'!J222</f>
        <v>0</v>
      </c>
      <c r="J117" s="179">
        <f t="shared" si="26"/>
        <v>99.715425</v>
      </c>
      <c r="K117" s="30">
        <f>'дод 2'!L222</f>
        <v>0</v>
      </c>
      <c r="L117" s="30">
        <f>'дод 2'!M222</f>
        <v>0</v>
      </c>
      <c r="M117" s="30">
        <f>'дод 2'!N222</f>
        <v>0</v>
      </c>
      <c r="N117" s="30">
        <f>'дод 2'!O222</f>
        <v>0</v>
      </c>
      <c r="O117" s="30">
        <f>'дод 2'!P222</f>
        <v>0</v>
      </c>
      <c r="P117" s="30">
        <f>'дод 2'!Q222</f>
        <v>0</v>
      </c>
      <c r="Q117" s="30">
        <f>'дод 2'!R222</f>
        <v>0</v>
      </c>
      <c r="R117" s="30">
        <f>'дод 2'!S222</f>
        <v>0</v>
      </c>
      <c r="S117" s="30">
        <f>'дод 2'!T222</f>
        <v>0</v>
      </c>
      <c r="T117" s="30">
        <f>'дод 2'!U222</f>
        <v>0</v>
      </c>
      <c r="U117" s="179"/>
      <c r="V117" s="30">
        <f t="shared" si="27"/>
        <v>79772.34</v>
      </c>
      <c r="W117" s="220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</row>
    <row r="118" spans="1:36" ht="37.5" customHeight="1">
      <c r="A118" s="3" t="s">
        <v>200</v>
      </c>
      <c r="B118" s="3"/>
      <c r="C118" s="10" t="s">
        <v>40</v>
      </c>
      <c r="D118" s="29">
        <f aca="true" t="shared" si="34" ref="D118:T118">D119</f>
        <v>1791330</v>
      </c>
      <c r="E118" s="29">
        <f t="shared" si="34"/>
        <v>1342110</v>
      </c>
      <c r="F118" s="29">
        <f t="shared" si="34"/>
        <v>66430</v>
      </c>
      <c r="G118" s="29">
        <f t="shared" si="34"/>
        <v>1782572.01</v>
      </c>
      <c r="H118" s="29">
        <f t="shared" si="34"/>
        <v>1339403.13</v>
      </c>
      <c r="I118" s="29">
        <f t="shared" si="34"/>
        <v>61589.2</v>
      </c>
      <c r="J118" s="121">
        <f t="shared" si="26"/>
        <v>99.51109008390414</v>
      </c>
      <c r="K118" s="29">
        <f t="shared" si="34"/>
        <v>790500</v>
      </c>
      <c r="L118" s="29">
        <f t="shared" si="34"/>
        <v>0</v>
      </c>
      <c r="M118" s="29">
        <f t="shared" si="34"/>
        <v>0</v>
      </c>
      <c r="N118" s="29">
        <f t="shared" si="34"/>
        <v>0</v>
      </c>
      <c r="O118" s="29">
        <f t="shared" si="34"/>
        <v>790500</v>
      </c>
      <c r="P118" s="29">
        <f t="shared" si="34"/>
        <v>792215.95</v>
      </c>
      <c r="Q118" s="29">
        <f t="shared" si="34"/>
        <v>2895</v>
      </c>
      <c r="R118" s="29">
        <f t="shared" si="34"/>
        <v>0</v>
      </c>
      <c r="S118" s="29">
        <f t="shared" si="34"/>
        <v>0</v>
      </c>
      <c r="T118" s="29">
        <f t="shared" si="34"/>
        <v>789320.95</v>
      </c>
      <c r="U118" s="121">
        <f>P118/K118*100</f>
        <v>100.21707147375079</v>
      </c>
      <c r="V118" s="29">
        <f t="shared" si="27"/>
        <v>2574787.96</v>
      </c>
      <c r="W118" s="220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</row>
    <row r="119" spans="1:36" s="5" customFormat="1" ht="42.75" customHeight="1">
      <c r="A119" s="4" t="s">
        <v>201</v>
      </c>
      <c r="B119" s="4" t="s">
        <v>148</v>
      </c>
      <c r="C119" s="11" t="s">
        <v>202</v>
      </c>
      <c r="D119" s="30">
        <f>'дод 2'!E22</f>
        <v>1791330</v>
      </c>
      <c r="E119" s="30">
        <f>'дод 2'!F22</f>
        <v>1342110</v>
      </c>
      <c r="F119" s="30">
        <f>'дод 2'!G22</f>
        <v>66430</v>
      </c>
      <c r="G119" s="30">
        <f>'дод 2'!H22</f>
        <v>1782572.01</v>
      </c>
      <c r="H119" s="30">
        <f>'дод 2'!I22</f>
        <v>1339403.13</v>
      </c>
      <c r="I119" s="30">
        <f>'дод 2'!J22</f>
        <v>61589.2</v>
      </c>
      <c r="J119" s="179">
        <f t="shared" si="26"/>
        <v>99.51109008390414</v>
      </c>
      <c r="K119" s="30">
        <f>'дод 2'!L22</f>
        <v>790500</v>
      </c>
      <c r="L119" s="30">
        <f>'дод 2'!M22</f>
        <v>0</v>
      </c>
      <c r="M119" s="30">
        <f>'дод 2'!N22</f>
        <v>0</v>
      </c>
      <c r="N119" s="30">
        <f>'дод 2'!O22</f>
        <v>0</v>
      </c>
      <c r="O119" s="30">
        <f>'дод 2'!P22</f>
        <v>790500</v>
      </c>
      <c r="P119" s="30">
        <f>'дод 2'!Q22</f>
        <v>792215.95</v>
      </c>
      <c r="Q119" s="30">
        <f>'дод 2'!R22</f>
        <v>2895</v>
      </c>
      <c r="R119" s="30">
        <f>'дод 2'!S22</f>
        <v>0</v>
      </c>
      <c r="S119" s="30">
        <f>'дод 2'!T22</f>
        <v>0</v>
      </c>
      <c r="T119" s="30">
        <f>'дод 2'!U22</f>
        <v>789320.95</v>
      </c>
      <c r="U119" s="179">
        <f>P119/K119*100</f>
        <v>100.21707147375079</v>
      </c>
      <c r="V119" s="30">
        <f t="shared" si="27"/>
        <v>2574787.96</v>
      </c>
      <c r="W119" s="220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</row>
    <row r="120" spans="1:36" ht="24.75" customHeight="1">
      <c r="A120" s="3" t="s">
        <v>157</v>
      </c>
      <c r="B120" s="3"/>
      <c r="C120" s="10" t="s">
        <v>168</v>
      </c>
      <c r="D120" s="29">
        <f aca="true" t="shared" si="35" ref="D120:T120">D121</f>
        <v>684600</v>
      </c>
      <c r="E120" s="29">
        <f t="shared" si="35"/>
        <v>0</v>
      </c>
      <c r="F120" s="29">
        <f t="shared" si="35"/>
        <v>0</v>
      </c>
      <c r="G120" s="29">
        <f t="shared" si="35"/>
        <v>643448.84</v>
      </c>
      <c r="H120" s="29">
        <f t="shared" si="35"/>
        <v>0</v>
      </c>
      <c r="I120" s="29">
        <f t="shared" si="35"/>
        <v>0</v>
      </c>
      <c r="J120" s="121">
        <f t="shared" si="26"/>
        <v>93.98902132632193</v>
      </c>
      <c r="K120" s="29">
        <f t="shared" si="35"/>
        <v>0</v>
      </c>
      <c r="L120" s="29">
        <f t="shared" si="35"/>
        <v>0</v>
      </c>
      <c r="M120" s="29">
        <f t="shared" si="35"/>
        <v>0</v>
      </c>
      <c r="N120" s="29">
        <f t="shared" si="35"/>
        <v>0</v>
      </c>
      <c r="O120" s="29">
        <f t="shared" si="35"/>
        <v>0</v>
      </c>
      <c r="P120" s="29">
        <f t="shared" si="35"/>
        <v>0</v>
      </c>
      <c r="Q120" s="29">
        <f t="shared" si="35"/>
        <v>0</v>
      </c>
      <c r="R120" s="29">
        <f t="shared" si="35"/>
        <v>0</v>
      </c>
      <c r="S120" s="29">
        <f t="shared" si="35"/>
        <v>0</v>
      </c>
      <c r="T120" s="29">
        <f t="shared" si="35"/>
        <v>0</v>
      </c>
      <c r="U120" s="121"/>
      <c r="V120" s="29">
        <f t="shared" si="27"/>
        <v>643448.84</v>
      </c>
      <c r="W120" s="220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</row>
    <row r="121" spans="1:36" s="5" customFormat="1" ht="58.5" customHeight="1">
      <c r="A121" s="21" t="s">
        <v>158</v>
      </c>
      <c r="B121" s="21" t="s">
        <v>148</v>
      </c>
      <c r="C121" s="11" t="s">
        <v>224</v>
      </c>
      <c r="D121" s="30">
        <f>'дод 2'!E24</f>
        <v>684600</v>
      </c>
      <c r="E121" s="30">
        <f>'дод 2'!F24</f>
        <v>0</v>
      </c>
      <c r="F121" s="30">
        <f>'дод 2'!G24</f>
        <v>0</v>
      </c>
      <c r="G121" s="30">
        <f>'дод 2'!H24</f>
        <v>643448.84</v>
      </c>
      <c r="H121" s="30">
        <f>'дод 2'!I24</f>
        <v>0</v>
      </c>
      <c r="I121" s="30">
        <f>'дод 2'!J24</f>
        <v>0</v>
      </c>
      <c r="J121" s="179">
        <f t="shared" si="26"/>
        <v>93.98902132632193</v>
      </c>
      <c r="K121" s="30">
        <f>'дод 2'!L24</f>
        <v>0</v>
      </c>
      <c r="L121" s="30">
        <f>'дод 2'!M24</f>
        <v>0</v>
      </c>
      <c r="M121" s="30">
        <f>'дод 2'!N24</f>
        <v>0</v>
      </c>
      <c r="N121" s="30">
        <f>'дод 2'!O24</f>
        <v>0</v>
      </c>
      <c r="O121" s="30">
        <f>'дод 2'!P24</f>
        <v>0</v>
      </c>
      <c r="P121" s="30">
        <f>'дод 2'!Q24</f>
        <v>0</v>
      </c>
      <c r="Q121" s="30">
        <f>'дод 2'!R24</f>
        <v>0</v>
      </c>
      <c r="R121" s="30">
        <f>'дод 2'!S24</f>
        <v>0</v>
      </c>
      <c r="S121" s="30">
        <f>'дод 2'!T24</f>
        <v>0</v>
      </c>
      <c r="T121" s="30">
        <f>'дод 2'!U24</f>
        <v>0</v>
      </c>
      <c r="U121" s="179"/>
      <c r="V121" s="30">
        <f t="shared" si="27"/>
        <v>643448.84</v>
      </c>
      <c r="W121" s="220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</row>
    <row r="122" spans="1:36" ht="75" customHeight="1">
      <c r="A122" s="3" t="s">
        <v>159</v>
      </c>
      <c r="B122" s="3" t="s">
        <v>148</v>
      </c>
      <c r="C122" s="10" t="s">
        <v>41</v>
      </c>
      <c r="D122" s="29">
        <f>'дод 2'!E25+'дод 2'!E83</f>
        <v>8359659</v>
      </c>
      <c r="E122" s="29">
        <f>'дод 2'!F25+'дод 2'!F83</f>
        <v>0</v>
      </c>
      <c r="F122" s="29">
        <f>'дод 2'!G25+'дод 2'!G83</f>
        <v>0</v>
      </c>
      <c r="G122" s="29">
        <f>'дод 2'!H25+'дод 2'!H83</f>
        <v>8309416.01</v>
      </c>
      <c r="H122" s="29">
        <f>'дод 2'!I25+'дод 2'!I83</f>
        <v>0</v>
      </c>
      <c r="I122" s="29">
        <f>'дод 2'!J25+'дод 2'!J83</f>
        <v>0</v>
      </c>
      <c r="J122" s="121">
        <f t="shared" si="26"/>
        <v>99.3989827814747</v>
      </c>
      <c r="K122" s="29">
        <f>'дод 2'!L25+'дод 2'!L83</f>
        <v>0</v>
      </c>
      <c r="L122" s="29">
        <f>'дод 2'!M25+'дод 2'!M83</f>
        <v>0</v>
      </c>
      <c r="M122" s="29">
        <f>'дод 2'!N25+'дод 2'!N83</f>
        <v>0</v>
      </c>
      <c r="N122" s="29">
        <f>'дод 2'!O25+'дод 2'!O83</f>
        <v>0</v>
      </c>
      <c r="O122" s="29">
        <f>'дод 2'!P25+'дод 2'!P83</f>
        <v>0</v>
      </c>
      <c r="P122" s="29">
        <f>'дод 2'!Q25+'дод 2'!Q83</f>
        <v>1270085.51</v>
      </c>
      <c r="Q122" s="29">
        <f>'дод 2'!R25+'дод 2'!R83</f>
        <v>1270085.51</v>
      </c>
      <c r="R122" s="29">
        <f>'дод 2'!S25+'дод 2'!S83</f>
        <v>0</v>
      </c>
      <c r="S122" s="29">
        <f>'дод 2'!T25+'дод 2'!T83</f>
        <v>0</v>
      </c>
      <c r="T122" s="29">
        <f>'дод 2'!U25+'дод 2'!U83</f>
        <v>0</v>
      </c>
      <c r="U122" s="121"/>
      <c r="V122" s="29">
        <f t="shared" si="27"/>
        <v>9579501.52</v>
      </c>
      <c r="W122" s="220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</row>
    <row r="123" spans="1:36" ht="92.25" customHeight="1">
      <c r="A123" s="3" t="s">
        <v>160</v>
      </c>
      <c r="B123" s="24">
        <v>1010</v>
      </c>
      <c r="C123" s="10" t="s">
        <v>445</v>
      </c>
      <c r="D123" s="29">
        <f>'дод 2'!E187</f>
        <v>1671025</v>
      </c>
      <c r="E123" s="29">
        <f>'дод 2'!F187</f>
        <v>0</v>
      </c>
      <c r="F123" s="29">
        <f>'дод 2'!G187</f>
        <v>0</v>
      </c>
      <c r="G123" s="29">
        <f>'дод 2'!H187</f>
        <v>1573766.9</v>
      </c>
      <c r="H123" s="29">
        <f>'дод 2'!I187</f>
        <v>0</v>
      </c>
      <c r="I123" s="29">
        <f>'дод 2'!J187</f>
        <v>0</v>
      </c>
      <c r="J123" s="121">
        <f t="shared" si="26"/>
        <v>94.1797339956015</v>
      </c>
      <c r="K123" s="29">
        <f>'дод 2'!L187</f>
        <v>0</v>
      </c>
      <c r="L123" s="29">
        <f>'дод 2'!M187</f>
        <v>0</v>
      </c>
      <c r="M123" s="29">
        <f>'дод 2'!N187</f>
        <v>0</v>
      </c>
      <c r="N123" s="29">
        <f>'дод 2'!O187</f>
        <v>0</v>
      </c>
      <c r="O123" s="29">
        <f>'дод 2'!P187</f>
        <v>0</v>
      </c>
      <c r="P123" s="29">
        <f>'дод 2'!Q187</f>
        <v>0</v>
      </c>
      <c r="Q123" s="29">
        <f>'дод 2'!R187</f>
        <v>0</v>
      </c>
      <c r="R123" s="29">
        <f>'дод 2'!S187</f>
        <v>0</v>
      </c>
      <c r="S123" s="29">
        <f>'дод 2'!T187</f>
        <v>0</v>
      </c>
      <c r="T123" s="29">
        <f>'дод 2'!U187</f>
        <v>0</v>
      </c>
      <c r="U123" s="121"/>
      <c r="V123" s="29">
        <f t="shared" si="27"/>
        <v>1573766.9</v>
      </c>
      <c r="W123" s="220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</row>
    <row r="124" spans="1:36" ht="32.25" customHeight="1">
      <c r="A124" s="3" t="s">
        <v>498</v>
      </c>
      <c r="B124" s="24"/>
      <c r="C124" s="10" t="s">
        <v>501</v>
      </c>
      <c r="D124" s="29">
        <f>D125+D126</f>
        <v>188864</v>
      </c>
      <c r="E124" s="29">
        <f aca="true" t="shared" si="36" ref="E124:T124">E125+E126</f>
        <v>0</v>
      </c>
      <c r="F124" s="29">
        <f t="shared" si="36"/>
        <v>0</v>
      </c>
      <c r="G124" s="29">
        <f t="shared" si="36"/>
        <v>159810.76</v>
      </c>
      <c r="H124" s="29">
        <f t="shared" si="36"/>
        <v>0</v>
      </c>
      <c r="I124" s="29">
        <f t="shared" si="36"/>
        <v>0</v>
      </c>
      <c r="J124" s="121">
        <f t="shared" si="26"/>
        <v>84.61684598441207</v>
      </c>
      <c r="K124" s="29">
        <f t="shared" si="36"/>
        <v>0</v>
      </c>
      <c r="L124" s="29">
        <f t="shared" si="36"/>
        <v>0</v>
      </c>
      <c r="M124" s="29">
        <f t="shared" si="36"/>
        <v>0</v>
      </c>
      <c r="N124" s="29">
        <f t="shared" si="36"/>
        <v>0</v>
      </c>
      <c r="O124" s="29">
        <f t="shared" si="36"/>
        <v>0</v>
      </c>
      <c r="P124" s="29">
        <f t="shared" si="36"/>
        <v>0</v>
      </c>
      <c r="Q124" s="29">
        <f t="shared" si="36"/>
        <v>0</v>
      </c>
      <c r="R124" s="29">
        <f t="shared" si="36"/>
        <v>0</v>
      </c>
      <c r="S124" s="29">
        <f t="shared" si="36"/>
        <v>0</v>
      </c>
      <c r="T124" s="29">
        <f t="shared" si="36"/>
        <v>0</v>
      </c>
      <c r="U124" s="121"/>
      <c r="V124" s="29">
        <f t="shared" si="27"/>
        <v>159810.76</v>
      </c>
      <c r="W124" s="220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</row>
    <row r="125" spans="1:36" s="5" customFormat="1" ht="67.5" customHeight="1">
      <c r="A125" s="4" t="s">
        <v>499</v>
      </c>
      <c r="B125" s="67">
        <v>1010</v>
      </c>
      <c r="C125" s="11" t="s">
        <v>502</v>
      </c>
      <c r="D125" s="30">
        <f>'дод 2'!E189</f>
        <v>188024</v>
      </c>
      <c r="E125" s="30">
        <f>'дод 2'!F189</f>
        <v>0</v>
      </c>
      <c r="F125" s="30">
        <f>'дод 2'!G189</f>
        <v>0</v>
      </c>
      <c r="G125" s="30">
        <f>'дод 2'!H189</f>
        <v>159726.76</v>
      </c>
      <c r="H125" s="30">
        <f>'дод 2'!I189</f>
        <v>0</v>
      </c>
      <c r="I125" s="30">
        <f>'дод 2'!J189</f>
        <v>0</v>
      </c>
      <c r="J125" s="179">
        <f t="shared" si="26"/>
        <v>84.95019784708336</v>
      </c>
      <c r="K125" s="30">
        <f>'дод 2'!L189</f>
        <v>0</v>
      </c>
      <c r="L125" s="30">
        <f>'дод 2'!M189</f>
        <v>0</v>
      </c>
      <c r="M125" s="30">
        <f>'дод 2'!N189</f>
        <v>0</v>
      </c>
      <c r="N125" s="30">
        <f>'дод 2'!O189</f>
        <v>0</v>
      </c>
      <c r="O125" s="30">
        <f>'дод 2'!P189</f>
        <v>0</v>
      </c>
      <c r="P125" s="30">
        <f>'дод 2'!Q189</f>
        <v>0</v>
      </c>
      <c r="Q125" s="30">
        <f>'дод 2'!R189</f>
        <v>0</v>
      </c>
      <c r="R125" s="30">
        <f>'дод 2'!S189</f>
        <v>0</v>
      </c>
      <c r="S125" s="30">
        <f>'дод 2'!T189</f>
        <v>0</v>
      </c>
      <c r="T125" s="30">
        <f>'дод 2'!U189</f>
        <v>0</v>
      </c>
      <c r="U125" s="179"/>
      <c r="V125" s="30">
        <f t="shared" si="27"/>
        <v>159726.76</v>
      </c>
      <c r="W125" s="220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</row>
    <row r="126" spans="1:36" s="5" customFormat="1" ht="32.25" customHeight="1">
      <c r="A126" s="4" t="s">
        <v>500</v>
      </c>
      <c r="B126" s="67">
        <v>1010</v>
      </c>
      <c r="C126" s="11" t="s">
        <v>503</v>
      </c>
      <c r="D126" s="30">
        <f>'дод 2'!E190</f>
        <v>840</v>
      </c>
      <c r="E126" s="30">
        <f>'дод 2'!F190</f>
        <v>0</v>
      </c>
      <c r="F126" s="30">
        <f>'дод 2'!G190</f>
        <v>0</v>
      </c>
      <c r="G126" s="30">
        <f>'дод 2'!H190</f>
        <v>84</v>
      </c>
      <c r="H126" s="30">
        <f>'дод 2'!I190</f>
        <v>0</v>
      </c>
      <c r="I126" s="30">
        <f>'дод 2'!J190</f>
        <v>0</v>
      </c>
      <c r="J126" s="179">
        <f t="shared" si="26"/>
        <v>10</v>
      </c>
      <c r="K126" s="30">
        <f>'дод 2'!L190</f>
        <v>0</v>
      </c>
      <c r="L126" s="30">
        <f>'дод 2'!M190</f>
        <v>0</v>
      </c>
      <c r="M126" s="30">
        <f>'дод 2'!N190</f>
        <v>0</v>
      </c>
      <c r="N126" s="30">
        <f>'дод 2'!O190</f>
        <v>0</v>
      </c>
      <c r="O126" s="30">
        <f>'дод 2'!P190</f>
        <v>0</v>
      </c>
      <c r="P126" s="30">
        <f>'дод 2'!Q190</f>
        <v>0</v>
      </c>
      <c r="Q126" s="30">
        <f>'дод 2'!R190</f>
        <v>0</v>
      </c>
      <c r="R126" s="30">
        <f>'дод 2'!S190</f>
        <v>0</v>
      </c>
      <c r="S126" s="30">
        <f>'дод 2'!T190</f>
        <v>0</v>
      </c>
      <c r="T126" s="30">
        <f>'дод 2'!U190</f>
        <v>0</v>
      </c>
      <c r="U126" s="179"/>
      <c r="V126" s="30">
        <f t="shared" si="27"/>
        <v>84</v>
      </c>
      <c r="W126" s="220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</row>
    <row r="127" spans="1:36" ht="85.5" customHeight="1">
      <c r="A127" s="3" t="s">
        <v>153</v>
      </c>
      <c r="B127" s="3" t="s">
        <v>88</v>
      </c>
      <c r="C127" s="10" t="s">
        <v>203</v>
      </c>
      <c r="D127" s="29">
        <f>'дод 2'!E191</f>
        <v>1529125</v>
      </c>
      <c r="E127" s="29">
        <f>'дод 2'!F191</f>
        <v>0</v>
      </c>
      <c r="F127" s="29">
        <f>'дод 2'!G191</f>
        <v>0</v>
      </c>
      <c r="G127" s="29">
        <f>'дод 2'!H191</f>
        <v>1480138.79</v>
      </c>
      <c r="H127" s="29">
        <f>'дод 2'!I191</f>
        <v>0</v>
      </c>
      <c r="I127" s="29">
        <f>'дод 2'!J191</f>
        <v>0</v>
      </c>
      <c r="J127" s="121">
        <f t="shared" si="26"/>
        <v>96.79645483528162</v>
      </c>
      <c r="K127" s="29">
        <f>'дод 2'!L191</f>
        <v>0</v>
      </c>
      <c r="L127" s="29">
        <f>'дод 2'!M191</f>
        <v>0</v>
      </c>
      <c r="M127" s="29">
        <f>'дод 2'!N191</f>
        <v>0</v>
      </c>
      <c r="N127" s="29">
        <f>'дод 2'!O191</f>
        <v>0</v>
      </c>
      <c r="O127" s="29">
        <f>'дод 2'!P191</f>
        <v>0</v>
      </c>
      <c r="P127" s="29">
        <f>'дод 2'!Q191</f>
        <v>0</v>
      </c>
      <c r="Q127" s="29">
        <f>'дод 2'!R191</f>
        <v>0</v>
      </c>
      <c r="R127" s="29">
        <f>'дод 2'!S191</f>
        <v>0</v>
      </c>
      <c r="S127" s="29">
        <f>'дод 2'!T191</f>
        <v>0</v>
      </c>
      <c r="T127" s="29">
        <f>'дод 2'!U191</f>
        <v>0</v>
      </c>
      <c r="U127" s="121"/>
      <c r="V127" s="29">
        <f t="shared" si="27"/>
        <v>1480138.79</v>
      </c>
      <c r="W127" s="220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</row>
    <row r="128" spans="1:36" ht="19.5" customHeight="1">
      <c r="A128" s="3" t="s">
        <v>154</v>
      </c>
      <c r="B128" s="24"/>
      <c r="C128" s="10" t="s">
        <v>58</v>
      </c>
      <c r="D128" s="29">
        <f>D129+D130</f>
        <v>3165620</v>
      </c>
      <c r="E128" s="29">
        <f aca="true" t="shared" si="37" ref="E128:T128">E129+E130</f>
        <v>0</v>
      </c>
      <c r="F128" s="29">
        <f t="shared" si="37"/>
        <v>0</v>
      </c>
      <c r="G128" s="29">
        <f t="shared" si="37"/>
        <v>2997784.3600000003</v>
      </c>
      <c r="H128" s="29">
        <f t="shared" si="37"/>
        <v>0</v>
      </c>
      <c r="I128" s="29">
        <f t="shared" si="37"/>
        <v>0</v>
      </c>
      <c r="J128" s="121">
        <f t="shared" si="26"/>
        <v>94.6981747651329</v>
      </c>
      <c r="K128" s="29">
        <f t="shared" si="37"/>
        <v>0</v>
      </c>
      <c r="L128" s="29">
        <f t="shared" si="37"/>
        <v>0</v>
      </c>
      <c r="M128" s="29">
        <f t="shared" si="37"/>
        <v>0</v>
      </c>
      <c r="N128" s="29">
        <f t="shared" si="37"/>
        <v>0</v>
      </c>
      <c r="O128" s="29">
        <f t="shared" si="37"/>
        <v>0</v>
      </c>
      <c r="P128" s="29">
        <f t="shared" si="37"/>
        <v>0</v>
      </c>
      <c r="Q128" s="29">
        <f t="shared" si="37"/>
        <v>0</v>
      </c>
      <c r="R128" s="29">
        <f t="shared" si="37"/>
        <v>0</v>
      </c>
      <c r="S128" s="29">
        <f t="shared" si="37"/>
        <v>0</v>
      </c>
      <c r="T128" s="29">
        <f t="shared" si="37"/>
        <v>0</v>
      </c>
      <c r="U128" s="121"/>
      <c r="V128" s="29">
        <f t="shared" si="27"/>
        <v>2997784.3600000003</v>
      </c>
      <c r="W128" s="220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</row>
    <row r="129" spans="1:36" s="5" customFormat="1" ht="42.75" customHeight="1">
      <c r="A129" s="4" t="s">
        <v>446</v>
      </c>
      <c r="B129" s="4" t="s">
        <v>87</v>
      </c>
      <c r="C129" s="11" t="s">
        <v>36</v>
      </c>
      <c r="D129" s="30">
        <f>'дод 2'!E193</f>
        <v>1890625</v>
      </c>
      <c r="E129" s="30">
        <f>'дод 2'!F193</f>
        <v>0</v>
      </c>
      <c r="F129" s="30">
        <f>'дод 2'!G193</f>
        <v>0</v>
      </c>
      <c r="G129" s="30">
        <f>'дод 2'!H193</f>
        <v>1726662.8</v>
      </c>
      <c r="H129" s="30">
        <f>'дод 2'!I193</f>
        <v>0</v>
      </c>
      <c r="I129" s="30">
        <f>'дод 2'!J193</f>
        <v>0</v>
      </c>
      <c r="J129" s="179">
        <f t="shared" si="26"/>
        <v>91.32761917355371</v>
      </c>
      <c r="K129" s="30">
        <f>'дод 2'!L193</f>
        <v>0</v>
      </c>
      <c r="L129" s="30">
        <f>'дод 2'!M193</f>
        <v>0</v>
      </c>
      <c r="M129" s="30">
        <f>'дод 2'!N193</f>
        <v>0</v>
      </c>
      <c r="N129" s="30">
        <f>'дод 2'!O193</f>
        <v>0</v>
      </c>
      <c r="O129" s="30">
        <f>'дод 2'!P193</f>
        <v>0</v>
      </c>
      <c r="P129" s="30">
        <f>'дод 2'!Q193</f>
        <v>0</v>
      </c>
      <c r="Q129" s="30">
        <f>'дод 2'!R193</f>
        <v>0</v>
      </c>
      <c r="R129" s="30">
        <f>'дод 2'!S193</f>
        <v>0</v>
      </c>
      <c r="S129" s="30">
        <f>'дод 2'!T193</f>
        <v>0</v>
      </c>
      <c r="T129" s="30">
        <f>'дод 2'!U193</f>
        <v>0</v>
      </c>
      <c r="U129" s="179"/>
      <c r="V129" s="30">
        <f t="shared" si="27"/>
        <v>1726662.8</v>
      </c>
      <c r="W129" s="220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</row>
    <row r="130" spans="1:36" s="5" customFormat="1" ht="55.5" customHeight="1">
      <c r="A130" s="4" t="s">
        <v>447</v>
      </c>
      <c r="B130" s="4" t="s">
        <v>87</v>
      </c>
      <c r="C130" s="11" t="s">
        <v>492</v>
      </c>
      <c r="D130" s="30">
        <f>'дод 2'!E194</f>
        <v>1274995</v>
      </c>
      <c r="E130" s="30">
        <f>'дод 2'!F194</f>
        <v>0</v>
      </c>
      <c r="F130" s="30">
        <f>'дод 2'!G194</f>
        <v>0</v>
      </c>
      <c r="G130" s="30">
        <f>'дод 2'!H194</f>
        <v>1271121.56</v>
      </c>
      <c r="H130" s="30">
        <f>'дод 2'!I194</f>
        <v>0</v>
      </c>
      <c r="I130" s="30">
        <f>'дод 2'!J194</f>
        <v>0</v>
      </c>
      <c r="J130" s="179">
        <f t="shared" si="26"/>
        <v>99.69619959293958</v>
      </c>
      <c r="K130" s="30">
        <f>'дод 2'!L194</f>
        <v>0</v>
      </c>
      <c r="L130" s="30">
        <f>'дод 2'!M194</f>
        <v>0</v>
      </c>
      <c r="M130" s="30">
        <f>'дод 2'!N194</f>
        <v>0</v>
      </c>
      <c r="N130" s="30">
        <f>'дод 2'!O194</f>
        <v>0</v>
      </c>
      <c r="O130" s="30">
        <f>'дод 2'!P194</f>
        <v>0</v>
      </c>
      <c r="P130" s="30">
        <f>'дод 2'!Q194</f>
        <v>0</v>
      </c>
      <c r="Q130" s="30">
        <f>'дод 2'!R194</f>
        <v>0</v>
      </c>
      <c r="R130" s="30">
        <f>'дод 2'!S194</f>
        <v>0</v>
      </c>
      <c r="S130" s="30">
        <f>'дод 2'!T194</f>
        <v>0</v>
      </c>
      <c r="T130" s="30">
        <f>'дод 2'!U194</f>
        <v>0</v>
      </c>
      <c r="U130" s="179"/>
      <c r="V130" s="30">
        <f t="shared" si="27"/>
        <v>1271121.56</v>
      </c>
      <c r="W130" s="220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</row>
    <row r="131" spans="1:36" ht="43.5" customHeight="1">
      <c r="A131" s="3" t="s">
        <v>155</v>
      </c>
      <c r="B131" s="3" t="s">
        <v>91</v>
      </c>
      <c r="C131" s="10" t="s">
        <v>225</v>
      </c>
      <c r="D131" s="29">
        <f>'дод 2'!E195</f>
        <v>75000</v>
      </c>
      <c r="E131" s="29">
        <f>'дод 2'!F195</f>
        <v>0</v>
      </c>
      <c r="F131" s="29">
        <f>'дод 2'!G195</f>
        <v>0</v>
      </c>
      <c r="G131" s="29">
        <f>'дод 2'!H195</f>
        <v>75000</v>
      </c>
      <c r="H131" s="29">
        <f>'дод 2'!I195</f>
        <v>0</v>
      </c>
      <c r="I131" s="29">
        <f>'дод 2'!J195</f>
        <v>0</v>
      </c>
      <c r="J131" s="121">
        <f t="shared" si="26"/>
        <v>100</v>
      </c>
      <c r="K131" s="29">
        <f>'дод 2'!L195</f>
        <v>0</v>
      </c>
      <c r="L131" s="29">
        <f>'дод 2'!M195</f>
        <v>0</v>
      </c>
      <c r="M131" s="29">
        <f>'дод 2'!N195</f>
        <v>0</v>
      </c>
      <c r="N131" s="29">
        <f>'дод 2'!O195</f>
        <v>0</v>
      </c>
      <c r="O131" s="29">
        <f>'дод 2'!P195</f>
        <v>0</v>
      </c>
      <c r="P131" s="29">
        <f>'дод 2'!Q195</f>
        <v>0</v>
      </c>
      <c r="Q131" s="29">
        <f>'дод 2'!R195</f>
        <v>0</v>
      </c>
      <c r="R131" s="29">
        <f>'дод 2'!S195</f>
        <v>0</v>
      </c>
      <c r="S131" s="29">
        <f>'дод 2'!T195</f>
        <v>0</v>
      </c>
      <c r="T131" s="29">
        <f>'дод 2'!U195</f>
        <v>0</v>
      </c>
      <c r="U131" s="121"/>
      <c r="V131" s="29">
        <f t="shared" si="27"/>
        <v>75000</v>
      </c>
      <c r="W131" s="220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</row>
    <row r="132" spans="1:36" ht="27.75" customHeight="1">
      <c r="A132" s="3" t="s">
        <v>448</v>
      </c>
      <c r="B132" s="3" t="s">
        <v>156</v>
      </c>
      <c r="C132" s="10" t="s">
        <v>69</v>
      </c>
      <c r="D132" s="29">
        <f>'дод 2'!E196+'дод 2'!E245</f>
        <v>665000</v>
      </c>
      <c r="E132" s="29">
        <f>'дод 2'!F196+'дод 2'!F245</f>
        <v>282787.1</v>
      </c>
      <c r="F132" s="29">
        <f>'дод 2'!G196+'дод 2'!G245</f>
        <v>0</v>
      </c>
      <c r="G132" s="29">
        <f>'дод 2'!H196+'дод 2'!H245</f>
        <v>620002.26</v>
      </c>
      <c r="H132" s="29">
        <f>'дод 2'!I196+'дод 2'!I245</f>
        <v>280796.56</v>
      </c>
      <c r="I132" s="29">
        <f>'дод 2'!J196+'дод 2'!J245</f>
        <v>0</v>
      </c>
      <c r="J132" s="121">
        <f t="shared" si="26"/>
        <v>93.23342255639098</v>
      </c>
      <c r="K132" s="29">
        <f>'дод 2'!L196+'дод 2'!L245</f>
        <v>0</v>
      </c>
      <c r="L132" s="29">
        <f>'дод 2'!M196+'дод 2'!M245</f>
        <v>0</v>
      </c>
      <c r="M132" s="29">
        <f>'дод 2'!N196+'дод 2'!N245</f>
        <v>0</v>
      </c>
      <c r="N132" s="29">
        <f>'дод 2'!O196+'дод 2'!O245</f>
        <v>0</v>
      </c>
      <c r="O132" s="29">
        <f>'дод 2'!P196+'дод 2'!P245</f>
        <v>0</v>
      </c>
      <c r="P132" s="29">
        <f>'дод 2'!Q196+'дод 2'!Q245</f>
        <v>0</v>
      </c>
      <c r="Q132" s="29">
        <f>'дод 2'!R196+'дод 2'!R245</f>
        <v>0</v>
      </c>
      <c r="R132" s="29">
        <f>'дод 2'!S196+'дод 2'!S245</f>
        <v>0</v>
      </c>
      <c r="S132" s="29">
        <f>'дод 2'!T196+'дод 2'!T245</f>
        <v>0</v>
      </c>
      <c r="T132" s="29">
        <f>'дод 2'!U196+'дод 2'!U245</f>
        <v>0</v>
      </c>
      <c r="U132" s="121"/>
      <c r="V132" s="29">
        <f t="shared" si="27"/>
        <v>620002.26</v>
      </c>
      <c r="W132" s="220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</row>
    <row r="133" spans="1:36" ht="53.25" customHeight="1">
      <c r="A133" s="3" t="s">
        <v>613</v>
      </c>
      <c r="B133" s="3"/>
      <c r="C133" s="10" t="s">
        <v>614</v>
      </c>
      <c r="D133" s="29">
        <f>D135+D137+D139</f>
        <v>0</v>
      </c>
      <c r="E133" s="29">
        <f aca="true" t="shared" si="38" ref="E133:T133">E135+E137+E139</f>
        <v>0</v>
      </c>
      <c r="F133" s="29">
        <f t="shared" si="38"/>
        <v>0</v>
      </c>
      <c r="G133" s="29">
        <f t="shared" si="38"/>
        <v>0</v>
      </c>
      <c r="H133" s="29">
        <f t="shared" si="38"/>
        <v>0</v>
      </c>
      <c r="I133" s="29">
        <f t="shared" si="38"/>
        <v>0</v>
      </c>
      <c r="J133" s="121"/>
      <c r="K133" s="29">
        <f t="shared" si="38"/>
        <v>18010385.35</v>
      </c>
      <c r="L133" s="29">
        <f t="shared" si="38"/>
        <v>0</v>
      </c>
      <c r="M133" s="29">
        <f t="shared" si="38"/>
        <v>0</v>
      </c>
      <c r="N133" s="29">
        <f t="shared" si="38"/>
        <v>0</v>
      </c>
      <c r="O133" s="29">
        <f t="shared" si="38"/>
        <v>18010385.35</v>
      </c>
      <c r="P133" s="29">
        <f t="shared" si="38"/>
        <v>17851775.09</v>
      </c>
      <c r="Q133" s="29">
        <f t="shared" si="38"/>
        <v>0</v>
      </c>
      <c r="R133" s="29">
        <f t="shared" si="38"/>
        <v>0</v>
      </c>
      <c r="S133" s="29">
        <f t="shared" si="38"/>
        <v>0</v>
      </c>
      <c r="T133" s="29">
        <f t="shared" si="38"/>
        <v>17851775.09</v>
      </c>
      <c r="U133" s="121">
        <f aca="true" t="shared" si="39" ref="U133:U140">P133/K133*100</f>
        <v>99.11933999790847</v>
      </c>
      <c r="V133" s="29">
        <f t="shared" si="27"/>
        <v>17851775.09</v>
      </c>
      <c r="W133" s="220">
        <v>25</v>
      </c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</row>
    <row r="134" spans="2:36" ht="21.75" customHeight="1">
      <c r="B134" s="3"/>
      <c r="C134" s="114" t="s">
        <v>685</v>
      </c>
      <c r="D134" s="29">
        <f>D136+D138+D140</f>
        <v>0</v>
      </c>
      <c r="E134" s="29">
        <f aca="true" t="shared" si="40" ref="E134:T134">E136+E138+E140</f>
        <v>0</v>
      </c>
      <c r="F134" s="29">
        <f t="shared" si="40"/>
        <v>0</v>
      </c>
      <c r="G134" s="29">
        <f t="shared" si="40"/>
        <v>0</v>
      </c>
      <c r="H134" s="29">
        <f t="shared" si="40"/>
        <v>0</v>
      </c>
      <c r="I134" s="29">
        <f t="shared" si="40"/>
        <v>0</v>
      </c>
      <c r="J134" s="121"/>
      <c r="K134" s="29">
        <f t="shared" si="40"/>
        <v>18010385.35</v>
      </c>
      <c r="L134" s="29">
        <f t="shared" si="40"/>
        <v>0</v>
      </c>
      <c r="M134" s="29">
        <f t="shared" si="40"/>
        <v>0</v>
      </c>
      <c r="N134" s="29">
        <f t="shared" si="40"/>
        <v>0</v>
      </c>
      <c r="O134" s="29">
        <f t="shared" si="40"/>
        <v>18010385.35</v>
      </c>
      <c r="P134" s="29">
        <f t="shared" si="40"/>
        <v>17851775.09</v>
      </c>
      <c r="Q134" s="29">
        <f t="shared" si="40"/>
        <v>0</v>
      </c>
      <c r="R134" s="29">
        <f t="shared" si="40"/>
        <v>0</v>
      </c>
      <c r="S134" s="29">
        <f t="shared" si="40"/>
        <v>0</v>
      </c>
      <c r="T134" s="29">
        <f t="shared" si="40"/>
        <v>17851775.09</v>
      </c>
      <c r="U134" s="121">
        <f t="shared" si="39"/>
        <v>99.11933999790847</v>
      </c>
      <c r="V134" s="29">
        <f t="shared" si="27"/>
        <v>17851775.09</v>
      </c>
      <c r="W134" s="220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</row>
    <row r="135" spans="1:36" s="5" customFormat="1" ht="213.75" customHeight="1">
      <c r="A135" s="4" t="s">
        <v>615</v>
      </c>
      <c r="B135" s="4" t="s">
        <v>88</v>
      </c>
      <c r="C135" s="138" t="s">
        <v>616</v>
      </c>
      <c r="D135" s="30">
        <f>'дод 2'!E199</f>
        <v>0</v>
      </c>
      <c r="E135" s="30">
        <f>'дод 2'!F199</f>
        <v>0</v>
      </c>
      <c r="F135" s="30">
        <f>'дод 2'!G199</f>
        <v>0</v>
      </c>
      <c r="G135" s="30">
        <f>'дод 2'!H199</f>
        <v>0</v>
      </c>
      <c r="H135" s="30">
        <f>'дод 2'!I199</f>
        <v>0</v>
      </c>
      <c r="I135" s="30">
        <f>'дод 2'!J199</f>
        <v>0</v>
      </c>
      <c r="J135" s="179"/>
      <c r="K135" s="30">
        <f>'дод 2'!L199</f>
        <v>10929470.88</v>
      </c>
      <c r="L135" s="30">
        <f>'дод 2'!M199</f>
        <v>0</v>
      </c>
      <c r="M135" s="30">
        <f>'дод 2'!N199</f>
        <v>0</v>
      </c>
      <c r="N135" s="30">
        <f>'дод 2'!O199</f>
        <v>0</v>
      </c>
      <c r="O135" s="30">
        <f>'дод 2'!P199</f>
        <v>10929470.88</v>
      </c>
      <c r="P135" s="30">
        <f>'дод 2'!Q199</f>
        <v>10770904.33</v>
      </c>
      <c r="Q135" s="30">
        <f>'дод 2'!R199</f>
        <v>0</v>
      </c>
      <c r="R135" s="30">
        <f>'дод 2'!S199</f>
        <v>0</v>
      </c>
      <c r="S135" s="30">
        <f>'дод 2'!T199</f>
        <v>0</v>
      </c>
      <c r="T135" s="30">
        <f>'дод 2'!U199</f>
        <v>10770904.33</v>
      </c>
      <c r="U135" s="179">
        <f t="shared" si="39"/>
        <v>98.54918365453386</v>
      </c>
      <c r="V135" s="30">
        <f t="shared" si="27"/>
        <v>10770904.33</v>
      </c>
      <c r="W135" s="220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</row>
    <row r="136" spans="1:36" s="5" customFormat="1" ht="21.75" customHeight="1">
      <c r="A136" s="4"/>
      <c r="B136" s="4"/>
      <c r="C136" s="138" t="s">
        <v>685</v>
      </c>
      <c r="D136" s="30">
        <f>'дод 2'!E200</f>
        <v>0</v>
      </c>
      <c r="E136" s="30">
        <f>'дод 2'!F200</f>
        <v>0</v>
      </c>
      <c r="F136" s="30">
        <f>'дод 2'!G200</f>
        <v>0</v>
      </c>
      <c r="G136" s="30">
        <f>'дод 2'!H200</f>
        <v>0</v>
      </c>
      <c r="H136" s="30">
        <f>'дод 2'!I200</f>
        <v>0</v>
      </c>
      <c r="I136" s="30">
        <f>'дод 2'!J200</f>
        <v>0</v>
      </c>
      <c r="J136" s="179"/>
      <c r="K136" s="30">
        <f>'дод 2'!L200</f>
        <v>10929470.88</v>
      </c>
      <c r="L136" s="30">
        <f>'дод 2'!M200</f>
        <v>0</v>
      </c>
      <c r="M136" s="30">
        <f>'дод 2'!N200</f>
        <v>0</v>
      </c>
      <c r="N136" s="30">
        <f>'дод 2'!O200</f>
        <v>0</v>
      </c>
      <c r="O136" s="30">
        <f>'дод 2'!P200</f>
        <v>10929470.88</v>
      </c>
      <c r="P136" s="30">
        <f>'дод 2'!Q200</f>
        <v>10770904.33</v>
      </c>
      <c r="Q136" s="30">
        <f>'дод 2'!R200</f>
        <v>0</v>
      </c>
      <c r="R136" s="30">
        <f>'дод 2'!S200</f>
        <v>0</v>
      </c>
      <c r="S136" s="30">
        <f>'дод 2'!T200</f>
        <v>0</v>
      </c>
      <c r="T136" s="30">
        <f>'дод 2'!U200</f>
        <v>10770904.33</v>
      </c>
      <c r="U136" s="179">
        <f t="shared" si="39"/>
        <v>98.54918365453386</v>
      </c>
      <c r="V136" s="30">
        <f t="shared" si="27"/>
        <v>10770904.33</v>
      </c>
      <c r="W136" s="220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</row>
    <row r="137" spans="1:36" s="5" customFormat="1" ht="213.75" customHeight="1">
      <c r="A137" s="4" t="s">
        <v>664</v>
      </c>
      <c r="B137" s="4" t="s">
        <v>88</v>
      </c>
      <c r="C137" s="138" t="s">
        <v>665</v>
      </c>
      <c r="D137" s="30">
        <f>'дод 2'!E201</f>
        <v>0</v>
      </c>
      <c r="E137" s="30">
        <f>'дод 2'!F201</f>
        <v>0</v>
      </c>
      <c r="F137" s="30">
        <f>'дод 2'!G201</f>
        <v>0</v>
      </c>
      <c r="G137" s="30">
        <f>'дод 2'!H201</f>
        <v>0</v>
      </c>
      <c r="H137" s="30">
        <f>'дод 2'!I201</f>
        <v>0</v>
      </c>
      <c r="I137" s="30">
        <f>'дод 2'!J201</f>
        <v>0</v>
      </c>
      <c r="J137" s="179"/>
      <c r="K137" s="30">
        <f>'дод 2'!L201</f>
        <v>2699080</v>
      </c>
      <c r="L137" s="30">
        <f>'дод 2'!M201</f>
        <v>0</v>
      </c>
      <c r="M137" s="30">
        <f>'дод 2'!N201</f>
        <v>0</v>
      </c>
      <c r="N137" s="30">
        <f>'дод 2'!O201</f>
        <v>0</v>
      </c>
      <c r="O137" s="30">
        <f>'дод 2'!P201</f>
        <v>2699080</v>
      </c>
      <c r="P137" s="30">
        <f>'дод 2'!Q201</f>
        <v>2699044.19</v>
      </c>
      <c r="Q137" s="30">
        <f>'дод 2'!R201</f>
        <v>0</v>
      </c>
      <c r="R137" s="30">
        <f>'дод 2'!S201</f>
        <v>0</v>
      </c>
      <c r="S137" s="30">
        <f>'дод 2'!T201</f>
        <v>0</v>
      </c>
      <c r="T137" s="30">
        <f>'дод 2'!U201</f>
        <v>2699044.19</v>
      </c>
      <c r="U137" s="179">
        <f t="shared" si="39"/>
        <v>99.99867325162649</v>
      </c>
      <c r="V137" s="30">
        <f t="shared" si="27"/>
        <v>2699044.19</v>
      </c>
      <c r="W137" s="220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</row>
    <row r="138" spans="1:36" s="5" customFormat="1" ht="26.25" customHeight="1">
      <c r="A138" s="4"/>
      <c r="B138" s="4"/>
      <c r="C138" s="138" t="s">
        <v>685</v>
      </c>
      <c r="D138" s="30">
        <f>'дод 2'!E202</f>
        <v>0</v>
      </c>
      <c r="E138" s="30">
        <f>'дод 2'!F202</f>
        <v>0</v>
      </c>
      <c r="F138" s="30">
        <f>'дод 2'!G202</f>
        <v>0</v>
      </c>
      <c r="G138" s="30">
        <f>'дод 2'!H202</f>
        <v>0</v>
      </c>
      <c r="H138" s="30">
        <f>'дод 2'!I202</f>
        <v>0</v>
      </c>
      <c r="I138" s="30">
        <f>'дод 2'!J202</f>
        <v>0</v>
      </c>
      <c r="J138" s="179"/>
      <c r="K138" s="30">
        <f>'дод 2'!L202</f>
        <v>2699080</v>
      </c>
      <c r="L138" s="30">
        <f>'дод 2'!M202</f>
        <v>0</v>
      </c>
      <c r="M138" s="30">
        <f>'дод 2'!N202</f>
        <v>0</v>
      </c>
      <c r="N138" s="30">
        <f>'дод 2'!O202</f>
        <v>0</v>
      </c>
      <c r="O138" s="30">
        <f>'дод 2'!P202</f>
        <v>2699080</v>
      </c>
      <c r="P138" s="30">
        <f>'дод 2'!Q202</f>
        <v>2699044.19</v>
      </c>
      <c r="Q138" s="30">
        <f>'дод 2'!R202</f>
        <v>0</v>
      </c>
      <c r="R138" s="30">
        <f>'дод 2'!S202</f>
        <v>0</v>
      </c>
      <c r="S138" s="30">
        <f>'дод 2'!T202</f>
        <v>0</v>
      </c>
      <c r="T138" s="30">
        <f>'дод 2'!U202</f>
        <v>2699044.19</v>
      </c>
      <c r="U138" s="179">
        <f t="shared" si="39"/>
        <v>99.99867325162649</v>
      </c>
      <c r="V138" s="30">
        <f t="shared" si="27"/>
        <v>2699044.19</v>
      </c>
      <c r="W138" s="220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</row>
    <row r="139" spans="1:36" s="5" customFormat="1" ht="213.75" customHeight="1">
      <c r="A139" s="4" t="s">
        <v>667</v>
      </c>
      <c r="B139" s="4" t="s">
        <v>88</v>
      </c>
      <c r="C139" s="138" t="s">
        <v>668</v>
      </c>
      <c r="D139" s="30">
        <f>'дод 2'!E203</f>
        <v>0</v>
      </c>
      <c r="E139" s="30">
        <f>'дод 2'!F203</f>
        <v>0</v>
      </c>
      <c r="F139" s="30">
        <f>'дод 2'!G203</f>
        <v>0</v>
      </c>
      <c r="G139" s="30">
        <f>'дод 2'!H203</f>
        <v>0</v>
      </c>
      <c r="H139" s="30">
        <f>'дод 2'!I203</f>
        <v>0</v>
      </c>
      <c r="I139" s="30">
        <f>'дод 2'!J203</f>
        <v>0</v>
      </c>
      <c r="J139" s="179"/>
      <c r="K139" s="30">
        <f>'дод 2'!L203</f>
        <v>4381834.47</v>
      </c>
      <c r="L139" s="30">
        <f>'дод 2'!M203</f>
        <v>0</v>
      </c>
      <c r="M139" s="30">
        <f>'дод 2'!N203</f>
        <v>0</v>
      </c>
      <c r="N139" s="30">
        <f>'дод 2'!O203</f>
        <v>0</v>
      </c>
      <c r="O139" s="30">
        <f>'дод 2'!P203</f>
        <v>4381834.47</v>
      </c>
      <c r="P139" s="30">
        <f>'дод 2'!Q203</f>
        <v>4381826.57</v>
      </c>
      <c r="Q139" s="30">
        <f>'дод 2'!R203</f>
        <v>0</v>
      </c>
      <c r="R139" s="30">
        <f>'дод 2'!S203</f>
        <v>0</v>
      </c>
      <c r="S139" s="30">
        <f>'дод 2'!T203</f>
        <v>0</v>
      </c>
      <c r="T139" s="30">
        <f>'дод 2'!U203</f>
        <v>4381826.57</v>
      </c>
      <c r="U139" s="179">
        <f t="shared" si="39"/>
        <v>99.99981971021376</v>
      </c>
      <c r="V139" s="30">
        <f t="shared" si="27"/>
        <v>4381826.57</v>
      </c>
      <c r="W139" s="220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</row>
    <row r="140" spans="1:36" s="5" customFormat="1" ht="24.75" customHeight="1">
      <c r="A140" s="4"/>
      <c r="B140" s="4"/>
      <c r="C140" s="138" t="s">
        <v>685</v>
      </c>
      <c r="D140" s="30">
        <f>'дод 2'!E204</f>
        <v>0</v>
      </c>
      <c r="E140" s="30">
        <f>'дод 2'!F204</f>
        <v>0</v>
      </c>
      <c r="F140" s="30">
        <f>'дод 2'!G204</f>
        <v>0</v>
      </c>
      <c r="G140" s="30">
        <f>'дод 2'!H204</f>
        <v>0</v>
      </c>
      <c r="H140" s="30">
        <f>'дод 2'!I204</f>
        <v>0</v>
      </c>
      <c r="I140" s="30">
        <f>'дод 2'!J204</f>
        <v>0</v>
      </c>
      <c r="J140" s="179"/>
      <c r="K140" s="30">
        <f>'дод 2'!L204</f>
        <v>4381834.47</v>
      </c>
      <c r="L140" s="30">
        <f>'дод 2'!M204</f>
        <v>0</v>
      </c>
      <c r="M140" s="30">
        <f>'дод 2'!N204</f>
        <v>0</v>
      </c>
      <c r="N140" s="30">
        <f>'дод 2'!O204</f>
        <v>0</v>
      </c>
      <c r="O140" s="30">
        <f>'дод 2'!P204</f>
        <v>4381834.47</v>
      </c>
      <c r="P140" s="30">
        <f>'дод 2'!Q204</f>
        <v>4381826.57</v>
      </c>
      <c r="Q140" s="30">
        <f>'дод 2'!R204</f>
        <v>0</v>
      </c>
      <c r="R140" s="30">
        <f>'дод 2'!S204</f>
        <v>0</v>
      </c>
      <c r="S140" s="30">
        <f>'дод 2'!T204</f>
        <v>0</v>
      </c>
      <c r="T140" s="30">
        <f>'дод 2'!U204</f>
        <v>4381826.57</v>
      </c>
      <c r="U140" s="179">
        <f t="shared" si="39"/>
        <v>99.99981971021376</v>
      </c>
      <c r="V140" s="30">
        <f t="shared" si="27"/>
        <v>4381826.57</v>
      </c>
      <c r="W140" s="220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</row>
    <row r="141" spans="1:36" ht="172.5" customHeight="1">
      <c r="A141" s="3" t="s">
        <v>558</v>
      </c>
      <c r="B141" s="3" t="s">
        <v>148</v>
      </c>
      <c r="C141" s="10" t="s">
        <v>559</v>
      </c>
      <c r="D141" s="29">
        <f>'дод 2'!E205</f>
        <v>2195810</v>
      </c>
      <c r="E141" s="29">
        <f>'дод 2'!F205</f>
        <v>0</v>
      </c>
      <c r="F141" s="29">
        <f>'дод 2'!G205</f>
        <v>0</v>
      </c>
      <c r="G141" s="29">
        <f>'дод 2'!H205</f>
        <v>2112765.84</v>
      </c>
      <c r="H141" s="29">
        <f>'дод 2'!I205</f>
        <v>0</v>
      </c>
      <c r="I141" s="29">
        <f>'дод 2'!J205</f>
        <v>0</v>
      </c>
      <c r="J141" s="121">
        <f t="shared" si="26"/>
        <v>96.2180625828282</v>
      </c>
      <c r="K141" s="29">
        <f>'дод 2'!L205</f>
        <v>0</v>
      </c>
      <c r="L141" s="29">
        <f>'дод 2'!M205</f>
        <v>0</v>
      </c>
      <c r="M141" s="29">
        <f>'дод 2'!N205</f>
        <v>0</v>
      </c>
      <c r="N141" s="29">
        <f>'дод 2'!O205</f>
        <v>0</v>
      </c>
      <c r="O141" s="29">
        <f>'дод 2'!P205</f>
        <v>0</v>
      </c>
      <c r="P141" s="29">
        <f>'дод 2'!Q205</f>
        <v>0</v>
      </c>
      <c r="Q141" s="29">
        <f>'дод 2'!R205</f>
        <v>0</v>
      </c>
      <c r="R141" s="29">
        <f>'дод 2'!S205</f>
        <v>0</v>
      </c>
      <c r="S141" s="29">
        <f>'дод 2'!T205</f>
        <v>0</v>
      </c>
      <c r="T141" s="29">
        <f>'дод 2'!U205</f>
        <v>0</v>
      </c>
      <c r="U141" s="121"/>
      <c r="V141" s="29">
        <f t="shared" si="27"/>
        <v>2112765.84</v>
      </c>
      <c r="W141" s="220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</row>
    <row r="142" spans="2:36" ht="21" customHeight="1">
      <c r="B142" s="3"/>
      <c r="C142" s="10" t="s">
        <v>685</v>
      </c>
      <c r="D142" s="29">
        <f>'дод 2'!E206</f>
        <v>2195810</v>
      </c>
      <c r="E142" s="29">
        <f>'дод 2'!F206</f>
        <v>0</v>
      </c>
      <c r="F142" s="29">
        <f>'дод 2'!G206</f>
        <v>0</v>
      </c>
      <c r="G142" s="29">
        <f>'дод 2'!H206</f>
        <v>2112765.84</v>
      </c>
      <c r="H142" s="29">
        <f>'дод 2'!I206</f>
        <v>0</v>
      </c>
      <c r="I142" s="29">
        <f>'дод 2'!J206</f>
        <v>0</v>
      </c>
      <c r="J142" s="121">
        <f t="shared" si="26"/>
        <v>96.2180625828282</v>
      </c>
      <c r="K142" s="29">
        <f>'дод 2'!L206</f>
        <v>0</v>
      </c>
      <c r="L142" s="29">
        <f>'дод 2'!M206</f>
        <v>0</v>
      </c>
      <c r="M142" s="29">
        <f>'дод 2'!N206</f>
        <v>0</v>
      </c>
      <c r="N142" s="29">
        <f>'дод 2'!O206</f>
        <v>0</v>
      </c>
      <c r="O142" s="29">
        <f>'дод 2'!P206</f>
        <v>0</v>
      </c>
      <c r="P142" s="29">
        <f>'дод 2'!Q206</f>
        <v>0</v>
      </c>
      <c r="Q142" s="29">
        <f>'дод 2'!R206</f>
        <v>0</v>
      </c>
      <c r="R142" s="29">
        <f>'дод 2'!S206</f>
        <v>0</v>
      </c>
      <c r="S142" s="29">
        <f>'дод 2'!T206</f>
        <v>0</v>
      </c>
      <c r="T142" s="29">
        <f>'дод 2'!U206</f>
        <v>0</v>
      </c>
      <c r="U142" s="121"/>
      <c r="V142" s="29">
        <f t="shared" si="27"/>
        <v>2112765.84</v>
      </c>
      <c r="W142" s="220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</row>
    <row r="143" spans="1:36" ht="29.25" customHeight="1">
      <c r="A143" s="3" t="s">
        <v>449</v>
      </c>
      <c r="B143" s="3"/>
      <c r="C143" s="10" t="s">
        <v>450</v>
      </c>
      <c r="D143" s="29">
        <f>D144+D145</f>
        <v>42423690.7</v>
      </c>
      <c r="E143" s="29">
        <f aca="true" t="shared" si="41" ref="E143:T143">E144+E145</f>
        <v>3161310</v>
      </c>
      <c r="F143" s="29">
        <f t="shared" si="41"/>
        <v>622187</v>
      </c>
      <c r="G143" s="29">
        <f t="shared" si="41"/>
        <v>41454607</v>
      </c>
      <c r="H143" s="29">
        <f t="shared" si="41"/>
        <v>3158798.38</v>
      </c>
      <c r="I143" s="29">
        <f t="shared" si="41"/>
        <v>459856.45999999996</v>
      </c>
      <c r="J143" s="121">
        <f aca="true" t="shared" si="42" ref="J143:J206">G143/D143*100</f>
        <v>97.71570157143353</v>
      </c>
      <c r="K143" s="29">
        <f t="shared" si="41"/>
        <v>380382</v>
      </c>
      <c r="L143" s="29">
        <f t="shared" si="41"/>
        <v>0</v>
      </c>
      <c r="M143" s="29">
        <f t="shared" si="41"/>
        <v>0</v>
      </c>
      <c r="N143" s="29">
        <f t="shared" si="41"/>
        <v>0</v>
      </c>
      <c r="O143" s="29">
        <f t="shared" si="41"/>
        <v>380382</v>
      </c>
      <c r="P143" s="29">
        <f t="shared" si="41"/>
        <v>396616.02</v>
      </c>
      <c r="Q143" s="29">
        <f t="shared" si="41"/>
        <v>34338.79</v>
      </c>
      <c r="R143" s="29">
        <f t="shared" si="41"/>
        <v>0</v>
      </c>
      <c r="S143" s="29">
        <f t="shared" si="41"/>
        <v>0</v>
      </c>
      <c r="T143" s="29">
        <f t="shared" si="41"/>
        <v>362277.23</v>
      </c>
      <c r="U143" s="121">
        <f aca="true" t="shared" si="43" ref="U143:U203">P143/K143*100</f>
        <v>104.26782024386011</v>
      </c>
      <c r="V143" s="29">
        <f aca="true" t="shared" si="44" ref="V143:V206">G143+P143</f>
        <v>41851223.02</v>
      </c>
      <c r="W143" s="220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</row>
    <row r="144" spans="1:36" s="5" customFormat="1" ht="32.25" customHeight="1">
      <c r="A144" s="4" t="s">
        <v>451</v>
      </c>
      <c r="B144" s="4" t="s">
        <v>91</v>
      </c>
      <c r="C144" s="11" t="s">
        <v>453</v>
      </c>
      <c r="D144" s="30">
        <f>'дод 2'!E27+'дод 2'!E208</f>
        <v>4995828</v>
      </c>
      <c r="E144" s="30">
        <f>'дод 2'!F27+'дод 2'!F208</f>
        <v>3161310</v>
      </c>
      <c r="F144" s="30">
        <f>'дод 2'!G27+'дод 2'!G208</f>
        <v>622187</v>
      </c>
      <c r="G144" s="30">
        <f>'дод 2'!H27+'дод 2'!H208</f>
        <v>4719282.06</v>
      </c>
      <c r="H144" s="30">
        <f>'дод 2'!I27+'дод 2'!I208</f>
        <v>3158798.38</v>
      </c>
      <c r="I144" s="30">
        <f>'дод 2'!J27+'дод 2'!J208</f>
        <v>459856.45999999996</v>
      </c>
      <c r="J144" s="179">
        <f t="shared" si="42"/>
        <v>94.46446234738265</v>
      </c>
      <c r="K144" s="30">
        <f>'дод 2'!L27+'дод 2'!L208</f>
        <v>305382</v>
      </c>
      <c r="L144" s="30">
        <f>'дод 2'!M27+'дод 2'!M208</f>
        <v>0</v>
      </c>
      <c r="M144" s="30">
        <f>'дод 2'!N27+'дод 2'!N208</f>
        <v>0</v>
      </c>
      <c r="N144" s="30">
        <f>'дод 2'!O27+'дод 2'!O208</f>
        <v>0</v>
      </c>
      <c r="O144" s="30">
        <f>'дод 2'!P27+'дод 2'!P208</f>
        <v>305382</v>
      </c>
      <c r="P144" s="30">
        <f>'дод 2'!Q27+'дод 2'!Q208</f>
        <v>329846.62</v>
      </c>
      <c r="Q144" s="30">
        <f>'дод 2'!R27+'дод 2'!R208</f>
        <v>34338.79</v>
      </c>
      <c r="R144" s="30">
        <f>'дод 2'!S27+'дод 2'!S208</f>
        <v>0</v>
      </c>
      <c r="S144" s="30">
        <f>'дод 2'!T27+'дод 2'!T208</f>
        <v>0</v>
      </c>
      <c r="T144" s="30">
        <f>'дод 2'!U27+'дод 2'!U208</f>
        <v>295507.83</v>
      </c>
      <c r="U144" s="179">
        <f t="shared" si="43"/>
        <v>108.01115324413357</v>
      </c>
      <c r="V144" s="30">
        <f t="shared" si="44"/>
        <v>5049128.68</v>
      </c>
      <c r="W144" s="220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</row>
    <row r="145" spans="1:36" s="5" customFormat="1" ht="41.25" customHeight="1">
      <c r="A145" s="4" t="s">
        <v>452</v>
      </c>
      <c r="B145" s="4" t="s">
        <v>91</v>
      </c>
      <c r="C145" s="11" t="s">
        <v>454</v>
      </c>
      <c r="D145" s="30">
        <f>'дод 2'!E28+'дод 2'!E209+'дод 2'!E85</f>
        <v>37427862.7</v>
      </c>
      <c r="E145" s="30">
        <f>'дод 2'!F28+'дод 2'!F209+'дод 2'!F85</f>
        <v>0</v>
      </c>
      <c r="F145" s="30">
        <f>'дод 2'!G28+'дод 2'!G209+'дод 2'!G85</f>
        <v>0</v>
      </c>
      <c r="G145" s="30">
        <f>'дод 2'!H28+'дод 2'!H209+'дод 2'!H85</f>
        <v>36735324.94</v>
      </c>
      <c r="H145" s="30">
        <f>'дод 2'!I28+'дод 2'!I209+'дод 2'!I85</f>
        <v>0</v>
      </c>
      <c r="I145" s="30">
        <f>'дод 2'!J28+'дод 2'!J209+'дод 2'!J85</f>
        <v>0</v>
      </c>
      <c r="J145" s="179">
        <f t="shared" si="42"/>
        <v>98.1496732379538</v>
      </c>
      <c r="K145" s="30">
        <f>'дод 2'!L28+'дод 2'!L209+'дод 2'!L85</f>
        <v>75000</v>
      </c>
      <c r="L145" s="30">
        <f>'дод 2'!M28+'дод 2'!M209+'дод 2'!M85</f>
        <v>0</v>
      </c>
      <c r="M145" s="30">
        <f>'дод 2'!N28+'дод 2'!N209+'дод 2'!N85</f>
        <v>0</v>
      </c>
      <c r="N145" s="30">
        <f>'дод 2'!O28+'дод 2'!O209+'дод 2'!O85</f>
        <v>0</v>
      </c>
      <c r="O145" s="30">
        <f>'дод 2'!P28+'дод 2'!P209+'дод 2'!P85</f>
        <v>75000</v>
      </c>
      <c r="P145" s="30">
        <f>'дод 2'!Q28+'дод 2'!Q209+'дод 2'!Q85</f>
        <v>66769.4</v>
      </c>
      <c r="Q145" s="30">
        <f>'дод 2'!R28+'дод 2'!R209+'дод 2'!R85</f>
        <v>0</v>
      </c>
      <c r="R145" s="30">
        <f>'дод 2'!S28+'дод 2'!S209+'дод 2'!S85</f>
        <v>0</v>
      </c>
      <c r="S145" s="30">
        <f>'дод 2'!T28+'дод 2'!T209+'дод 2'!T85</f>
        <v>0</v>
      </c>
      <c r="T145" s="30">
        <f>'дод 2'!U28+'дод 2'!U209+'дод 2'!U85</f>
        <v>66769.4</v>
      </c>
      <c r="U145" s="179">
        <f t="shared" si="43"/>
        <v>89.02586666666666</v>
      </c>
      <c r="V145" s="30">
        <f t="shared" si="44"/>
        <v>36802094.339999996</v>
      </c>
      <c r="W145" s="220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</row>
    <row r="146" spans="1:36" s="16" customFormat="1" ht="19.5" customHeight="1">
      <c r="A146" s="17" t="s">
        <v>112</v>
      </c>
      <c r="B146" s="25"/>
      <c r="C146" s="8" t="s">
        <v>113</v>
      </c>
      <c r="D146" s="33">
        <f>D147+D149+D148</f>
        <v>25417699</v>
      </c>
      <c r="E146" s="33">
        <f aca="true" t="shared" si="45" ref="E146:T146">E147+E149+E148</f>
        <v>14087025</v>
      </c>
      <c r="F146" s="33">
        <f t="shared" si="45"/>
        <v>1713245</v>
      </c>
      <c r="G146" s="33">
        <f t="shared" si="45"/>
        <v>24757461.930000003</v>
      </c>
      <c r="H146" s="33">
        <f t="shared" si="45"/>
        <v>14050474.01</v>
      </c>
      <c r="I146" s="33">
        <f t="shared" si="45"/>
        <v>1272598.28</v>
      </c>
      <c r="J146" s="120">
        <f t="shared" si="42"/>
        <v>97.40245145715197</v>
      </c>
      <c r="K146" s="33">
        <f t="shared" si="45"/>
        <v>1405620</v>
      </c>
      <c r="L146" s="33">
        <f t="shared" si="45"/>
        <v>27000</v>
      </c>
      <c r="M146" s="33">
        <f t="shared" si="45"/>
        <v>5000</v>
      </c>
      <c r="N146" s="33">
        <f t="shared" si="45"/>
        <v>0</v>
      </c>
      <c r="O146" s="33">
        <f t="shared" si="45"/>
        <v>1378620</v>
      </c>
      <c r="P146" s="33">
        <f t="shared" si="45"/>
        <v>1605431.54</v>
      </c>
      <c r="Q146" s="33">
        <f t="shared" si="45"/>
        <v>37431.18</v>
      </c>
      <c r="R146" s="33">
        <f t="shared" si="45"/>
        <v>4956.4</v>
      </c>
      <c r="S146" s="33">
        <f t="shared" si="45"/>
        <v>0</v>
      </c>
      <c r="T146" s="33">
        <f t="shared" si="45"/>
        <v>1568000.36</v>
      </c>
      <c r="U146" s="120">
        <f t="shared" si="43"/>
        <v>114.21518902690629</v>
      </c>
      <c r="V146" s="33">
        <f t="shared" si="44"/>
        <v>26362893.470000003</v>
      </c>
      <c r="W146" s="220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</row>
    <row r="147" spans="1:36" ht="22.5" customHeight="1">
      <c r="A147" s="3" t="s">
        <v>114</v>
      </c>
      <c r="B147" s="3" t="s">
        <v>115</v>
      </c>
      <c r="C147" s="10" t="s">
        <v>29</v>
      </c>
      <c r="D147" s="29">
        <f>'дод 2'!E232</f>
        <v>16498655</v>
      </c>
      <c r="E147" s="29">
        <f>'дод 2'!F232</f>
        <v>11384771</v>
      </c>
      <c r="F147" s="29">
        <f>'дод 2'!G232</f>
        <v>1281102</v>
      </c>
      <c r="G147" s="29">
        <f>'дод 2'!H232</f>
        <v>16068380.98</v>
      </c>
      <c r="H147" s="29">
        <f>'дод 2'!I232</f>
        <v>11348361.52</v>
      </c>
      <c r="I147" s="29">
        <f>'дод 2'!J232</f>
        <v>912445.29</v>
      </c>
      <c r="J147" s="121">
        <f t="shared" si="42"/>
        <v>97.39206608053809</v>
      </c>
      <c r="K147" s="29">
        <f>'дод 2'!L232</f>
        <v>1307470</v>
      </c>
      <c r="L147" s="29">
        <f>'дод 2'!M232</f>
        <v>27000</v>
      </c>
      <c r="M147" s="29">
        <f>'дод 2'!N232</f>
        <v>5000</v>
      </c>
      <c r="N147" s="29">
        <f>'дод 2'!O232</f>
        <v>0</v>
      </c>
      <c r="O147" s="29">
        <f>'дод 2'!P232</f>
        <v>1280470</v>
      </c>
      <c r="P147" s="29">
        <f>'дод 2'!Q232</f>
        <v>1507284.54</v>
      </c>
      <c r="Q147" s="29">
        <f>'дод 2'!R232</f>
        <v>37431.18</v>
      </c>
      <c r="R147" s="29">
        <f>'дод 2'!S232</f>
        <v>4956.4</v>
      </c>
      <c r="S147" s="29">
        <f>'дод 2'!T232</f>
        <v>0</v>
      </c>
      <c r="T147" s="29">
        <f>'дод 2'!U232</f>
        <v>1469853.36</v>
      </c>
      <c r="U147" s="121">
        <f t="shared" si="43"/>
        <v>115.28253344244992</v>
      </c>
      <c r="V147" s="29">
        <f t="shared" si="44"/>
        <v>17575665.52</v>
      </c>
      <c r="W147" s="220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</row>
    <row r="148" spans="1:36" ht="33.75" customHeight="1">
      <c r="A148" s="3" t="s">
        <v>581</v>
      </c>
      <c r="B148" s="3" t="s">
        <v>582</v>
      </c>
      <c r="C148" s="10" t="s">
        <v>583</v>
      </c>
      <c r="D148" s="29">
        <f>'дод 2'!E29</f>
        <v>2417030</v>
      </c>
      <c r="E148" s="29">
        <f>'дод 2'!F29</f>
        <v>804689</v>
      </c>
      <c r="F148" s="29">
        <f>'дод 2'!G29</f>
        <v>310125</v>
      </c>
      <c r="G148" s="29">
        <f>'дод 2'!H29</f>
        <v>2315077.44</v>
      </c>
      <c r="H148" s="29">
        <f>'дод 2'!I29</f>
        <v>804555.69</v>
      </c>
      <c r="I148" s="29">
        <f>'дод 2'!J29</f>
        <v>244162.59</v>
      </c>
      <c r="J148" s="121">
        <f t="shared" si="42"/>
        <v>95.78190754769282</v>
      </c>
      <c r="K148" s="29">
        <f>'дод 2'!L29</f>
        <v>28500</v>
      </c>
      <c r="L148" s="29">
        <f>'дод 2'!M29</f>
        <v>0</v>
      </c>
      <c r="M148" s="29">
        <f>'дод 2'!N29</f>
        <v>0</v>
      </c>
      <c r="N148" s="29">
        <f>'дод 2'!O29</f>
        <v>0</v>
      </c>
      <c r="O148" s="29">
        <f>'дод 2'!P29</f>
        <v>28500</v>
      </c>
      <c r="P148" s="29">
        <f>'дод 2'!Q29</f>
        <v>28500</v>
      </c>
      <c r="Q148" s="29">
        <f>'дод 2'!R29</f>
        <v>0</v>
      </c>
      <c r="R148" s="29">
        <f>'дод 2'!S29</f>
        <v>0</v>
      </c>
      <c r="S148" s="29">
        <f>'дод 2'!T29</f>
        <v>0</v>
      </c>
      <c r="T148" s="29">
        <f>'дод 2'!U29</f>
        <v>28500</v>
      </c>
      <c r="U148" s="121">
        <f t="shared" si="43"/>
        <v>100</v>
      </c>
      <c r="V148" s="29">
        <f t="shared" si="44"/>
        <v>2343577.44</v>
      </c>
      <c r="W148" s="220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</row>
    <row r="149" spans="1:36" ht="27.75" customHeight="1">
      <c r="A149" s="3" t="s">
        <v>31</v>
      </c>
      <c r="B149" s="3"/>
      <c r="C149" s="10" t="s">
        <v>455</v>
      </c>
      <c r="D149" s="29">
        <f>'дод 2'!E30+'дод 2'!E233</f>
        <v>6502014</v>
      </c>
      <c r="E149" s="29">
        <f>'дод 2'!F30+'дод 2'!F233</f>
        <v>1897565</v>
      </c>
      <c r="F149" s="29">
        <f>'дод 2'!G30+'дод 2'!G233</f>
        <v>122018</v>
      </c>
      <c r="G149" s="29">
        <f>'дод 2'!H30+'дод 2'!H233</f>
        <v>6374003.51</v>
      </c>
      <c r="H149" s="29">
        <f>'дод 2'!I30+'дод 2'!I233</f>
        <v>1897556.8</v>
      </c>
      <c r="I149" s="29">
        <f>'дод 2'!J30+'дод 2'!J233</f>
        <v>115990.40000000001</v>
      </c>
      <c r="J149" s="121">
        <f t="shared" si="42"/>
        <v>98.0312178657259</v>
      </c>
      <c r="K149" s="29">
        <f>'дод 2'!L30+'дод 2'!L233</f>
        <v>69650</v>
      </c>
      <c r="L149" s="29">
        <f>'дод 2'!M30+'дод 2'!M233</f>
        <v>0</v>
      </c>
      <c r="M149" s="29">
        <f>'дод 2'!N30+'дод 2'!N233</f>
        <v>0</v>
      </c>
      <c r="N149" s="29">
        <f>'дод 2'!O30+'дод 2'!O233</f>
        <v>0</v>
      </c>
      <c r="O149" s="29">
        <f>'дод 2'!P30+'дод 2'!P233</f>
        <v>69650</v>
      </c>
      <c r="P149" s="29">
        <f>'дод 2'!Q30+'дод 2'!Q233</f>
        <v>69647</v>
      </c>
      <c r="Q149" s="29">
        <f>'дод 2'!R30+'дод 2'!R233</f>
        <v>0</v>
      </c>
      <c r="R149" s="29">
        <f>'дод 2'!S30+'дод 2'!S233</f>
        <v>0</v>
      </c>
      <c r="S149" s="29">
        <f>'дод 2'!T30+'дод 2'!T233</f>
        <v>0</v>
      </c>
      <c r="T149" s="29">
        <f>'дод 2'!U30+'дод 2'!U233</f>
        <v>69647</v>
      </c>
      <c r="U149" s="121">
        <f t="shared" si="43"/>
        <v>99.9956927494616</v>
      </c>
      <c r="V149" s="29">
        <f t="shared" si="44"/>
        <v>6443650.51</v>
      </c>
      <c r="W149" s="220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</row>
    <row r="150" spans="1:36" s="5" customFormat="1" ht="39.75" customHeight="1">
      <c r="A150" s="4" t="s">
        <v>456</v>
      </c>
      <c r="B150" s="4" t="s">
        <v>116</v>
      </c>
      <c r="C150" s="11" t="s">
        <v>458</v>
      </c>
      <c r="D150" s="30">
        <f>'дод 2'!E31+'дод 2'!E234</f>
        <v>3511962</v>
      </c>
      <c r="E150" s="30">
        <f>'дод 2'!F31+'дод 2'!F234</f>
        <v>1897565</v>
      </c>
      <c r="F150" s="30">
        <f>'дод 2'!G31+'дод 2'!G234</f>
        <v>122018</v>
      </c>
      <c r="G150" s="30">
        <f>'дод 2'!H31+'дод 2'!H234</f>
        <v>3464581.2199999997</v>
      </c>
      <c r="H150" s="30">
        <f>'дод 2'!I31+'дод 2'!I234</f>
        <v>1897556.8</v>
      </c>
      <c r="I150" s="30">
        <f>'дод 2'!J31+'дод 2'!J234</f>
        <v>115990.40000000001</v>
      </c>
      <c r="J150" s="179">
        <f t="shared" si="42"/>
        <v>98.65087435456306</v>
      </c>
      <c r="K150" s="30">
        <f>'дод 2'!L31+'дод 2'!L234</f>
        <v>69650</v>
      </c>
      <c r="L150" s="30">
        <f>'дод 2'!M31+'дод 2'!M234</f>
        <v>0</v>
      </c>
      <c r="M150" s="30">
        <f>'дод 2'!N31+'дод 2'!N234</f>
        <v>0</v>
      </c>
      <c r="N150" s="30">
        <f>'дод 2'!O31+'дод 2'!O234</f>
        <v>0</v>
      </c>
      <c r="O150" s="30">
        <f>'дод 2'!P31+'дод 2'!P234</f>
        <v>69650</v>
      </c>
      <c r="P150" s="30">
        <f>'дод 2'!Q31+'дод 2'!Q234</f>
        <v>69647</v>
      </c>
      <c r="Q150" s="30">
        <f>'дод 2'!R31+'дод 2'!R234</f>
        <v>0</v>
      </c>
      <c r="R150" s="30">
        <f>'дод 2'!S31+'дод 2'!S234</f>
        <v>0</v>
      </c>
      <c r="S150" s="30">
        <f>'дод 2'!T31+'дод 2'!T234</f>
        <v>0</v>
      </c>
      <c r="T150" s="30">
        <f>'дод 2'!U31+'дод 2'!U234</f>
        <v>69647</v>
      </c>
      <c r="U150" s="179">
        <f t="shared" si="43"/>
        <v>99.9956927494616</v>
      </c>
      <c r="V150" s="30">
        <f t="shared" si="44"/>
        <v>3534228.2199999997</v>
      </c>
      <c r="W150" s="220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</row>
    <row r="151" spans="1:36" s="5" customFormat="1" ht="30" customHeight="1">
      <c r="A151" s="4" t="s">
        <v>457</v>
      </c>
      <c r="B151" s="4" t="s">
        <v>116</v>
      </c>
      <c r="C151" s="11" t="s">
        <v>459</v>
      </c>
      <c r="D151" s="30">
        <f>'дод 2'!E32+'дод 2'!E235</f>
        <v>2990052</v>
      </c>
      <c r="E151" s="30">
        <f>'дод 2'!F32+'дод 2'!F235</f>
        <v>0</v>
      </c>
      <c r="F151" s="30">
        <f>'дод 2'!G32+'дод 2'!G235</f>
        <v>0</v>
      </c>
      <c r="G151" s="30">
        <f>'дод 2'!H32+'дод 2'!H235</f>
        <v>2909422.29</v>
      </c>
      <c r="H151" s="30">
        <f>'дод 2'!I32+'дод 2'!I235</f>
        <v>0</v>
      </c>
      <c r="I151" s="30">
        <f>'дод 2'!J32+'дод 2'!J235</f>
        <v>0</v>
      </c>
      <c r="J151" s="179">
        <f t="shared" si="42"/>
        <v>97.30340107797456</v>
      </c>
      <c r="K151" s="30">
        <f>'дод 2'!L32+'дод 2'!L235</f>
        <v>0</v>
      </c>
      <c r="L151" s="30">
        <f>'дод 2'!M32+'дод 2'!M235</f>
        <v>0</v>
      </c>
      <c r="M151" s="30">
        <f>'дод 2'!N32+'дод 2'!N235</f>
        <v>0</v>
      </c>
      <c r="N151" s="30">
        <f>'дод 2'!O32+'дод 2'!O235</f>
        <v>0</v>
      </c>
      <c r="O151" s="30">
        <f>'дод 2'!P32+'дод 2'!P235</f>
        <v>0</v>
      </c>
      <c r="P151" s="30">
        <f>'дод 2'!Q32+'дод 2'!Q235</f>
        <v>0</v>
      </c>
      <c r="Q151" s="30">
        <f>'дод 2'!R32+'дод 2'!R235</f>
        <v>0</v>
      </c>
      <c r="R151" s="30">
        <f>'дод 2'!S32+'дод 2'!S235</f>
        <v>0</v>
      </c>
      <c r="S151" s="30">
        <f>'дод 2'!T32+'дод 2'!T235</f>
        <v>0</v>
      </c>
      <c r="T151" s="30">
        <f>'дод 2'!U32+'дод 2'!U235</f>
        <v>0</v>
      </c>
      <c r="U151" s="179"/>
      <c r="V151" s="30">
        <f t="shared" si="44"/>
        <v>2909422.29</v>
      </c>
      <c r="W151" s="220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</row>
    <row r="152" spans="1:36" s="16" customFormat="1" ht="21.75" customHeight="1">
      <c r="A152" s="17" t="s">
        <v>119</v>
      </c>
      <c r="B152" s="25"/>
      <c r="C152" s="8" t="s">
        <v>120</v>
      </c>
      <c r="D152" s="33">
        <f>D153+D156+D159</f>
        <v>33529327</v>
      </c>
      <c r="E152" s="33">
        <f aca="true" t="shared" si="46" ref="E152:T152">E153+E156+E159</f>
        <v>11229105</v>
      </c>
      <c r="F152" s="33">
        <f t="shared" si="46"/>
        <v>1275716</v>
      </c>
      <c r="G152" s="33">
        <f t="shared" si="46"/>
        <v>33178465.48</v>
      </c>
      <c r="H152" s="33">
        <f t="shared" si="46"/>
        <v>11226908.6</v>
      </c>
      <c r="I152" s="33">
        <f t="shared" si="46"/>
        <v>1229385.64</v>
      </c>
      <c r="J152" s="120">
        <f t="shared" si="42"/>
        <v>98.95356825981028</v>
      </c>
      <c r="K152" s="33">
        <f t="shared" si="46"/>
        <v>3813446</v>
      </c>
      <c r="L152" s="33">
        <f t="shared" si="46"/>
        <v>226687</v>
      </c>
      <c r="M152" s="33">
        <f t="shared" si="46"/>
        <v>141022</v>
      </c>
      <c r="N152" s="33">
        <f t="shared" si="46"/>
        <v>53404</v>
      </c>
      <c r="O152" s="33">
        <f t="shared" si="46"/>
        <v>3586759</v>
      </c>
      <c r="P152" s="33">
        <f t="shared" si="46"/>
        <v>3292177.29</v>
      </c>
      <c r="Q152" s="33">
        <f t="shared" si="46"/>
        <v>291167.43</v>
      </c>
      <c r="R152" s="33">
        <f t="shared" si="46"/>
        <v>60891.75</v>
      </c>
      <c r="S152" s="33">
        <f t="shared" si="46"/>
        <v>30273.93</v>
      </c>
      <c r="T152" s="33">
        <f t="shared" si="46"/>
        <v>3001009.86</v>
      </c>
      <c r="U152" s="120">
        <f t="shared" si="43"/>
        <v>86.33076986012126</v>
      </c>
      <c r="V152" s="33">
        <f t="shared" si="44"/>
        <v>36470642.77</v>
      </c>
      <c r="W152" s="220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</row>
    <row r="153" spans="1:36" ht="29.25" customHeight="1">
      <c r="A153" s="3" t="s">
        <v>121</v>
      </c>
      <c r="B153" s="123"/>
      <c r="C153" s="10" t="s">
        <v>42</v>
      </c>
      <c r="D153" s="29">
        <f>D154+D155</f>
        <v>1777339</v>
      </c>
      <c r="E153" s="29">
        <f aca="true" t="shared" si="47" ref="E153:T153">E154+E155</f>
        <v>0</v>
      </c>
      <c r="F153" s="29">
        <f t="shared" si="47"/>
        <v>0</v>
      </c>
      <c r="G153" s="29">
        <f t="shared" si="47"/>
        <v>1601955.39</v>
      </c>
      <c r="H153" s="29">
        <f t="shared" si="47"/>
        <v>0</v>
      </c>
      <c r="I153" s="29">
        <f t="shared" si="47"/>
        <v>0</v>
      </c>
      <c r="J153" s="121">
        <f t="shared" si="42"/>
        <v>90.13223645010883</v>
      </c>
      <c r="K153" s="29">
        <f t="shared" si="47"/>
        <v>177000</v>
      </c>
      <c r="L153" s="29">
        <f t="shared" si="47"/>
        <v>0</v>
      </c>
      <c r="M153" s="29">
        <f t="shared" si="47"/>
        <v>0</v>
      </c>
      <c r="N153" s="29">
        <f t="shared" si="47"/>
        <v>0</v>
      </c>
      <c r="O153" s="29">
        <f t="shared" si="47"/>
        <v>177000</v>
      </c>
      <c r="P153" s="29">
        <f t="shared" si="47"/>
        <v>175000</v>
      </c>
      <c r="Q153" s="29">
        <f t="shared" si="47"/>
        <v>0</v>
      </c>
      <c r="R153" s="29">
        <f t="shared" si="47"/>
        <v>0</v>
      </c>
      <c r="S153" s="29">
        <f t="shared" si="47"/>
        <v>0</v>
      </c>
      <c r="T153" s="29">
        <f t="shared" si="47"/>
        <v>175000</v>
      </c>
      <c r="U153" s="121">
        <f t="shared" si="43"/>
        <v>98.87005649717514</v>
      </c>
      <c r="V153" s="29">
        <f t="shared" si="44"/>
        <v>1776955.39</v>
      </c>
      <c r="W153" s="220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</row>
    <row r="154" spans="1:36" s="5" customFormat="1" ht="43.5" customHeight="1">
      <c r="A154" s="4" t="s">
        <v>122</v>
      </c>
      <c r="B154" s="4" t="s">
        <v>123</v>
      </c>
      <c r="C154" s="11" t="s">
        <v>43</v>
      </c>
      <c r="D154" s="30">
        <f>'дод 2'!E34</f>
        <v>836070</v>
      </c>
      <c r="E154" s="30">
        <f>'дод 2'!F34</f>
        <v>0</v>
      </c>
      <c r="F154" s="30">
        <f>'дод 2'!G34</f>
        <v>0</v>
      </c>
      <c r="G154" s="30">
        <f>'дод 2'!H34</f>
        <v>713907.07</v>
      </c>
      <c r="H154" s="30">
        <f>'дод 2'!I34</f>
        <v>0</v>
      </c>
      <c r="I154" s="30">
        <f>'дод 2'!J34</f>
        <v>0</v>
      </c>
      <c r="J154" s="179">
        <f t="shared" si="42"/>
        <v>85.38843278672837</v>
      </c>
      <c r="K154" s="30">
        <f>'дод 2'!L34</f>
        <v>177000</v>
      </c>
      <c r="L154" s="30">
        <f>'дод 2'!M34</f>
        <v>0</v>
      </c>
      <c r="M154" s="30">
        <f>'дод 2'!N34</f>
        <v>0</v>
      </c>
      <c r="N154" s="30">
        <f>'дод 2'!O34</f>
        <v>0</v>
      </c>
      <c r="O154" s="30">
        <f>'дод 2'!P34</f>
        <v>177000</v>
      </c>
      <c r="P154" s="30">
        <f>'дод 2'!Q34</f>
        <v>175000</v>
      </c>
      <c r="Q154" s="30">
        <f>'дод 2'!R34</f>
        <v>0</v>
      </c>
      <c r="R154" s="30">
        <f>'дод 2'!S34</f>
        <v>0</v>
      </c>
      <c r="S154" s="30">
        <f>'дод 2'!T34</f>
        <v>0</v>
      </c>
      <c r="T154" s="30">
        <f>'дод 2'!U34</f>
        <v>175000</v>
      </c>
      <c r="U154" s="179">
        <f t="shared" si="43"/>
        <v>98.87005649717514</v>
      </c>
      <c r="V154" s="30">
        <f t="shared" si="44"/>
        <v>888907.07</v>
      </c>
      <c r="W154" s="220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</row>
    <row r="155" spans="1:36" s="5" customFormat="1" ht="39.75" customHeight="1">
      <c r="A155" s="4" t="s">
        <v>124</v>
      </c>
      <c r="B155" s="4" t="s">
        <v>123</v>
      </c>
      <c r="C155" s="11" t="s">
        <v>32</v>
      </c>
      <c r="D155" s="30">
        <f>'дод 2'!E35</f>
        <v>941269</v>
      </c>
      <c r="E155" s="30">
        <f>'дод 2'!F35</f>
        <v>0</v>
      </c>
      <c r="F155" s="30">
        <f>'дод 2'!G35</f>
        <v>0</v>
      </c>
      <c r="G155" s="30">
        <f>'дод 2'!H35</f>
        <v>888048.32</v>
      </c>
      <c r="H155" s="30">
        <f>'дод 2'!I35</f>
        <v>0</v>
      </c>
      <c r="I155" s="30">
        <f>'дод 2'!J35</f>
        <v>0</v>
      </c>
      <c r="J155" s="179">
        <f t="shared" si="42"/>
        <v>94.34585862277414</v>
      </c>
      <c r="K155" s="30">
        <f>'дод 2'!L35</f>
        <v>0</v>
      </c>
      <c r="L155" s="30">
        <f>'дод 2'!M35</f>
        <v>0</v>
      </c>
      <c r="M155" s="30">
        <f>'дод 2'!N35</f>
        <v>0</v>
      </c>
      <c r="N155" s="30">
        <f>'дод 2'!O35</f>
        <v>0</v>
      </c>
      <c r="O155" s="30">
        <f>'дод 2'!P35</f>
        <v>0</v>
      </c>
      <c r="P155" s="30">
        <f>'дод 2'!Q35</f>
        <v>0</v>
      </c>
      <c r="Q155" s="30">
        <f>'дод 2'!R35</f>
        <v>0</v>
      </c>
      <c r="R155" s="30">
        <f>'дод 2'!S35</f>
        <v>0</v>
      </c>
      <c r="S155" s="30">
        <f>'дод 2'!T35</f>
        <v>0</v>
      </c>
      <c r="T155" s="30">
        <f>'дод 2'!U35</f>
        <v>0</v>
      </c>
      <c r="U155" s="179"/>
      <c r="V155" s="30">
        <f t="shared" si="44"/>
        <v>888048.32</v>
      </c>
      <c r="W155" s="220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</row>
    <row r="156" spans="1:36" ht="30.75" customHeight="1">
      <c r="A156" s="3" t="s">
        <v>174</v>
      </c>
      <c r="B156" s="3"/>
      <c r="C156" s="10" t="s">
        <v>177</v>
      </c>
      <c r="D156" s="29">
        <f>D157+D158</f>
        <v>22206804</v>
      </c>
      <c r="E156" s="29">
        <f aca="true" t="shared" si="48" ref="E156:T156">E157+E158</f>
        <v>9445762</v>
      </c>
      <c r="F156" s="29">
        <f t="shared" si="48"/>
        <v>802263</v>
      </c>
      <c r="G156" s="29">
        <f t="shared" si="48"/>
        <v>22151691.86</v>
      </c>
      <c r="H156" s="29">
        <f t="shared" si="48"/>
        <v>9445139.33</v>
      </c>
      <c r="I156" s="29">
        <f t="shared" si="48"/>
        <v>790261.48</v>
      </c>
      <c r="J156" s="121">
        <f t="shared" si="42"/>
        <v>99.75182317995872</v>
      </c>
      <c r="K156" s="29">
        <f t="shared" si="48"/>
        <v>465779</v>
      </c>
      <c r="L156" s="29">
        <f t="shared" si="48"/>
        <v>0</v>
      </c>
      <c r="M156" s="29">
        <f t="shared" si="48"/>
        <v>0</v>
      </c>
      <c r="N156" s="29">
        <f t="shared" si="48"/>
        <v>0</v>
      </c>
      <c r="O156" s="29">
        <f t="shared" si="48"/>
        <v>465779</v>
      </c>
      <c r="P156" s="29">
        <f t="shared" si="48"/>
        <v>485037.82</v>
      </c>
      <c r="Q156" s="29">
        <f t="shared" si="48"/>
        <v>2830.3</v>
      </c>
      <c r="R156" s="29">
        <f t="shared" si="48"/>
        <v>0</v>
      </c>
      <c r="S156" s="29">
        <f t="shared" si="48"/>
        <v>0</v>
      </c>
      <c r="T156" s="29">
        <f t="shared" si="48"/>
        <v>482207.52</v>
      </c>
      <c r="U156" s="121">
        <f t="shared" si="43"/>
        <v>104.13475489448858</v>
      </c>
      <c r="V156" s="29">
        <f t="shared" si="44"/>
        <v>22636729.68</v>
      </c>
      <c r="W156" s="220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</row>
    <row r="157" spans="1:36" s="5" customFormat="1" ht="36.75" customHeight="1">
      <c r="A157" s="4" t="s">
        <v>175</v>
      </c>
      <c r="B157" s="4" t="s">
        <v>123</v>
      </c>
      <c r="C157" s="11" t="s">
        <v>44</v>
      </c>
      <c r="D157" s="30">
        <f>'дод 2'!E37+'дод 2'!E87</f>
        <v>14077475</v>
      </c>
      <c r="E157" s="30">
        <f>'дод 2'!F37+'дод 2'!F87</f>
        <v>9445762</v>
      </c>
      <c r="F157" s="30">
        <f>'дод 2'!G37+'дод 2'!G87</f>
        <v>802263</v>
      </c>
      <c r="G157" s="30">
        <f>'дод 2'!H37+'дод 2'!H87</f>
        <v>14022855.370000001</v>
      </c>
      <c r="H157" s="30">
        <f>'дод 2'!I37+'дод 2'!I87</f>
        <v>9445139.33</v>
      </c>
      <c r="I157" s="30">
        <f>'дод 2'!J37+'дод 2'!J87</f>
        <v>790261.48</v>
      </c>
      <c r="J157" s="179">
        <f t="shared" si="42"/>
        <v>99.61200691175087</v>
      </c>
      <c r="K157" s="30">
        <f>'дод 2'!L37+'дод 2'!L87</f>
        <v>395129</v>
      </c>
      <c r="L157" s="30">
        <f>'дод 2'!M37+'дод 2'!M87</f>
        <v>0</v>
      </c>
      <c r="M157" s="30">
        <f>'дод 2'!N37+'дод 2'!N87</f>
        <v>0</v>
      </c>
      <c r="N157" s="30">
        <f>'дод 2'!O37+'дод 2'!O87</f>
        <v>0</v>
      </c>
      <c r="O157" s="30">
        <f>'дод 2'!P37+'дод 2'!P87</f>
        <v>395129</v>
      </c>
      <c r="P157" s="30">
        <f>'дод 2'!Q37+'дод 2'!Q87</f>
        <v>414387.82</v>
      </c>
      <c r="Q157" s="30">
        <f>'дод 2'!R37+'дод 2'!R87</f>
        <v>2830.3</v>
      </c>
      <c r="R157" s="30">
        <f>'дод 2'!S37+'дод 2'!S87</f>
        <v>0</v>
      </c>
      <c r="S157" s="30">
        <f>'дод 2'!T37+'дод 2'!T87</f>
        <v>0</v>
      </c>
      <c r="T157" s="30">
        <f>'дод 2'!U37+'дод 2'!U87</f>
        <v>411557.52</v>
      </c>
      <c r="U157" s="179">
        <f t="shared" si="43"/>
        <v>104.87405885166616</v>
      </c>
      <c r="V157" s="30">
        <f t="shared" si="44"/>
        <v>14437243.190000001</v>
      </c>
      <c r="W157" s="220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</row>
    <row r="158" spans="1:36" s="5" customFormat="1" ht="38.25" customHeight="1">
      <c r="A158" s="4" t="s">
        <v>176</v>
      </c>
      <c r="B158" s="4" t="s">
        <v>123</v>
      </c>
      <c r="C158" s="11" t="s">
        <v>45</v>
      </c>
      <c r="D158" s="30">
        <f>'дод 2'!E38</f>
        <v>8129329</v>
      </c>
      <c r="E158" s="30">
        <f>'дод 2'!F38</f>
        <v>0</v>
      </c>
      <c r="F158" s="30">
        <f>'дод 2'!G38</f>
        <v>0</v>
      </c>
      <c r="G158" s="30">
        <f>'дод 2'!H38</f>
        <v>8128836.49</v>
      </c>
      <c r="H158" s="30">
        <f>'дод 2'!I38</f>
        <v>0</v>
      </c>
      <c r="I158" s="30">
        <f>'дод 2'!J38</f>
        <v>0</v>
      </c>
      <c r="J158" s="179">
        <f t="shared" si="42"/>
        <v>99.99394156639497</v>
      </c>
      <c r="K158" s="30">
        <f>'дод 2'!L38</f>
        <v>70650</v>
      </c>
      <c r="L158" s="30">
        <f>'дод 2'!M38</f>
        <v>0</v>
      </c>
      <c r="M158" s="30">
        <f>'дод 2'!N38</f>
        <v>0</v>
      </c>
      <c r="N158" s="30">
        <f>'дод 2'!O38</f>
        <v>0</v>
      </c>
      <c r="O158" s="30">
        <f>'дод 2'!P38</f>
        <v>70650</v>
      </c>
      <c r="P158" s="30">
        <f>'дод 2'!Q38</f>
        <v>70650</v>
      </c>
      <c r="Q158" s="30">
        <f>'дод 2'!R38</f>
        <v>0</v>
      </c>
      <c r="R158" s="30">
        <f>'дод 2'!S38</f>
        <v>0</v>
      </c>
      <c r="S158" s="30">
        <f>'дод 2'!T38</f>
        <v>0</v>
      </c>
      <c r="T158" s="30">
        <f>'дод 2'!U38</f>
        <v>70650</v>
      </c>
      <c r="U158" s="179">
        <f t="shared" si="43"/>
        <v>100</v>
      </c>
      <c r="V158" s="30">
        <f t="shared" si="44"/>
        <v>8199486.49</v>
      </c>
      <c r="W158" s="220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</row>
    <row r="159" spans="1:36" ht="29.25" customHeight="1">
      <c r="A159" s="3" t="s">
        <v>125</v>
      </c>
      <c r="B159" s="3"/>
      <c r="C159" s="10" t="s">
        <v>169</v>
      </c>
      <c r="D159" s="29">
        <f>D160+D161</f>
        <v>9545184</v>
      </c>
      <c r="E159" s="29">
        <f aca="true" t="shared" si="49" ref="E159:T159">E160+E161</f>
        <v>1783343</v>
      </c>
      <c r="F159" s="29">
        <f t="shared" si="49"/>
        <v>473453</v>
      </c>
      <c r="G159" s="29">
        <f t="shared" si="49"/>
        <v>9424818.23</v>
      </c>
      <c r="H159" s="29">
        <f t="shared" si="49"/>
        <v>1781769.27</v>
      </c>
      <c r="I159" s="29">
        <f t="shared" si="49"/>
        <v>439124.16</v>
      </c>
      <c r="J159" s="121">
        <f t="shared" si="42"/>
        <v>98.73898952602696</v>
      </c>
      <c r="K159" s="29">
        <f t="shared" si="49"/>
        <v>3170667</v>
      </c>
      <c r="L159" s="29">
        <f t="shared" si="49"/>
        <v>226687</v>
      </c>
      <c r="M159" s="29">
        <f t="shared" si="49"/>
        <v>141022</v>
      </c>
      <c r="N159" s="29">
        <f t="shared" si="49"/>
        <v>53404</v>
      </c>
      <c r="O159" s="29">
        <f t="shared" si="49"/>
        <v>2943980</v>
      </c>
      <c r="P159" s="29">
        <f t="shared" si="49"/>
        <v>2632139.4699999997</v>
      </c>
      <c r="Q159" s="29">
        <f t="shared" si="49"/>
        <v>288337.13</v>
      </c>
      <c r="R159" s="29">
        <f t="shared" si="49"/>
        <v>60891.75</v>
      </c>
      <c r="S159" s="29">
        <f t="shared" si="49"/>
        <v>30273.93</v>
      </c>
      <c r="T159" s="29">
        <f t="shared" si="49"/>
        <v>2343802.34</v>
      </c>
      <c r="U159" s="121">
        <f t="shared" si="43"/>
        <v>83.01532358964218</v>
      </c>
      <c r="V159" s="29">
        <f t="shared" si="44"/>
        <v>12056957.7</v>
      </c>
      <c r="W159" s="220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</row>
    <row r="160" spans="1:36" s="5" customFormat="1" ht="75" customHeight="1">
      <c r="A160" s="4" t="s">
        <v>170</v>
      </c>
      <c r="B160" s="4" t="s">
        <v>123</v>
      </c>
      <c r="C160" s="11" t="s">
        <v>171</v>
      </c>
      <c r="D160" s="30">
        <f>'дод 2'!E40</f>
        <v>3844804</v>
      </c>
      <c r="E160" s="30">
        <f>'дод 2'!F40</f>
        <v>1783343</v>
      </c>
      <c r="F160" s="30">
        <f>'дод 2'!G40</f>
        <v>473453</v>
      </c>
      <c r="G160" s="30">
        <f>'дод 2'!H40</f>
        <v>3804875.28</v>
      </c>
      <c r="H160" s="30">
        <f>'дод 2'!I40</f>
        <v>1781769.27</v>
      </c>
      <c r="I160" s="30">
        <f>'дод 2'!J40</f>
        <v>439124.16</v>
      </c>
      <c r="J160" s="179">
        <f t="shared" si="42"/>
        <v>98.96148880411069</v>
      </c>
      <c r="K160" s="30">
        <f>'дод 2'!L40</f>
        <v>3146687</v>
      </c>
      <c r="L160" s="30">
        <f>'дод 2'!M40</f>
        <v>226687</v>
      </c>
      <c r="M160" s="30">
        <f>'дод 2'!N40</f>
        <v>141022</v>
      </c>
      <c r="N160" s="30">
        <f>'дод 2'!O40</f>
        <v>53404</v>
      </c>
      <c r="O160" s="30">
        <f>'дод 2'!P40</f>
        <v>2920000</v>
      </c>
      <c r="P160" s="30">
        <f>'дод 2'!Q40</f>
        <v>2608159.4699999997</v>
      </c>
      <c r="Q160" s="30">
        <f>'дод 2'!R40</f>
        <v>288337.13</v>
      </c>
      <c r="R160" s="30">
        <f>'дод 2'!S40</f>
        <v>60891.75</v>
      </c>
      <c r="S160" s="30">
        <f>'дод 2'!T40</f>
        <v>30273.93</v>
      </c>
      <c r="T160" s="30">
        <f>'дод 2'!U40</f>
        <v>2319822.34</v>
      </c>
      <c r="U160" s="179">
        <f t="shared" si="43"/>
        <v>82.88588823737473</v>
      </c>
      <c r="V160" s="30">
        <f t="shared" si="44"/>
        <v>6413034.75</v>
      </c>
      <c r="W160" s="220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</row>
    <row r="161" spans="1:36" s="5" customFormat="1" ht="54" customHeight="1">
      <c r="A161" s="4" t="s">
        <v>173</v>
      </c>
      <c r="B161" s="4" t="s">
        <v>123</v>
      </c>
      <c r="C161" s="11" t="s">
        <v>172</v>
      </c>
      <c r="D161" s="30">
        <f>'дод 2'!E41</f>
        <v>5700380</v>
      </c>
      <c r="E161" s="30">
        <f>'дод 2'!F41</f>
        <v>0</v>
      </c>
      <c r="F161" s="30">
        <f>'дод 2'!G41</f>
        <v>0</v>
      </c>
      <c r="G161" s="30">
        <f>'дод 2'!H41</f>
        <v>5619942.95</v>
      </c>
      <c r="H161" s="30">
        <f>'дод 2'!I41</f>
        <v>0</v>
      </c>
      <c r="I161" s="30">
        <f>'дод 2'!J41</f>
        <v>0</v>
      </c>
      <c r="J161" s="179">
        <f t="shared" si="42"/>
        <v>98.5889177563601</v>
      </c>
      <c r="K161" s="30">
        <f>'дод 2'!L41</f>
        <v>23980</v>
      </c>
      <c r="L161" s="30">
        <f>'дод 2'!M41</f>
        <v>0</v>
      </c>
      <c r="M161" s="30">
        <f>'дод 2'!N41</f>
        <v>0</v>
      </c>
      <c r="N161" s="30">
        <f>'дод 2'!O41</f>
        <v>0</v>
      </c>
      <c r="O161" s="30">
        <f>'дод 2'!P41</f>
        <v>23980</v>
      </c>
      <c r="P161" s="30">
        <f>'дод 2'!Q41</f>
        <v>23980</v>
      </c>
      <c r="Q161" s="30">
        <f>'дод 2'!R41</f>
        <v>0</v>
      </c>
      <c r="R161" s="30">
        <f>'дод 2'!S41</f>
        <v>0</v>
      </c>
      <c r="S161" s="30">
        <f>'дод 2'!T41</f>
        <v>0</v>
      </c>
      <c r="T161" s="30">
        <f>'дод 2'!U41</f>
        <v>23980</v>
      </c>
      <c r="U161" s="179">
        <f t="shared" si="43"/>
        <v>100</v>
      </c>
      <c r="V161" s="30">
        <f t="shared" si="44"/>
        <v>5643922.95</v>
      </c>
      <c r="W161" s="220">
        <v>26</v>
      </c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</row>
    <row r="162" spans="1:36" s="16" customFormat="1" ht="27" customHeight="1">
      <c r="A162" s="17" t="s">
        <v>106</v>
      </c>
      <c r="B162" s="25"/>
      <c r="C162" s="8" t="s">
        <v>107</v>
      </c>
      <c r="D162" s="33">
        <f>D164+D170+D171+D176+D182+D172</f>
        <v>196513682.45</v>
      </c>
      <c r="E162" s="33">
        <f aca="true" t="shared" si="50" ref="E162:T162">E164+E170+E171+E176+E182+E172</f>
        <v>0</v>
      </c>
      <c r="F162" s="33">
        <f t="shared" si="50"/>
        <v>18723459</v>
      </c>
      <c r="G162" s="33">
        <f t="shared" si="50"/>
        <v>193653359.18999997</v>
      </c>
      <c r="H162" s="33">
        <f t="shared" si="50"/>
        <v>0</v>
      </c>
      <c r="I162" s="33">
        <f t="shared" si="50"/>
        <v>18458210.169999998</v>
      </c>
      <c r="J162" s="120">
        <f t="shared" si="42"/>
        <v>98.54446610315402</v>
      </c>
      <c r="K162" s="33">
        <f t="shared" si="50"/>
        <v>209772653.47</v>
      </c>
      <c r="L162" s="33">
        <f t="shared" si="50"/>
        <v>0</v>
      </c>
      <c r="M162" s="33">
        <f t="shared" si="50"/>
        <v>0</v>
      </c>
      <c r="N162" s="33">
        <f t="shared" si="50"/>
        <v>0</v>
      </c>
      <c r="O162" s="33">
        <f t="shared" si="50"/>
        <v>209772653.47</v>
      </c>
      <c r="P162" s="33">
        <f t="shared" si="50"/>
        <v>193614769.01999998</v>
      </c>
      <c r="Q162" s="33">
        <f t="shared" si="50"/>
        <v>0</v>
      </c>
      <c r="R162" s="33">
        <f t="shared" si="50"/>
        <v>0</v>
      </c>
      <c r="S162" s="33">
        <f t="shared" si="50"/>
        <v>0</v>
      </c>
      <c r="T162" s="33">
        <f t="shared" si="50"/>
        <v>193614769.01999998</v>
      </c>
      <c r="U162" s="120">
        <f t="shared" si="43"/>
        <v>92.29743048833065</v>
      </c>
      <c r="V162" s="33">
        <f t="shared" si="44"/>
        <v>387268128.2099999</v>
      </c>
      <c r="W162" s="220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</row>
    <row r="163" spans="1:36" s="16" customFormat="1" ht="27" customHeight="1">
      <c r="A163" s="17"/>
      <c r="B163" s="25"/>
      <c r="C163" s="8" t="s">
        <v>685</v>
      </c>
      <c r="D163" s="33">
        <f>D173+D177</f>
        <v>0</v>
      </c>
      <c r="E163" s="33">
        <f aca="true" t="shared" si="51" ref="E163:T163">E173+E177</f>
        <v>0</v>
      </c>
      <c r="F163" s="33">
        <f t="shared" si="51"/>
        <v>0</v>
      </c>
      <c r="G163" s="33">
        <f t="shared" si="51"/>
        <v>0</v>
      </c>
      <c r="H163" s="33">
        <f t="shared" si="51"/>
        <v>0</v>
      </c>
      <c r="I163" s="33">
        <f t="shared" si="51"/>
        <v>0</v>
      </c>
      <c r="J163" s="120"/>
      <c r="K163" s="33">
        <f t="shared" si="51"/>
        <v>9166111.83</v>
      </c>
      <c r="L163" s="33">
        <f t="shared" si="51"/>
        <v>0</v>
      </c>
      <c r="M163" s="33">
        <f t="shared" si="51"/>
        <v>0</v>
      </c>
      <c r="N163" s="33">
        <f t="shared" si="51"/>
        <v>0</v>
      </c>
      <c r="O163" s="33">
        <f t="shared" si="51"/>
        <v>9166111.83</v>
      </c>
      <c r="P163" s="33">
        <f t="shared" si="51"/>
        <v>3315040</v>
      </c>
      <c r="Q163" s="33">
        <f t="shared" si="51"/>
        <v>0</v>
      </c>
      <c r="R163" s="33">
        <f t="shared" si="51"/>
        <v>0</v>
      </c>
      <c r="S163" s="33">
        <f t="shared" si="51"/>
        <v>0</v>
      </c>
      <c r="T163" s="33">
        <f t="shared" si="51"/>
        <v>3315040</v>
      </c>
      <c r="U163" s="120">
        <f t="shared" si="43"/>
        <v>36.166261785614715</v>
      </c>
      <c r="V163" s="33">
        <f t="shared" si="44"/>
        <v>3315040</v>
      </c>
      <c r="W163" s="220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</row>
    <row r="164" spans="1:36" ht="34.5" customHeight="1">
      <c r="A164" s="3" t="s">
        <v>108</v>
      </c>
      <c r="B164" s="3"/>
      <c r="C164" s="10" t="s">
        <v>204</v>
      </c>
      <c r="D164" s="29">
        <f>D165+D166+D169+D167+D168</f>
        <v>18692652</v>
      </c>
      <c r="E164" s="29">
        <f aca="true" t="shared" si="52" ref="E164:T164">E165+E166+E169+E167+E168</f>
        <v>0</v>
      </c>
      <c r="F164" s="29">
        <f t="shared" si="52"/>
        <v>10000</v>
      </c>
      <c r="G164" s="29">
        <f t="shared" si="52"/>
        <v>18327374.540000003</v>
      </c>
      <c r="H164" s="29">
        <f t="shared" si="52"/>
        <v>0</v>
      </c>
      <c r="I164" s="29">
        <f t="shared" si="52"/>
        <v>0</v>
      </c>
      <c r="J164" s="121">
        <f t="shared" si="42"/>
        <v>98.0458767434391</v>
      </c>
      <c r="K164" s="29">
        <f t="shared" si="52"/>
        <v>66348630.6</v>
      </c>
      <c r="L164" s="29">
        <f t="shared" si="52"/>
        <v>0</v>
      </c>
      <c r="M164" s="29">
        <f t="shared" si="52"/>
        <v>0</v>
      </c>
      <c r="N164" s="29">
        <f t="shared" si="52"/>
        <v>0</v>
      </c>
      <c r="O164" s="29">
        <f t="shared" si="52"/>
        <v>66348630.6</v>
      </c>
      <c r="P164" s="29">
        <f t="shared" si="52"/>
        <v>62274906.7</v>
      </c>
      <c r="Q164" s="29">
        <f t="shared" si="52"/>
        <v>0</v>
      </c>
      <c r="R164" s="29">
        <f t="shared" si="52"/>
        <v>0</v>
      </c>
      <c r="S164" s="29">
        <f t="shared" si="52"/>
        <v>0</v>
      </c>
      <c r="T164" s="29">
        <f t="shared" si="52"/>
        <v>62274906.7</v>
      </c>
      <c r="U164" s="121">
        <f t="shared" si="43"/>
        <v>93.86012361798467</v>
      </c>
      <c r="V164" s="29">
        <f t="shared" si="44"/>
        <v>80602281.24000001</v>
      </c>
      <c r="W164" s="220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</row>
    <row r="165" spans="1:36" s="5" customFormat="1" ht="33.75" customHeight="1">
      <c r="A165" s="4" t="s">
        <v>205</v>
      </c>
      <c r="B165" s="4" t="s">
        <v>111</v>
      </c>
      <c r="C165" s="11" t="s">
        <v>206</v>
      </c>
      <c r="D165" s="30">
        <f>'дод 2'!E247</f>
        <v>0</v>
      </c>
      <c r="E165" s="30">
        <f>'дод 2'!F247</f>
        <v>0</v>
      </c>
      <c r="F165" s="30">
        <f>'дод 2'!G247</f>
        <v>0</v>
      </c>
      <c r="G165" s="30">
        <f>'дод 2'!H247</f>
        <v>0</v>
      </c>
      <c r="H165" s="30">
        <f>'дод 2'!I247</f>
        <v>0</v>
      </c>
      <c r="I165" s="30">
        <f>'дод 2'!J247</f>
        <v>0</v>
      </c>
      <c r="J165" s="179"/>
      <c r="K165" s="30">
        <f>'дод 2'!L247</f>
        <v>33631987</v>
      </c>
      <c r="L165" s="30">
        <f>'дод 2'!M247</f>
        <v>0</v>
      </c>
      <c r="M165" s="30">
        <f>'дод 2'!N247</f>
        <v>0</v>
      </c>
      <c r="N165" s="30">
        <f>'дод 2'!O247</f>
        <v>0</v>
      </c>
      <c r="O165" s="30">
        <f>'дод 2'!P247</f>
        <v>33631987</v>
      </c>
      <c r="P165" s="30">
        <f>'дод 2'!Q247</f>
        <v>31845825.03</v>
      </c>
      <c r="Q165" s="30">
        <f>'дод 2'!R247</f>
        <v>0</v>
      </c>
      <c r="R165" s="30">
        <f>'дод 2'!S247</f>
        <v>0</v>
      </c>
      <c r="S165" s="30">
        <f>'дод 2'!T247</f>
        <v>0</v>
      </c>
      <c r="T165" s="30">
        <f>'дод 2'!U247</f>
        <v>31845825.03</v>
      </c>
      <c r="U165" s="179">
        <f t="shared" si="43"/>
        <v>94.68909770332631</v>
      </c>
      <c r="V165" s="30">
        <f t="shared" si="44"/>
        <v>31845825.03</v>
      </c>
      <c r="W165" s="220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</row>
    <row r="166" spans="1:36" s="5" customFormat="1" ht="36.75" customHeight="1">
      <c r="A166" s="4" t="s">
        <v>207</v>
      </c>
      <c r="B166" s="4" t="s">
        <v>111</v>
      </c>
      <c r="C166" s="11" t="s">
        <v>235</v>
      </c>
      <c r="D166" s="30">
        <f>'дод 2'!E248</f>
        <v>17982142</v>
      </c>
      <c r="E166" s="30">
        <f>'дод 2'!F248</f>
        <v>0</v>
      </c>
      <c r="F166" s="30">
        <f>'дод 2'!G248</f>
        <v>10000</v>
      </c>
      <c r="G166" s="30">
        <f>'дод 2'!H248</f>
        <v>17818450.6</v>
      </c>
      <c r="H166" s="30">
        <f>'дод 2'!I248</f>
        <v>0</v>
      </c>
      <c r="I166" s="30">
        <f>'дод 2'!J248</f>
        <v>0</v>
      </c>
      <c r="J166" s="179">
        <f t="shared" si="42"/>
        <v>99.08970021480201</v>
      </c>
      <c r="K166" s="30">
        <f>'дод 2'!L248</f>
        <v>379463.6</v>
      </c>
      <c r="L166" s="30">
        <f>'дод 2'!M248</f>
        <v>0</v>
      </c>
      <c r="M166" s="30">
        <f>'дод 2'!N248</f>
        <v>0</v>
      </c>
      <c r="N166" s="30">
        <f>'дод 2'!O248</f>
        <v>0</v>
      </c>
      <c r="O166" s="30">
        <f>'дод 2'!P248</f>
        <v>379463.6</v>
      </c>
      <c r="P166" s="30">
        <f>'дод 2'!Q248</f>
        <v>326429.44</v>
      </c>
      <c r="Q166" s="30">
        <f>'дод 2'!R248</f>
        <v>0</v>
      </c>
      <c r="R166" s="30">
        <f>'дод 2'!S248</f>
        <v>0</v>
      </c>
      <c r="S166" s="30">
        <f>'дод 2'!T248</f>
        <v>0</v>
      </c>
      <c r="T166" s="30">
        <f>'дод 2'!U248</f>
        <v>326429.44</v>
      </c>
      <c r="U166" s="179">
        <f t="shared" si="43"/>
        <v>86.02391375615474</v>
      </c>
      <c r="V166" s="30">
        <f t="shared" si="44"/>
        <v>18144880.040000003</v>
      </c>
      <c r="W166" s="220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</row>
    <row r="167" spans="1:36" s="5" customFormat="1" ht="36.75" customHeight="1">
      <c r="A167" s="21" t="s">
        <v>399</v>
      </c>
      <c r="B167" s="21" t="s">
        <v>111</v>
      </c>
      <c r="C167" s="11" t="s">
        <v>400</v>
      </c>
      <c r="D167" s="30">
        <f>'дод 2'!E249</f>
        <v>510520</v>
      </c>
      <c r="E167" s="30">
        <f>'дод 2'!F249</f>
        <v>0</v>
      </c>
      <c r="F167" s="30">
        <f>'дод 2'!G249</f>
        <v>0</v>
      </c>
      <c r="G167" s="30">
        <f>'дод 2'!H249</f>
        <v>325700.44</v>
      </c>
      <c r="H167" s="30">
        <f>'дод 2'!I249</f>
        <v>0</v>
      </c>
      <c r="I167" s="30">
        <f>'дод 2'!J249</f>
        <v>0</v>
      </c>
      <c r="J167" s="179">
        <f t="shared" si="42"/>
        <v>63.79778265298127</v>
      </c>
      <c r="K167" s="30">
        <f>'дод 2'!L249</f>
        <v>30131200</v>
      </c>
      <c r="L167" s="30">
        <f>'дод 2'!M249</f>
        <v>0</v>
      </c>
      <c r="M167" s="30">
        <f>'дод 2'!N249</f>
        <v>0</v>
      </c>
      <c r="N167" s="30">
        <f>'дод 2'!O249</f>
        <v>0</v>
      </c>
      <c r="O167" s="30">
        <f>'дод 2'!P249</f>
        <v>30131200</v>
      </c>
      <c r="P167" s="30">
        <f>'дод 2'!Q249</f>
        <v>28026016.8</v>
      </c>
      <c r="Q167" s="30">
        <f>'дод 2'!R249</f>
        <v>0</v>
      </c>
      <c r="R167" s="30">
        <f>'дод 2'!S249</f>
        <v>0</v>
      </c>
      <c r="S167" s="30">
        <f>'дод 2'!T249</f>
        <v>0</v>
      </c>
      <c r="T167" s="30">
        <f>'дод 2'!U249</f>
        <v>28026016.8</v>
      </c>
      <c r="U167" s="179">
        <f t="shared" si="43"/>
        <v>93.01327793118097</v>
      </c>
      <c r="V167" s="30">
        <f t="shared" si="44"/>
        <v>28351717.240000002</v>
      </c>
      <c r="W167" s="220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</row>
    <row r="168" spans="1:36" s="5" customFormat="1" ht="36.75" customHeight="1">
      <c r="A168" s="21" t="s">
        <v>643</v>
      </c>
      <c r="B168" s="21" t="s">
        <v>111</v>
      </c>
      <c r="C168" s="11" t="s">
        <v>644</v>
      </c>
      <c r="D168" s="30">
        <f>'дод 2'!E250</f>
        <v>0</v>
      </c>
      <c r="E168" s="30">
        <f>'дод 2'!F250</f>
        <v>0</v>
      </c>
      <c r="F168" s="30">
        <f>'дод 2'!G250</f>
        <v>0</v>
      </c>
      <c r="G168" s="30">
        <f>'дод 2'!H250</f>
        <v>0</v>
      </c>
      <c r="H168" s="30">
        <f>'дод 2'!I250</f>
        <v>0</v>
      </c>
      <c r="I168" s="30">
        <f>'дод 2'!J250</f>
        <v>0</v>
      </c>
      <c r="J168" s="179"/>
      <c r="K168" s="30">
        <f>'дод 2'!L250</f>
        <v>2205980</v>
      </c>
      <c r="L168" s="30">
        <f>'дод 2'!M250</f>
        <v>0</v>
      </c>
      <c r="M168" s="30">
        <f>'дод 2'!N250</f>
        <v>0</v>
      </c>
      <c r="N168" s="30">
        <f>'дод 2'!O250</f>
        <v>0</v>
      </c>
      <c r="O168" s="30">
        <f>'дод 2'!P250</f>
        <v>2205980</v>
      </c>
      <c r="P168" s="30">
        <f>'дод 2'!Q250</f>
        <v>2076635.43</v>
      </c>
      <c r="Q168" s="30">
        <f>'дод 2'!R250</f>
        <v>0</v>
      </c>
      <c r="R168" s="30">
        <f>'дод 2'!S250</f>
        <v>0</v>
      </c>
      <c r="S168" s="30">
        <f>'дод 2'!T250</f>
        <v>0</v>
      </c>
      <c r="T168" s="30">
        <f>'дод 2'!U250</f>
        <v>2076635.43</v>
      </c>
      <c r="U168" s="179">
        <f t="shared" si="43"/>
        <v>94.13663904477828</v>
      </c>
      <c r="V168" s="30">
        <f t="shared" si="44"/>
        <v>2076635.43</v>
      </c>
      <c r="W168" s="220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</row>
    <row r="169" spans="1:36" s="5" customFormat="1" ht="33" customHeight="1">
      <c r="A169" s="4" t="s">
        <v>402</v>
      </c>
      <c r="B169" s="4" t="s">
        <v>111</v>
      </c>
      <c r="C169" s="11" t="s">
        <v>403</v>
      </c>
      <c r="D169" s="30">
        <f>'дод 2'!E251</f>
        <v>199990</v>
      </c>
      <c r="E169" s="30">
        <f>'дод 2'!F251</f>
        <v>0</v>
      </c>
      <c r="F169" s="30">
        <f>'дод 2'!G251</f>
        <v>0</v>
      </c>
      <c r="G169" s="30">
        <f>'дод 2'!H251</f>
        <v>183223.5</v>
      </c>
      <c r="H169" s="30">
        <f>'дод 2'!I251</f>
        <v>0</v>
      </c>
      <c r="I169" s="30">
        <f>'дод 2'!J251</f>
        <v>0</v>
      </c>
      <c r="J169" s="179">
        <f t="shared" si="42"/>
        <v>91.61633081654082</v>
      </c>
      <c r="K169" s="30">
        <f>'дод 2'!L251</f>
        <v>0</v>
      </c>
      <c r="L169" s="30">
        <f>'дод 2'!M251</f>
        <v>0</v>
      </c>
      <c r="M169" s="30">
        <f>'дод 2'!N251</f>
        <v>0</v>
      </c>
      <c r="N169" s="30">
        <f>'дод 2'!O251</f>
        <v>0</v>
      </c>
      <c r="O169" s="30">
        <f>'дод 2'!P251</f>
        <v>0</v>
      </c>
      <c r="P169" s="30">
        <f>'дод 2'!Q251</f>
        <v>0</v>
      </c>
      <c r="Q169" s="30">
        <f>'дод 2'!R251</f>
        <v>0</v>
      </c>
      <c r="R169" s="30">
        <f>'дод 2'!S251</f>
        <v>0</v>
      </c>
      <c r="S169" s="30">
        <f>'дод 2'!T251</f>
        <v>0</v>
      </c>
      <c r="T169" s="30">
        <f>'дод 2'!U251</f>
        <v>0</v>
      </c>
      <c r="U169" s="179"/>
      <c r="V169" s="30">
        <f t="shared" si="44"/>
        <v>183223.5</v>
      </c>
      <c r="W169" s="220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</row>
    <row r="170" spans="1:36" ht="52.5" customHeight="1">
      <c r="A170" s="3" t="s">
        <v>110</v>
      </c>
      <c r="B170" s="3" t="s">
        <v>111</v>
      </c>
      <c r="C170" s="10" t="s">
        <v>210</v>
      </c>
      <c r="D170" s="29">
        <f>'дод 2'!E252</f>
        <v>6557234.7</v>
      </c>
      <c r="E170" s="29">
        <f>'дод 2'!F252</f>
        <v>0</v>
      </c>
      <c r="F170" s="29">
        <f>'дод 2'!G252</f>
        <v>0</v>
      </c>
      <c r="G170" s="29">
        <f>'дод 2'!H252</f>
        <v>6046227.47</v>
      </c>
      <c r="H170" s="29">
        <f>'дод 2'!I252</f>
        <v>0</v>
      </c>
      <c r="I170" s="29">
        <f>'дод 2'!J252</f>
        <v>0</v>
      </c>
      <c r="J170" s="121">
        <f t="shared" si="42"/>
        <v>92.20697056946887</v>
      </c>
      <c r="K170" s="29">
        <f>'дод 2'!L252</f>
        <v>0</v>
      </c>
      <c r="L170" s="29">
        <f>'дод 2'!M252</f>
        <v>0</v>
      </c>
      <c r="M170" s="29">
        <f>'дод 2'!N252</f>
        <v>0</v>
      </c>
      <c r="N170" s="29">
        <f>'дод 2'!O252</f>
        <v>0</v>
      </c>
      <c r="O170" s="29">
        <f>'дод 2'!P252</f>
        <v>0</v>
      </c>
      <c r="P170" s="29">
        <f>'дод 2'!Q252</f>
        <v>0</v>
      </c>
      <c r="Q170" s="29">
        <f>'дод 2'!R252</f>
        <v>0</v>
      </c>
      <c r="R170" s="29">
        <f>'дод 2'!S252</f>
        <v>0</v>
      </c>
      <c r="S170" s="29">
        <f>'дод 2'!T252</f>
        <v>0</v>
      </c>
      <c r="T170" s="29">
        <f>'дод 2'!U252</f>
        <v>0</v>
      </c>
      <c r="U170" s="121"/>
      <c r="V170" s="29">
        <f t="shared" si="44"/>
        <v>6046227.47</v>
      </c>
      <c r="W170" s="220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</row>
    <row r="171" spans="1:36" ht="30" customHeight="1">
      <c r="A171" s="3" t="s">
        <v>208</v>
      </c>
      <c r="B171" s="3" t="s">
        <v>111</v>
      </c>
      <c r="C171" s="10" t="s">
        <v>209</v>
      </c>
      <c r="D171" s="29">
        <f>'дод 2'!E281+'дод 2'!E253</f>
        <v>167856672.4</v>
      </c>
      <c r="E171" s="29">
        <f>'дод 2'!F281+'дод 2'!F253</f>
        <v>0</v>
      </c>
      <c r="F171" s="29">
        <f>'дод 2'!G281+'дод 2'!G253</f>
        <v>18673459</v>
      </c>
      <c r="G171" s="29">
        <f>'дод 2'!H281+'дод 2'!H253</f>
        <v>166186630.39</v>
      </c>
      <c r="H171" s="29">
        <f>'дод 2'!I281+'дод 2'!I253</f>
        <v>0</v>
      </c>
      <c r="I171" s="29">
        <f>'дод 2'!J281+'дод 2'!J253</f>
        <v>18427149.13</v>
      </c>
      <c r="J171" s="121">
        <f t="shared" si="42"/>
        <v>99.00507856725508</v>
      </c>
      <c r="K171" s="29">
        <f>'дод 2'!L281+'дод 2'!L253</f>
        <v>133700170.35</v>
      </c>
      <c r="L171" s="29">
        <f>'дод 2'!M281+'дод 2'!M253</f>
        <v>0</v>
      </c>
      <c r="M171" s="29">
        <f>'дод 2'!N281+'дод 2'!N253</f>
        <v>0</v>
      </c>
      <c r="N171" s="29">
        <f>'дод 2'!O281+'дод 2'!O253</f>
        <v>0</v>
      </c>
      <c r="O171" s="29">
        <f>'дод 2'!P281+'дод 2'!P253</f>
        <v>133700170.35</v>
      </c>
      <c r="P171" s="29">
        <f>'дод 2'!Q281+'дод 2'!Q253</f>
        <v>127468691.32</v>
      </c>
      <c r="Q171" s="29">
        <f>'дод 2'!R281+'дод 2'!R253</f>
        <v>0</v>
      </c>
      <c r="R171" s="29">
        <f>'дод 2'!S281+'дод 2'!S253</f>
        <v>0</v>
      </c>
      <c r="S171" s="29">
        <f>'дод 2'!T281+'дод 2'!T253</f>
        <v>0</v>
      </c>
      <c r="T171" s="29">
        <f>'дод 2'!U281+'дод 2'!U253</f>
        <v>127468691.32</v>
      </c>
      <c r="U171" s="121">
        <f t="shared" si="43"/>
        <v>95.33921384416546</v>
      </c>
      <c r="V171" s="29">
        <f t="shared" si="44"/>
        <v>293655321.71</v>
      </c>
      <c r="W171" s="220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</row>
    <row r="172" spans="1:36" ht="35.25" customHeight="1">
      <c r="A172" s="20" t="s">
        <v>647</v>
      </c>
      <c r="B172" s="20"/>
      <c r="C172" s="10" t="s">
        <v>649</v>
      </c>
      <c r="D172" s="29">
        <f>D174</f>
        <v>0</v>
      </c>
      <c r="E172" s="29">
        <f aca="true" t="shared" si="53" ref="E172:T173">E174</f>
        <v>0</v>
      </c>
      <c r="F172" s="29">
        <f t="shared" si="53"/>
        <v>0</v>
      </c>
      <c r="G172" s="29">
        <f t="shared" si="53"/>
        <v>0</v>
      </c>
      <c r="H172" s="29">
        <f t="shared" si="53"/>
        <v>0</v>
      </c>
      <c r="I172" s="29">
        <f t="shared" si="53"/>
        <v>0</v>
      </c>
      <c r="J172" s="121"/>
      <c r="K172" s="29">
        <f t="shared" si="53"/>
        <v>5851071.83</v>
      </c>
      <c r="L172" s="29">
        <f t="shared" si="53"/>
        <v>0</v>
      </c>
      <c r="M172" s="29">
        <f t="shared" si="53"/>
        <v>0</v>
      </c>
      <c r="N172" s="29">
        <f t="shared" si="53"/>
        <v>0</v>
      </c>
      <c r="O172" s="29">
        <f t="shared" si="53"/>
        <v>5851071.83</v>
      </c>
      <c r="P172" s="29">
        <f t="shared" si="53"/>
        <v>0</v>
      </c>
      <c r="Q172" s="29">
        <f t="shared" si="53"/>
        <v>0</v>
      </c>
      <c r="R172" s="29">
        <f t="shared" si="53"/>
        <v>0</v>
      </c>
      <c r="S172" s="29">
        <f t="shared" si="53"/>
        <v>0</v>
      </c>
      <c r="T172" s="29">
        <f t="shared" si="53"/>
        <v>0</v>
      </c>
      <c r="U172" s="121">
        <f t="shared" si="43"/>
        <v>0</v>
      </c>
      <c r="V172" s="29">
        <f t="shared" si="44"/>
        <v>0</v>
      </c>
      <c r="W172" s="220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</row>
    <row r="173" spans="1:36" ht="24" customHeight="1">
      <c r="A173" s="20"/>
      <c r="B173" s="20"/>
      <c r="C173" s="10" t="s">
        <v>685</v>
      </c>
      <c r="D173" s="29">
        <f>D175</f>
        <v>0</v>
      </c>
      <c r="E173" s="29">
        <f t="shared" si="53"/>
        <v>0</v>
      </c>
      <c r="F173" s="29">
        <f t="shared" si="53"/>
        <v>0</v>
      </c>
      <c r="G173" s="29">
        <f t="shared" si="53"/>
        <v>0</v>
      </c>
      <c r="H173" s="29">
        <f t="shared" si="53"/>
        <v>0</v>
      </c>
      <c r="I173" s="29">
        <f t="shared" si="53"/>
        <v>0</v>
      </c>
      <c r="J173" s="121"/>
      <c r="K173" s="29">
        <f t="shared" si="53"/>
        <v>5851071.83</v>
      </c>
      <c r="L173" s="29">
        <f t="shared" si="53"/>
        <v>0</v>
      </c>
      <c r="M173" s="29">
        <f t="shared" si="53"/>
        <v>0</v>
      </c>
      <c r="N173" s="29">
        <f t="shared" si="53"/>
        <v>0</v>
      </c>
      <c r="O173" s="29">
        <f t="shared" si="53"/>
        <v>5851071.83</v>
      </c>
      <c r="P173" s="29">
        <f t="shared" si="53"/>
        <v>0</v>
      </c>
      <c r="Q173" s="29">
        <f t="shared" si="53"/>
        <v>0</v>
      </c>
      <c r="R173" s="29">
        <f t="shared" si="53"/>
        <v>0</v>
      </c>
      <c r="S173" s="29">
        <f t="shared" si="53"/>
        <v>0</v>
      </c>
      <c r="T173" s="29">
        <f t="shared" si="53"/>
        <v>0</v>
      </c>
      <c r="U173" s="121">
        <f t="shared" si="43"/>
        <v>0</v>
      </c>
      <c r="V173" s="29">
        <f t="shared" si="44"/>
        <v>0</v>
      </c>
      <c r="W173" s="220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</row>
    <row r="174" spans="1:36" s="5" customFormat="1" ht="249.75" customHeight="1">
      <c r="A174" s="21" t="s">
        <v>648</v>
      </c>
      <c r="B174" s="4" t="s">
        <v>484</v>
      </c>
      <c r="C174" s="11" t="s">
        <v>650</v>
      </c>
      <c r="D174" s="30">
        <f>'дод 2'!E256</f>
        <v>0</v>
      </c>
      <c r="E174" s="30">
        <f>'дод 2'!F256</f>
        <v>0</v>
      </c>
      <c r="F174" s="30">
        <f>'дод 2'!G256</f>
        <v>0</v>
      </c>
      <c r="G174" s="30">
        <f>'дод 2'!H256</f>
        <v>0</v>
      </c>
      <c r="H174" s="30">
        <f>'дод 2'!I256</f>
        <v>0</v>
      </c>
      <c r="I174" s="30">
        <f>'дод 2'!J256</f>
        <v>0</v>
      </c>
      <c r="J174" s="179"/>
      <c r="K174" s="30">
        <f>'дод 2'!L256</f>
        <v>5851071.83</v>
      </c>
      <c r="L174" s="30">
        <f>'дод 2'!M256</f>
        <v>0</v>
      </c>
      <c r="M174" s="30">
        <f>'дод 2'!N256</f>
        <v>0</v>
      </c>
      <c r="N174" s="30">
        <f>'дод 2'!O256</f>
        <v>0</v>
      </c>
      <c r="O174" s="30">
        <f>'дод 2'!P256</f>
        <v>5851071.83</v>
      </c>
      <c r="P174" s="30">
        <f>'дод 2'!Q256</f>
        <v>0</v>
      </c>
      <c r="Q174" s="30">
        <f>'дод 2'!R256</f>
        <v>0</v>
      </c>
      <c r="R174" s="30">
        <f>'дод 2'!S256</f>
        <v>0</v>
      </c>
      <c r="S174" s="30">
        <f>'дод 2'!T256</f>
        <v>0</v>
      </c>
      <c r="T174" s="30">
        <f>'дод 2'!U256</f>
        <v>0</v>
      </c>
      <c r="U174" s="179">
        <f t="shared" si="43"/>
        <v>0</v>
      </c>
      <c r="V174" s="30">
        <f t="shared" si="44"/>
        <v>0</v>
      </c>
      <c r="W174" s="220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</row>
    <row r="175" spans="1:36" s="5" customFormat="1" ht="28.5" customHeight="1">
      <c r="A175" s="21"/>
      <c r="B175" s="4"/>
      <c r="C175" s="11" t="s">
        <v>685</v>
      </c>
      <c r="D175" s="30">
        <f>'дод 2'!E257</f>
        <v>0</v>
      </c>
      <c r="E175" s="30">
        <f>'дод 2'!F257</f>
        <v>0</v>
      </c>
      <c r="F175" s="30">
        <f>'дод 2'!G257</f>
        <v>0</v>
      </c>
      <c r="G175" s="30">
        <f>'дод 2'!H257</f>
        <v>0</v>
      </c>
      <c r="H175" s="30">
        <f>'дод 2'!I257</f>
        <v>0</v>
      </c>
      <c r="I175" s="30">
        <f>'дод 2'!J257</f>
        <v>0</v>
      </c>
      <c r="J175" s="179"/>
      <c r="K175" s="30">
        <f>'дод 2'!L257</f>
        <v>5851071.83</v>
      </c>
      <c r="L175" s="30">
        <f>'дод 2'!M257</f>
        <v>0</v>
      </c>
      <c r="M175" s="30">
        <f>'дод 2'!N257</f>
        <v>0</v>
      </c>
      <c r="N175" s="30">
        <f>'дод 2'!O257</f>
        <v>0</v>
      </c>
      <c r="O175" s="30">
        <f>'дод 2'!P257</f>
        <v>5851071.83</v>
      </c>
      <c r="P175" s="30">
        <f>'дод 2'!Q257</f>
        <v>0</v>
      </c>
      <c r="Q175" s="30">
        <f>'дод 2'!R257</f>
        <v>0</v>
      </c>
      <c r="R175" s="30">
        <f>'дод 2'!S257</f>
        <v>0</v>
      </c>
      <c r="S175" s="30">
        <f>'дод 2'!T257</f>
        <v>0</v>
      </c>
      <c r="T175" s="30">
        <f>'дод 2'!U257</f>
        <v>0</v>
      </c>
      <c r="U175" s="179">
        <f t="shared" si="43"/>
        <v>0</v>
      </c>
      <c r="V175" s="30">
        <f t="shared" si="44"/>
        <v>0</v>
      </c>
      <c r="W175" s="220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</row>
    <row r="176" spans="1:36" ht="27.75" customHeight="1">
      <c r="A176" s="3" t="s">
        <v>226</v>
      </c>
      <c r="B176" s="3"/>
      <c r="C176" s="10" t="s">
        <v>227</v>
      </c>
      <c r="D176" s="29">
        <f>D181+D178+D179</f>
        <v>100991.35</v>
      </c>
      <c r="E176" s="29">
        <f aca="true" t="shared" si="54" ref="E176:T176">E181+E178+E179</f>
        <v>0</v>
      </c>
      <c r="F176" s="29">
        <f t="shared" si="54"/>
        <v>0</v>
      </c>
      <c r="G176" s="29">
        <f t="shared" si="54"/>
        <v>100984</v>
      </c>
      <c r="H176" s="29">
        <f t="shared" si="54"/>
        <v>0</v>
      </c>
      <c r="I176" s="29">
        <f t="shared" si="54"/>
        <v>0</v>
      </c>
      <c r="J176" s="121">
        <f t="shared" si="42"/>
        <v>99.99272214897613</v>
      </c>
      <c r="K176" s="29">
        <f t="shared" si="54"/>
        <v>3872780.69</v>
      </c>
      <c r="L176" s="29">
        <f t="shared" si="54"/>
        <v>0</v>
      </c>
      <c r="M176" s="29">
        <f t="shared" si="54"/>
        <v>0</v>
      </c>
      <c r="N176" s="29">
        <f t="shared" si="54"/>
        <v>0</v>
      </c>
      <c r="O176" s="29">
        <f t="shared" si="54"/>
        <v>3872780.69</v>
      </c>
      <c r="P176" s="29">
        <f t="shared" si="54"/>
        <v>3871171</v>
      </c>
      <c r="Q176" s="29">
        <f t="shared" si="54"/>
        <v>0</v>
      </c>
      <c r="R176" s="29">
        <f t="shared" si="54"/>
        <v>0</v>
      </c>
      <c r="S176" s="29">
        <f t="shared" si="54"/>
        <v>0</v>
      </c>
      <c r="T176" s="29">
        <f t="shared" si="54"/>
        <v>3871171</v>
      </c>
      <c r="U176" s="121">
        <f t="shared" si="43"/>
        <v>99.95843580804468</v>
      </c>
      <c r="V176" s="29">
        <f t="shared" si="44"/>
        <v>3972155</v>
      </c>
      <c r="W176" s="220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</row>
    <row r="177" spans="2:36" ht="27.75" customHeight="1">
      <c r="B177" s="3"/>
      <c r="C177" s="10" t="s">
        <v>685</v>
      </c>
      <c r="D177" s="29">
        <f>D180</f>
        <v>0</v>
      </c>
      <c r="E177" s="29">
        <f aca="true" t="shared" si="55" ref="E177:T177">E180</f>
        <v>0</v>
      </c>
      <c r="F177" s="29">
        <f t="shared" si="55"/>
        <v>0</v>
      </c>
      <c r="G177" s="29">
        <f t="shared" si="55"/>
        <v>0</v>
      </c>
      <c r="H177" s="29">
        <f t="shared" si="55"/>
        <v>0</v>
      </c>
      <c r="I177" s="29">
        <f t="shared" si="55"/>
        <v>0</v>
      </c>
      <c r="J177" s="121"/>
      <c r="K177" s="29">
        <f t="shared" si="55"/>
        <v>3315040</v>
      </c>
      <c r="L177" s="29">
        <f t="shared" si="55"/>
        <v>0</v>
      </c>
      <c r="M177" s="29">
        <f t="shared" si="55"/>
        <v>0</v>
      </c>
      <c r="N177" s="29">
        <f t="shared" si="55"/>
        <v>0</v>
      </c>
      <c r="O177" s="29">
        <f t="shared" si="55"/>
        <v>3315040</v>
      </c>
      <c r="P177" s="29">
        <f t="shared" si="55"/>
        <v>3315040</v>
      </c>
      <c r="Q177" s="29">
        <f t="shared" si="55"/>
        <v>0</v>
      </c>
      <c r="R177" s="29">
        <f t="shared" si="55"/>
        <v>0</v>
      </c>
      <c r="S177" s="29">
        <f t="shared" si="55"/>
        <v>0</v>
      </c>
      <c r="T177" s="29">
        <f t="shared" si="55"/>
        <v>3315040</v>
      </c>
      <c r="U177" s="121">
        <f t="shared" si="43"/>
        <v>100</v>
      </c>
      <c r="V177" s="29">
        <f t="shared" si="44"/>
        <v>3315040</v>
      </c>
      <c r="W177" s="220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</row>
    <row r="178" spans="1:36" s="5" customFormat="1" ht="37.5" customHeight="1">
      <c r="A178" s="4" t="s">
        <v>624</v>
      </c>
      <c r="B178" s="4" t="s">
        <v>109</v>
      </c>
      <c r="C178" s="11" t="s">
        <v>625</v>
      </c>
      <c r="D178" s="30">
        <f>'дод 2'!E283</f>
        <v>0</v>
      </c>
      <c r="E178" s="30">
        <f>'дод 2'!F283</f>
        <v>0</v>
      </c>
      <c r="F178" s="30">
        <f>'дод 2'!G283</f>
        <v>0</v>
      </c>
      <c r="G178" s="30">
        <f>'дод 2'!H283</f>
        <v>0</v>
      </c>
      <c r="H178" s="30">
        <f>'дод 2'!I283</f>
        <v>0</v>
      </c>
      <c r="I178" s="30">
        <f>'дод 2'!J283</f>
        <v>0</v>
      </c>
      <c r="J178" s="179"/>
      <c r="K178" s="30">
        <f>'дод 2'!L283</f>
        <v>500000</v>
      </c>
      <c r="L178" s="30">
        <f>'дод 2'!M283</f>
        <v>0</v>
      </c>
      <c r="M178" s="30">
        <f>'дод 2'!N283</f>
        <v>0</v>
      </c>
      <c r="N178" s="30">
        <f>'дод 2'!O283</f>
        <v>0</v>
      </c>
      <c r="O178" s="30">
        <f>'дод 2'!P283</f>
        <v>500000</v>
      </c>
      <c r="P178" s="30">
        <f>'дод 2'!Q283</f>
        <v>500000</v>
      </c>
      <c r="Q178" s="30">
        <f>'дод 2'!R283</f>
        <v>0</v>
      </c>
      <c r="R178" s="30">
        <f>'дод 2'!S283</f>
        <v>0</v>
      </c>
      <c r="S178" s="30">
        <f>'дод 2'!T283</f>
        <v>0</v>
      </c>
      <c r="T178" s="30">
        <f>'дод 2'!U283</f>
        <v>500000</v>
      </c>
      <c r="U178" s="179">
        <f t="shared" si="43"/>
        <v>100</v>
      </c>
      <c r="V178" s="30">
        <f t="shared" si="44"/>
        <v>500000</v>
      </c>
      <c r="W178" s="220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</row>
    <row r="179" spans="1:36" s="5" customFormat="1" ht="69.75" customHeight="1">
      <c r="A179" s="4" t="s">
        <v>655</v>
      </c>
      <c r="B179" s="4" t="s">
        <v>109</v>
      </c>
      <c r="C179" s="11" t="s">
        <v>656</v>
      </c>
      <c r="D179" s="30">
        <f>'дод 2'!E284+'дод 2'!E225</f>
        <v>0</v>
      </c>
      <c r="E179" s="30">
        <f>'дод 2'!F284+'дод 2'!F225</f>
        <v>0</v>
      </c>
      <c r="F179" s="30">
        <f>'дод 2'!G284+'дод 2'!G225</f>
        <v>0</v>
      </c>
      <c r="G179" s="30">
        <f>'дод 2'!H284+'дод 2'!H225</f>
        <v>0</v>
      </c>
      <c r="H179" s="30">
        <f>'дод 2'!I284+'дод 2'!I225</f>
        <v>0</v>
      </c>
      <c r="I179" s="30">
        <f>'дод 2'!J284+'дод 2'!J225</f>
        <v>0</v>
      </c>
      <c r="J179" s="179"/>
      <c r="K179" s="30">
        <f>'дод 2'!L284+'дод 2'!L225</f>
        <v>3315040</v>
      </c>
      <c r="L179" s="30">
        <f>'дод 2'!M284+'дод 2'!M225</f>
        <v>0</v>
      </c>
      <c r="M179" s="30">
        <f>'дод 2'!N284+'дод 2'!N225</f>
        <v>0</v>
      </c>
      <c r="N179" s="30">
        <f>'дод 2'!O284+'дод 2'!O225</f>
        <v>0</v>
      </c>
      <c r="O179" s="30">
        <f>'дод 2'!P284+'дод 2'!P225</f>
        <v>3315040</v>
      </c>
      <c r="P179" s="30">
        <f>'дод 2'!Q284+'дод 2'!Q225</f>
        <v>3315040</v>
      </c>
      <c r="Q179" s="30">
        <f>'дод 2'!R284+'дод 2'!R225</f>
        <v>0</v>
      </c>
      <c r="R179" s="30">
        <f>'дод 2'!S284+'дод 2'!S225</f>
        <v>0</v>
      </c>
      <c r="S179" s="30">
        <f>'дод 2'!T284+'дод 2'!T225</f>
        <v>0</v>
      </c>
      <c r="T179" s="30">
        <f>'дод 2'!U284+'дод 2'!U225</f>
        <v>3315040</v>
      </c>
      <c r="U179" s="179">
        <f t="shared" si="43"/>
        <v>100</v>
      </c>
      <c r="V179" s="30">
        <f t="shared" si="44"/>
        <v>3315040</v>
      </c>
      <c r="W179" s="220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</row>
    <row r="180" spans="1:36" s="5" customFormat="1" ht="27.75" customHeight="1">
      <c r="A180" s="4"/>
      <c r="B180" s="4"/>
      <c r="C180" s="11" t="s">
        <v>685</v>
      </c>
      <c r="D180" s="30">
        <f>'дод 2'!E226</f>
        <v>0</v>
      </c>
      <c r="E180" s="30">
        <f>'дод 2'!F226</f>
        <v>0</v>
      </c>
      <c r="F180" s="30">
        <f>'дод 2'!G226</f>
        <v>0</v>
      </c>
      <c r="G180" s="30">
        <f>'дод 2'!H226</f>
        <v>0</v>
      </c>
      <c r="H180" s="30">
        <f>'дод 2'!I226</f>
        <v>0</v>
      </c>
      <c r="I180" s="30">
        <f>'дод 2'!J226</f>
        <v>0</v>
      </c>
      <c r="J180" s="179"/>
      <c r="K180" s="30">
        <f>'дод 2'!L226</f>
        <v>3315040</v>
      </c>
      <c r="L180" s="30">
        <f>'дод 2'!M226</f>
        <v>0</v>
      </c>
      <c r="M180" s="30">
        <f>'дод 2'!N226</f>
        <v>0</v>
      </c>
      <c r="N180" s="30">
        <f>'дод 2'!O226</f>
        <v>0</v>
      </c>
      <c r="O180" s="30">
        <f>'дод 2'!P226</f>
        <v>3315040</v>
      </c>
      <c r="P180" s="30">
        <f>'дод 2'!Q226</f>
        <v>3315040</v>
      </c>
      <c r="Q180" s="30">
        <f>'дод 2'!R226</f>
        <v>0</v>
      </c>
      <c r="R180" s="30">
        <f>'дод 2'!S226</f>
        <v>0</v>
      </c>
      <c r="S180" s="30">
        <f>'дод 2'!T226</f>
        <v>0</v>
      </c>
      <c r="T180" s="30">
        <f>'дод 2'!U226</f>
        <v>3315040</v>
      </c>
      <c r="U180" s="179">
        <f t="shared" si="43"/>
        <v>100</v>
      </c>
      <c r="V180" s="30">
        <f t="shared" si="44"/>
        <v>3315040</v>
      </c>
      <c r="W180" s="220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</row>
    <row r="181" spans="1:36" s="5" customFormat="1" ht="67.5" customHeight="1">
      <c r="A181" s="4" t="s">
        <v>212</v>
      </c>
      <c r="B181" s="6" t="s">
        <v>109</v>
      </c>
      <c r="C181" s="11" t="s">
        <v>213</v>
      </c>
      <c r="D181" s="30">
        <f>'дод 2'!E285</f>
        <v>100991.35</v>
      </c>
      <c r="E181" s="30">
        <f>'дод 2'!F285</f>
        <v>0</v>
      </c>
      <c r="F181" s="30">
        <f>'дод 2'!G285</f>
        <v>0</v>
      </c>
      <c r="G181" s="30">
        <f>'дод 2'!H285</f>
        <v>100984</v>
      </c>
      <c r="H181" s="30">
        <f>'дод 2'!I285</f>
        <v>0</v>
      </c>
      <c r="I181" s="30">
        <f>'дод 2'!J285</f>
        <v>0</v>
      </c>
      <c r="J181" s="179">
        <f t="shared" si="42"/>
        <v>99.99272214897613</v>
      </c>
      <c r="K181" s="30">
        <f>'дод 2'!L285</f>
        <v>57740.69</v>
      </c>
      <c r="L181" s="30">
        <f>'дод 2'!M285</f>
        <v>0</v>
      </c>
      <c r="M181" s="30">
        <f>'дод 2'!N285</f>
        <v>0</v>
      </c>
      <c r="N181" s="30">
        <f>'дод 2'!O285</f>
        <v>0</v>
      </c>
      <c r="O181" s="30">
        <f>'дод 2'!P285</f>
        <v>57740.69</v>
      </c>
      <c r="P181" s="30">
        <f>'дод 2'!Q285</f>
        <v>56131</v>
      </c>
      <c r="Q181" s="30">
        <f>'дод 2'!R285</f>
        <v>0</v>
      </c>
      <c r="R181" s="30">
        <f>'дод 2'!S285</f>
        <v>0</v>
      </c>
      <c r="S181" s="30">
        <f>'дод 2'!T285</f>
        <v>0</v>
      </c>
      <c r="T181" s="30">
        <f>'дод 2'!U285</f>
        <v>56131</v>
      </c>
      <c r="U181" s="179">
        <f t="shared" si="43"/>
        <v>97.21220858289016</v>
      </c>
      <c r="V181" s="30">
        <f t="shared" si="44"/>
        <v>157115</v>
      </c>
      <c r="W181" s="220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</row>
    <row r="182" spans="1:36" ht="39.75" customHeight="1">
      <c r="A182" s="3" t="s">
        <v>228</v>
      </c>
      <c r="B182" s="9" t="s">
        <v>484</v>
      </c>
      <c r="C182" s="10" t="s">
        <v>229</v>
      </c>
      <c r="D182" s="29">
        <f>'дод 2'!E258+'дод 2'!E311</f>
        <v>3306132</v>
      </c>
      <c r="E182" s="29">
        <f>'дод 2'!F258+'дод 2'!F311</f>
        <v>0</v>
      </c>
      <c r="F182" s="29">
        <f>'дод 2'!G258+'дод 2'!G311</f>
        <v>40000</v>
      </c>
      <c r="G182" s="29">
        <f>'дод 2'!H258+'дод 2'!H311</f>
        <v>2992142.79</v>
      </c>
      <c r="H182" s="29">
        <f>'дод 2'!I258+'дод 2'!I311</f>
        <v>0</v>
      </c>
      <c r="I182" s="29">
        <f>'дод 2'!J258+'дод 2'!J311</f>
        <v>31061.04</v>
      </c>
      <c r="J182" s="121">
        <f t="shared" si="42"/>
        <v>90.50282293628929</v>
      </c>
      <c r="K182" s="29">
        <f>'дод 2'!L258+'дод 2'!L311</f>
        <v>0</v>
      </c>
      <c r="L182" s="29">
        <f>'дод 2'!M258+'дод 2'!M311</f>
        <v>0</v>
      </c>
      <c r="M182" s="29">
        <f>'дод 2'!N258+'дод 2'!N311</f>
        <v>0</v>
      </c>
      <c r="N182" s="29">
        <f>'дод 2'!O258+'дод 2'!O311</f>
        <v>0</v>
      </c>
      <c r="O182" s="29">
        <f>'дод 2'!P258+'дод 2'!P311</f>
        <v>0</v>
      </c>
      <c r="P182" s="29">
        <f>'дод 2'!Q258+'дод 2'!Q311</f>
        <v>0</v>
      </c>
      <c r="Q182" s="29">
        <f>'дод 2'!R258+'дод 2'!R311</f>
        <v>0</v>
      </c>
      <c r="R182" s="29">
        <f>'дод 2'!S258+'дод 2'!S311</f>
        <v>0</v>
      </c>
      <c r="S182" s="29">
        <f>'дод 2'!T258+'дод 2'!T311</f>
        <v>0</v>
      </c>
      <c r="T182" s="29">
        <f>'дод 2'!U258+'дод 2'!U311</f>
        <v>0</v>
      </c>
      <c r="U182" s="121"/>
      <c r="V182" s="29">
        <f t="shared" si="44"/>
        <v>2992142.79</v>
      </c>
      <c r="W182" s="220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</row>
    <row r="183" spans="1:36" s="16" customFormat="1" ht="29.25" customHeight="1">
      <c r="A183" s="17" t="s">
        <v>214</v>
      </c>
      <c r="B183" s="25"/>
      <c r="C183" s="8" t="s">
        <v>215</v>
      </c>
      <c r="D183" s="33">
        <f aca="true" t="shared" si="56" ref="D183:I183">D185+D187+D202+D216+D218+D228</f>
        <v>34636284.4</v>
      </c>
      <c r="E183" s="33">
        <f t="shared" si="56"/>
        <v>0</v>
      </c>
      <c r="F183" s="33">
        <f t="shared" si="56"/>
        <v>78316.65</v>
      </c>
      <c r="G183" s="33">
        <f t="shared" si="56"/>
        <v>32490032.740000002</v>
      </c>
      <c r="H183" s="33">
        <f t="shared" si="56"/>
        <v>0</v>
      </c>
      <c r="I183" s="33">
        <f t="shared" si="56"/>
        <v>78316.65</v>
      </c>
      <c r="J183" s="120">
        <f t="shared" si="42"/>
        <v>93.80345872203314</v>
      </c>
      <c r="K183" s="33">
        <f aca="true" t="shared" si="57" ref="K183:T183">K185+K187+K202+K216+K218+K228</f>
        <v>297813743.70000005</v>
      </c>
      <c r="L183" s="33">
        <f t="shared" si="57"/>
        <v>43251463.86</v>
      </c>
      <c r="M183" s="33">
        <f t="shared" si="57"/>
        <v>0</v>
      </c>
      <c r="N183" s="33">
        <f t="shared" si="57"/>
        <v>0</v>
      </c>
      <c r="O183" s="33">
        <f t="shared" si="57"/>
        <v>254562279.83999997</v>
      </c>
      <c r="P183" s="33">
        <f t="shared" si="57"/>
        <v>262271815.03000003</v>
      </c>
      <c r="Q183" s="33">
        <f t="shared" si="57"/>
        <v>42915211.99</v>
      </c>
      <c r="R183" s="33">
        <f t="shared" si="57"/>
        <v>0</v>
      </c>
      <c r="S183" s="33">
        <f t="shared" si="57"/>
        <v>0</v>
      </c>
      <c r="T183" s="33">
        <f t="shared" si="57"/>
        <v>219356603.04000002</v>
      </c>
      <c r="U183" s="120">
        <f t="shared" si="43"/>
        <v>88.0657191208063</v>
      </c>
      <c r="V183" s="33">
        <f t="shared" si="44"/>
        <v>294761847.77000004</v>
      </c>
      <c r="W183" s="220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</row>
    <row r="184" spans="1:36" s="16" customFormat="1" ht="29.25" customHeight="1">
      <c r="A184" s="17"/>
      <c r="B184" s="25"/>
      <c r="C184" s="8" t="s">
        <v>685</v>
      </c>
      <c r="D184" s="33">
        <f>D188+D203</f>
        <v>0</v>
      </c>
      <c r="E184" s="33">
        <f aca="true" t="shared" si="58" ref="E184:T184">E188+E203</f>
        <v>0</v>
      </c>
      <c r="F184" s="33">
        <f t="shared" si="58"/>
        <v>0</v>
      </c>
      <c r="G184" s="33">
        <f t="shared" si="58"/>
        <v>0</v>
      </c>
      <c r="H184" s="33">
        <f t="shared" si="58"/>
        <v>0</v>
      </c>
      <c r="I184" s="33">
        <f t="shared" si="58"/>
        <v>0</v>
      </c>
      <c r="J184" s="120"/>
      <c r="K184" s="33">
        <f t="shared" si="58"/>
        <v>100694591.34</v>
      </c>
      <c r="L184" s="33">
        <f t="shared" si="58"/>
        <v>41900000</v>
      </c>
      <c r="M184" s="33">
        <f t="shared" si="58"/>
        <v>0</v>
      </c>
      <c r="N184" s="33">
        <f t="shared" si="58"/>
        <v>0</v>
      </c>
      <c r="O184" s="33">
        <f t="shared" si="58"/>
        <v>58794591.339999996</v>
      </c>
      <c r="P184" s="33">
        <f t="shared" si="58"/>
        <v>77765201.42</v>
      </c>
      <c r="Q184" s="33">
        <f t="shared" si="58"/>
        <v>41899524</v>
      </c>
      <c r="R184" s="33">
        <f t="shared" si="58"/>
        <v>0</v>
      </c>
      <c r="S184" s="33">
        <f t="shared" si="58"/>
        <v>0</v>
      </c>
      <c r="T184" s="33">
        <f t="shared" si="58"/>
        <v>35865677.42</v>
      </c>
      <c r="U184" s="120">
        <f t="shared" si="43"/>
        <v>77.22877702281164</v>
      </c>
      <c r="V184" s="33">
        <f t="shared" si="44"/>
        <v>77765201.42</v>
      </c>
      <c r="W184" s="220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</row>
    <row r="185" spans="1:36" s="16" customFormat="1" ht="20.25" customHeight="1">
      <c r="A185" s="17" t="s">
        <v>230</v>
      </c>
      <c r="B185" s="25"/>
      <c r="C185" s="8" t="s">
        <v>231</v>
      </c>
      <c r="D185" s="33">
        <f aca="true" t="shared" si="59" ref="D185:T185">D186</f>
        <v>520000</v>
      </c>
      <c r="E185" s="33">
        <f t="shared" si="59"/>
        <v>0</v>
      </c>
      <c r="F185" s="33">
        <f t="shared" si="59"/>
        <v>0</v>
      </c>
      <c r="G185" s="33">
        <f t="shared" si="59"/>
        <v>30988</v>
      </c>
      <c r="H185" s="33">
        <f t="shared" si="59"/>
        <v>0</v>
      </c>
      <c r="I185" s="33">
        <f t="shared" si="59"/>
        <v>0</v>
      </c>
      <c r="J185" s="120">
        <f t="shared" si="42"/>
        <v>5.9592307692307696</v>
      </c>
      <c r="K185" s="33">
        <f t="shared" si="59"/>
        <v>14343.33</v>
      </c>
      <c r="L185" s="33">
        <f t="shared" si="59"/>
        <v>14343.33</v>
      </c>
      <c r="M185" s="33">
        <f t="shared" si="59"/>
        <v>0</v>
      </c>
      <c r="N185" s="33">
        <f t="shared" si="59"/>
        <v>0</v>
      </c>
      <c r="O185" s="33">
        <f t="shared" si="59"/>
        <v>0</v>
      </c>
      <c r="P185" s="33">
        <f t="shared" si="59"/>
        <v>0</v>
      </c>
      <c r="Q185" s="33">
        <f t="shared" si="59"/>
        <v>0</v>
      </c>
      <c r="R185" s="33">
        <f t="shared" si="59"/>
        <v>0</v>
      </c>
      <c r="S185" s="33">
        <f t="shared" si="59"/>
        <v>0</v>
      </c>
      <c r="T185" s="33">
        <f t="shared" si="59"/>
        <v>0</v>
      </c>
      <c r="U185" s="120">
        <f t="shared" si="43"/>
        <v>0</v>
      </c>
      <c r="V185" s="33">
        <f t="shared" si="44"/>
        <v>30988</v>
      </c>
      <c r="W185" s="220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</row>
    <row r="186" spans="1:36" ht="24" customHeight="1">
      <c r="A186" s="3" t="s">
        <v>216</v>
      </c>
      <c r="B186" s="3" t="s">
        <v>127</v>
      </c>
      <c r="C186" s="10" t="s">
        <v>217</v>
      </c>
      <c r="D186" s="29">
        <f>'дод 2'!E321</f>
        <v>520000</v>
      </c>
      <c r="E186" s="29">
        <f>'дод 2'!F321</f>
        <v>0</v>
      </c>
      <c r="F186" s="29">
        <f>'дод 2'!G321</f>
        <v>0</v>
      </c>
      <c r="G186" s="29">
        <f>'дод 2'!H321</f>
        <v>30988</v>
      </c>
      <c r="H186" s="29">
        <f>'дод 2'!I321</f>
        <v>0</v>
      </c>
      <c r="I186" s="29">
        <f>'дод 2'!J321</f>
        <v>0</v>
      </c>
      <c r="J186" s="121">
        <f t="shared" si="42"/>
        <v>5.9592307692307696</v>
      </c>
      <c r="K186" s="29">
        <f>'дод 2'!L321</f>
        <v>14343.33</v>
      </c>
      <c r="L186" s="29">
        <f>'дод 2'!M321</f>
        <v>14343.33</v>
      </c>
      <c r="M186" s="29">
        <f>'дод 2'!N321</f>
        <v>0</v>
      </c>
      <c r="N186" s="29">
        <f>'дод 2'!O321</f>
        <v>0</v>
      </c>
      <c r="O186" s="29">
        <f>'дод 2'!P321</f>
        <v>0</v>
      </c>
      <c r="P186" s="29">
        <f>'дод 2'!Q321</f>
        <v>0</v>
      </c>
      <c r="Q186" s="29">
        <f>'дод 2'!R321</f>
        <v>0</v>
      </c>
      <c r="R186" s="29">
        <f>'дод 2'!S321</f>
        <v>0</v>
      </c>
      <c r="S186" s="29">
        <f>'дод 2'!T321</f>
        <v>0</v>
      </c>
      <c r="T186" s="29">
        <f>'дод 2'!U321</f>
        <v>0</v>
      </c>
      <c r="U186" s="121">
        <f t="shared" si="43"/>
        <v>0</v>
      </c>
      <c r="V186" s="29">
        <f t="shared" si="44"/>
        <v>30988</v>
      </c>
      <c r="W186" s="220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/>
    </row>
    <row r="187" spans="1:36" s="16" customFormat="1" ht="27.75" customHeight="1">
      <c r="A187" s="17" t="s">
        <v>144</v>
      </c>
      <c r="B187" s="17"/>
      <c r="C187" s="34" t="s">
        <v>218</v>
      </c>
      <c r="D187" s="33">
        <f>D189+D190+D194+D195+D196+D201</f>
        <v>224950</v>
      </c>
      <c r="E187" s="33">
        <f aca="true" t="shared" si="60" ref="E187:K187">E189+E190+E194+E195+E196+E201</f>
        <v>0</v>
      </c>
      <c r="F187" s="33">
        <f t="shared" si="60"/>
        <v>0</v>
      </c>
      <c r="G187" s="33">
        <f t="shared" si="60"/>
        <v>90000</v>
      </c>
      <c r="H187" s="33">
        <f t="shared" si="60"/>
        <v>0</v>
      </c>
      <c r="I187" s="33">
        <f t="shared" si="60"/>
        <v>0</v>
      </c>
      <c r="J187" s="120">
        <f t="shared" si="42"/>
        <v>40.008890864636584</v>
      </c>
      <c r="K187" s="33">
        <f t="shared" si="60"/>
        <v>171655465.01</v>
      </c>
      <c r="L187" s="33">
        <f aca="true" t="shared" si="61" ref="L187:T187">L189+L190+L194+L195+L196+L201</f>
        <v>0</v>
      </c>
      <c r="M187" s="33">
        <f t="shared" si="61"/>
        <v>0</v>
      </c>
      <c r="N187" s="33">
        <f t="shared" si="61"/>
        <v>0</v>
      </c>
      <c r="O187" s="33">
        <f t="shared" si="61"/>
        <v>171655465.01</v>
      </c>
      <c r="P187" s="33">
        <f t="shared" si="61"/>
        <v>142425457.11</v>
      </c>
      <c r="Q187" s="33">
        <f t="shared" si="61"/>
        <v>0</v>
      </c>
      <c r="R187" s="33">
        <f t="shared" si="61"/>
        <v>0</v>
      </c>
      <c r="S187" s="33">
        <f t="shared" si="61"/>
        <v>0</v>
      </c>
      <c r="T187" s="33">
        <f t="shared" si="61"/>
        <v>142425457.11</v>
      </c>
      <c r="U187" s="120">
        <f t="shared" si="43"/>
        <v>82.9716997951116</v>
      </c>
      <c r="V187" s="33">
        <f t="shared" si="44"/>
        <v>142515457.11</v>
      </c>
      <c r="W187" s="220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</row>
    <row r="188" spans="1:36" s="16" customFormat="1" ht="27.75" customHeight="1">
      <c r="A188" s="17"/>
      <c r="B188" s="17"/>
      <c r="C188" s="34" t="s">
        <v>685</v>
      </c>
      <c r="D188" s="33">
        <f>D197</f>
        <v>0</v>
      </c>
      <c r="E188" s="33">
        <f aca="true" t="shared" si="62" ref="E188:T188">E197</f>
        <v>0</v>
      </c>
      <c r="F188" s="33">
        <f t="shared" si="62"/>
        <v>0</v>
      </c>
      <c r="G188" s="33">
        <f t="shared" si="62"/>
        <v>0</v>
      </c>
      <c r="H188" s="33">
        <f t="shared" si="62"/>
        <v>0</v>
      </c>
      <c r="I188" s="33">
        <f t="shared" si="62"/>
        <v>0</v>
      </c>
      <c r="J188" s="120"/>
      <c r="K188" s="33">
        <f t="shared" si="62"/>
        <v>58794591.339999996</v>
      </c>
      <c r="L188" s="33">
        <f t="shared" si="62"/>
        <v>0</v>
      </c>
      <c r="M188" s="33">
        <f t="shared" si="62"/>
        <v>0</v>
      </c>
      <c r="N188" s="33">
        <f t="shared" si="62"/>
        <v>0</v>
      </c>
      <c r="O188" s="33">
        <f t="shared" si="62"/>
        <v>58794591.339999996</v>
      </c>
      <c r="P188" s="33">
        <f t="shared" si="62"/>
        <v>35865677.42</v>
      </c>
      <c r="Q188" s="33">
        <f t="shared" si="62"/>
        <v>0</v>
      </c>
      <c r="R188" s="33">
        <f t="shared" si="62"/>
        <v>0</v>
      </c>
      <c r="S188" s="33">
        <f t="shared" si="62"/>
        <v>0</v>
      </c>
      <c r="T188" s="33">
        <f t="shared" si="62"/>
        <v>35865677.42</v>
      </c>
      <c r="U188" s="120">
        <f t="shared" si="43"/>
        <v>61.00166121164846</v>
      </c>
      <c r="V188" s="33">
        <f t="shared" si="44"/>
        <v>35865677.42</v>
      </c>
      <c r="W188" s="220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</row>
    <row r="189" spans="1:36" ht="32.25" customHeight="1">
      <c r="A189" s="20" t="s">
        <v>417</v>
      </c>
      <c r="B189" s="20" t="s">
        <v>166</v>
      </c>
      <c r="C189" s="10" t="s">
        <v>430</v>
      </c>
      <c r="D189" s="29">
        <f>'дод 2'!E259+'дод 2'!E286</f>
        <v>0</v>
      </c>
      <c r="E189" s="29">
        <f>'дод 2'!F259+'дод 2'!F286</f>
        <v>0</v>
      </c>
      <c r="F189" s="29">
        <f>'дод 2'!G259+'дод 2'!G286</f>
        <v>0</v>
      </c>
      <c r="G189" s="29">
        <f>'дод 2'!H259+'дод 2'!H286</f>
        <v>0</v>
      </c>
      <c r="H189" s="29">
        <f>'дод 2'!I259+'дод 2'!I286</f>
        <v>0</v>
      </c>
      <c r="I189" s="29">
        <f>'дод 2'!J259+'дод 2'!J286</f>
        <v>0</v>
      </c>
      <c r="J189" s="121"/>
      <c r="K189" s="29">
        <f>'дод 2'!L259+'дод 2'!L286</f>
        <v>33287916.13</v>
      </c>
      <c r="L189" s="29">
        <f>'дод 2'!M259+'дод 2'!M286</f>
        <v>0</v>
      </c>
      <c r="M189" s="29">
        <f>'дод 2'!N259+'дод 2'!N286</f>
        <v>0</v>
      </c>
      <c r="N189" s="29">
        <f>'дод 2'!O259+'дод 2'!O286</f>
        <v>0</v>
      </c>
      <c r="O189" s="29">
        <f>'дод 2'!P259+'дод 2'!P286</f>
        <v>33287916.13</v>
      </c>
      <c r="P189" s="29">
        <f>'дод 2'!Q259+'дод 2'!Q286</f>
        <v>31257237.81</v>
      </c>
      <c r="Q189" s="29">
        <f>'дод 2'!R259+'дод 2'!R286</f>
        <v>0</v>
      </c>
      <c r="R189" s="29">
        <f>'дод 2'!S259+'дод 2'!S286</f>
        <v>0</v>
      </c>
      <c r="S189" s="29">
        <f>'дод 2'!T259+'дод 2'!T286</f>
        <v>0</v>
      </c>
      <c r="T189" s="29">
        <f>'дод 2'!U259+'дод 2'!U286</f>
        <v>31257237.81</v>
      </c>
      <c r="U189" s="121">
        <f t="shared" si="43"/>
        <v>93.89965321929571</v>
      </c>
      <c r="V189" s="29">
        <f t="shared" si="44"/>
        <v>31257237.81</v>
      </c>
      <c r="W189" s="220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</row>
    <row r="190" spans="1:36" ht="32.25" customHeight="1">
      <c r="A190" s="20" t="s">
        <v>422</v>
      </c>
      <c r="B190" s="20"/>
      <c r="C190" s="10" t="s">
        <v>432</v>
      </c>
      <c r="D190" s="29">
        <f>D191+D192+D193</f>
        <v>0</v>
      </c>
      <c r="E190" s="29">
        <f aca="true" t="shared" si="63" ref="E190:T190">E191+E192+E193</f>
        <v>0</v>
      </c>
      <c r="F190" s="29">
        <f t="shared" si="63"/>
        <v>0</v>
      </c>
      <c r="G190" s="29">
        <f t="shared" si="63"/>
        <v>0</v>
      </c>
      <c r="H190" s="29">
        <f t="shared" si="63"/>
        <v>0</v>
      </c>
      <c r="I190" s="29">
        <f t="shared" si="63"/>
        <v>0</v>
      </c>
      <c r="J190" s="121"/>
      <c r="K190" s="29">
        <f t="shared" si="63"/>
        <v>15149162</v>
      </c>
      <c r="L190" s="29">
        <f t="shared" si="63"/>
        <v>0</v>
      </c>
      <c r="M190" s="29">
        <f t="shared" si="63"/>
        <v>0</v>
      </c>
      <c r="N190" s="29">
        <f t="shared" si="63"/>
        <v>0</v>
      </c>
      <c r="O190" s="29">
        <f t="shared" si="63"/>
        <v>15149162</v>
      </c>
      <c r="P190" s="29">
        <f t="shared" si="63"/>
        <v>14845036</v>
      </c>
      <c r="Q190" s="29">
        <f t="shared" si="63"/>
        <v>0</v>
      </c>
      <c r="R190" s="29">
        <f t="shared" si="63"/>
        <v>0</v>
      </c>
      <c r="S190" s="29">
        <f t="shared" si="63"/>
        <v>0</v>
      </c>
      <c r="T190" s="29">
        <f t="shared" si="63"/>
        <v>14845036</v>
      </c>
      <c r="U190" s="121">
        <f t="shared" si="43"/>
        <v>97.99245661245156</v>
      </c>
      <c r="V190" s="29">
        <f t="shared" si="44"/>
        <v>14845036</v>
      </c>
      <c r="W190" s="220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</row>
    <row r="191" spans="1:36" s="5" customFormat="1" ht="32.25" customHeight="1">
      <c r="A191" s="21" t="s">
        <v>424</v>
      </c>
      <c r="B191" s="21" t="s">
        <v>166</v>
      </c>
      <c r="C191" s="11" t="s">
        <v>433</v>
      </c>
      <c r="D191" s="30">
        <f>'дод 2'!E288</f>
        <v>0</v>
      </c>
      <c r="E191" s="30">
        <f>'дод 2'!F288</f>
        <v>0</v>
      </c>
      <c r="F191" s="30">
        <f>'дод 2'!G288</f>
        <v>0</v>
      </c>
      <c r="G191" s="30">
        <f>'дод 2'!H288</f>
        <v>0</v>
      </c>
      <c r="H191" s="30">
        <f>'дод 2'!I288</f>
        <v>0</v>
      </c>
      <c r="I191" s="30">
        <f>'дод 2'!J288</f>
        <v>0</v>
      </c>
      <c r="J191" s="180"/>
      <c r="K191" s="30">
        <f>'дод 2'!L288</f>
        <v>6729112</v>
      </c>
      <c r="L191" s="30">
        <f>'дод 2'!M288</f>
        <v>0</v>
      </c>
      <c r="M191" s="30">
        <f>'дод 2'!N288</f>
        <v>0</v>
      </c>
      <c r="N191" s="30">
        <f>'дод 2'!O288</f>
        <v>0</v>
      </c>
      <c r="O191" s="30">
        <f>'дод 2'!P288</f>
        <v>6729112</v>
      </c>
      <c r="P191" s="30">
        <f>'дод 2'!Q288</f>
        <v>6541167</v>
      </c>
      <c r="Q191" s="30">
        <f>'дод 2'!R288</f>
        <v>0</v>
      </c>
      <c r="R191" s="30">
        <f>'дод 2'!S288</f>
        <v>0</v>
      </c>
      <c r="S191" s="30">
        <f>'дод 2'!T288</f>
        <v>0</v>
      </c>
      <c r="T191" s="30">
        <f>'дод 2'!U288</f>
        <v>6541167</v>
      </c>
      <c r="U191" s="180">
        <f t="shared" si="43"/>
        <v>97.20698659793446</v>
      </c>
      <c r="V191" s="178">
        <f t="shared" si="44"/>
        <v>6541167</v>
      </c>
      <c r="W191" s="220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</row>
    <row r="192" spans="1:36" s="5" customFormat="1" ht="32.25" customHeight="1">
      <c r="A192" s="21" t="s">
        <v>426</v>
      </c>
      <c r="B192" s="21" t="s">
        <v>166</v>
      </c>
      <c r="C192" s="11" t="s">
        <v>435</v>
      </c>
      <c r="D192" s="30">
        <f>'дод 2'!E289</f>
        <v>0</v>
      </c>
      <c r="E192" s="30">
        <f>'дод 2'!F289</f>
        <v>0</v>
      </c>
      <c r="F192" s="30">
        <f>'дод 2'!G289</f>
        <v>0</v>
      </c>
      <c r="G192" s="30">
        <f>'дод 2'!H289</f>
        <v>0</v>
      </c>
      <c r="H192" s="30">
        <f>'дод 2'!I289</f>
        <v>0</v>
      </c>
      <c r="I192" s="30">
        <f>'дод 2'!J289</f>
        <v>0</v>
      </c>
      <c r="J192" s="180"/>
      <c r="K192" s="30">
        <f>'дод 2'!L289</f>
        <v>4380000</v>
      </c>
      <c r="L192" s="30">
        <f>'дод 2'!M289</f>
        <v>0</v>
      </c>
      <c r="M192" s="30">
        <f>'дод 2'!N289</f>
        <v>0</v>
      </c>
      <c r="N192" s="30">
        <f>'дод 2'!O289</f>
        <v>0</v>
      </c>
      <c r="O192" s="30">
        <f>'дод 2'!P289</f>
        <v>4380000</v>
      </c>
      <c r="P192" s="30">
        <f>'дод 2'!Q289</f>
        <v>4291332</v>
      </c>
      <c r="Q192" s="30">
        <f>'дод 2'!R289</f>
        <v>0</v>
      </c>
      <c r="R192" s="30">
        <f>'дод 2'!S289</f>
        <v>0</v>
      </c>
      <c r="S192" s="30">
        <f>'дод 2'!T289</f>
        <v>0</v>
      </c>
      <c r="T192" s="30">
        <f>'дод 2'!U289</f>
        <v>4291332</v>
      </c>
      <c r="U192" s="180">
        <f t="shared" si="43"/>
        <v>97.97561643835616</v>
      </c>
      <c r="V192" s="178">
        <f t="shared" si="44"/>
        <v>4291332</v>
      </c>
      <c r="W192" s="220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</row>
    <row r="193" spans="1:36" s="5" customFormat="1" ht="32.25" customHeight="1">
      <c r="A193" s="21" t="s">
        <v>428</v>
      </c>
      <c r="B193" s="21" t="s">
        <v>166</v>
      </c>
      <c r="C193" s="11" t="s">
        <v>434</v>
      </c>
      <c r="D193" s="30">
        <f>'дод 2'!E290</f>
        <v>0</v>
      </c>
      <c r="E193" s="30">
        <f>'дод 2'!F290</f>
        <v>0</v>
      </c>
      <c r="F193" s="30">
        <f>'дод 2'!G290</f>
        <v>0</v>
      </c>
      <c r="G193" s="30">
        <f>'дод 2'!H290</f>
        <v>0</v>
      </c>
      <c r="H193" s="30">
        <f>'дод 2'!I290</f>
        <v>0</v>
      </c>
      <c r="I193" s="30">
        <f>'дод 2'!J290</f>
        <v>0</v>
      </c>
      <c r="J193" s="180"/>
      <c r="K193" s="30">
        <f>'дод 2'!L290</f>
        <v>4040050</v>
      </c>
      <c r="L193" s="30">
        <f>'дод 2'!M290</f>
        <v>0</v>
      </c>
      <c r="M193" s="30">
        <f>'дод 2'!N290</f>
        <v>0</v>
      </c>
      <c r="N193" s="30">
        <f>'дод 2'!O290</f>
        <v>0</v>
      </c>
      <c r="O193" s="30">
        <f>'дод 2'!P290</f>
        <v>4040050</v>
      </c>
      <c r="P193" s="30">
        <f>'дод 2'!Q290</f>
        <v>4012537</v>
      </c>
      <c r="Q193" s="30">
        <f>'дод 2'!R290</f>
        <v>0</v>
      </c>
      <c r="R193" s="30">
        <f>'дод 2'!S290</f>
        <v>0</v>
      </c>
      <c r="S193" s="30">
        <f>'дод 2'!T290</f>
        <v>0</v>
      </c>
      <c r="T193" s="30">
        <f>'дод 2'!U290</f>
        <v>4012537</v>
      </c>
      <c r="U193" s="180">
        <f t="shared" si="43"/>
        <v>99.31899357681216</v>
      </c>
      <c r="V193" s="178">
        <f t="shared" si="44"/>
        <v>4012537</v>
      </c>
      <c r="W193" s="220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</row>
    <row r="194" spans="1:36" ht="32.25" customHeight="1">
      <c r="A194" s="20" t="s">
        <v>419</v>
      </c>
      <c r="B194" s="20" t="s">
        <v>166</v>
      </c>
      <c r="C194" s="10" t="s">
        <v>431</v>
      </c>
      <c r="D194" s="29">
        <f>'дод 2'!E260+'дод 2'!E291</f>
        <v>0</v>
      </c>
      <c r="E194" s="29">
        <f>'дод 2'!F260+'дод 2'!F291</f>
        <v>0</v>
      </c>
      <c r="F194" s="29">
        <f>'дод 2'!G260+'дод 2'!G291</f>
        <v>0</v>
      </c>
      <c r="G194" s="29">
        <f>'дод 2'!H260+'дод 2'!H291</f>
        <v>0</v>
      </c>
      <c r="H194" s="29">
        <f>'дод 2'!I260+'дод 2'!I291</f>
        <v>0</v>
      </c>
      <c r="I194" s="29">
        <f>'дод 2'!J260+'дод 2'!J291</f>
        <v>0</v>
      </c>
      <c r="J194" s="121"/>
      <c r="K194" s="29">
        <f>'дод 2'!L260+'дод 2'!L291</f>
        <v>47611142</v>
      </c>
      <c r="L194" s="29">
        <f>'дод 2'!M260+'дод 2'!M291</f>
        <v>0</v>
      </c>
      <c r="M194" s="29">
        <f>'дод 2'!N260+'дод 2'!N291</f>
        <v>0</v>
      </c>
      <c r="N194" s="29">
        <f>'дод 2'!O260+'дод 2'!O291</f>
        <v>0</v>
      </c>
      <c r="O194" s="29">
        <f>'дод 2'!P260+'дод 2'!P291</f>
        <v>47611142</v>
      </c>
      <c r="P194" s="29">
        <f>'дод 2'!Q260+'дод 2'!Q291</f>
        <v>44636634.93</v>
      </c>
      <c r="Q194" s="29">
        <f>'дод 2'!R260+'дод 2'!R291</f>
        <v>0</v>
      </c>
      <c r="R194" s="29">
        <f>'дод 2'!S260+'дод 2'!S291</f>
        <v>0</v>
      </c>
      <c r="S194" s="29">
        <f>'дод 2'!T260+'дод 2'!T291</f>
        <v>0</v>
      </c>
      <c r="T194" s="29">
        <f>'дод 2'!U260+'дод 2'!U291</f>
        <v>44636634.93</v>
      </c>
      <c r="U194" s="121">
        <f t="shared" si="43"/>
        <v>93.75249795520553</v>
      </c>
      <c r="V194" s="29">
        <f t="shared" si="44"/>
        <v>44636634.93</v>
      </c>
      <c r="W194" s="220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</row>
    <row r="195" spans="1:36" ht="35.25" customHeight="1">
      <c r="A195" s="3" t="s">
        <v>219</v>
      </c>
      <c r="B195" s="3" t="s">
        <v>166</v>
      </c>
      <c r="C195" s="10" t="s">
        <v>1</v>
      </c>
      <c r="D195" s="29">
        <f>'дод 2'!E261+'дод 2'!E292</f>
        <v>0</v>
      </c>
      <c r="E195" s="29">
        <f>'дод 2'!F261+'дод 2'!F292</f>
        <v>0</v>
      </c>
      <c r="F195" s="29">
        <f>'дод 2'!G261+'дод 2'!G292</f>
        <v>0</v>
      </c>
      <c r="G195" s="29">
        <f>'дод 2'!H261+'дод 2'!H292</f>
        <v>0</v>
      </c>
      <c r="H195" s="29">
        <f>'дод 2'!I261+'дод 2'!I292</f>
        <v>0</v>
      </c>
      <c r="I195" s="29">
        <f>'дод 2'!J261+'дод 2'!J292</f>
        <v>0</v>
      </c>
      <c r="J195" s="121"/>
      <c r="K195" s="29">
        <f>'дод 2'!L261+'дод 2'!L292</f>
        <v>3080117</v>
      </c>
      <c r="L195" s="29">
        <f>'дод 2'!M261+'дод 2'!M292</f>
        <v>0</v>
      </c>
      <c r="M195" s="29">
        <f>'дод 2'!N261+'дод 2'!N292</f>
        <v>0</v>
      </c>
      <c r="N195" s="29">
        <f>'дод 2'!O261+'дод 2'!O292</f>
        <v>0</v>
      </c>
      <c r="O195" s="29">
        <f>'дод 2'!P261+'дод 2'!P292</f>
        <v>3080117</v>
      </c>
      <c r="P195" s="29">
        <f>'дод 2'!Q261+'дод 2'!Q292</f>
        <v>2857629.27</v>
      </c>
      <c r="Q195" s="29">
        <f>'дод 2'!R261+'дод 2'!R292</f>
        <v>0</v>
      </c>
      <c r="R195" s="29">
        <f>'дод 2'!S261+'дод 2'!S292</f>
        <v>0</v>
      </c>
      <c r="S195" s="29">
        <f>'дод 2'!T261+'дод 2'!T292</f>
        <v>0</v>
      </c>
      <c r="T195" s="29">
        <f>'дод 2'!U261+'дод 2'!U292</f>
        <v>2857629.27</v>
      </c>
      <c r="U195" s="121">
        <f t="shared" si="43"/>
        <v>92.77664679620936</v>
      </c>
      <c r="V195" s="29">
        <f t="shared" si="44"/>
        <v>2857629.27</v>
      </c>
      <c r="W195" s="220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</row>
    <row r="196" spans="1:36" ht="27" customHeight="1">
      <c r="A196" s="3" t="s">
        <v>585</v>
      </c>
      <c r="B196" s="3"/>
      <c r="C196" s="10" t="s">
        <v>587</v>
      </c>
      <c r="D196" s="29">
        <f>D198+D199</f>
        <v>0</v>
      </c>
      <c r="E196" s="29">
        <f aca="true" t="shared" si="64" ref="E196:T196">E198+E199</f>
        <v>0</v>
      </c>
      <c r="F196" s="29">
        <f t="shared" si="64"/>
        <v>0</v>
      </c>
      <c r="G196" s="29">
        <f t="shared" si="64"/>
        <v>0</v>
      </c>
      <c r="H196" s="29">
        <f t="shared" si="64"/>
        <v>0</v>
      </c>
      <c r="I196" s="29">
        <f t="shared" si="64"/>
        <v>0</v>
      </c>
      <c r="J196" s="121"/>
      <c r="K196" s="29">
        <f t="shared" si="64"/>
        <v>67527127.88</v>
      </c>
      <c r="L196" s="29">
        <f t="shared" si="64"/>
        <v>0</v>
      </c>
      <c r="M196" s="29">
        <f t="shared" si="64"/>
        <v>0</v>
      </c>
      <c r="N196" s="29">
        <f t="shared" si="64"/>
        <v>0</v>
      </c>
      <c r="O196" s="29">
        <f t="shared" si="64"/>
        <v>67527127.88</v>
      </c>
      <c r="P196" s="29">
        <f t="shared" si="64"/>
        <v>43828919.1</v>
      </c>
      <c r="Q196" s="29">
        <f t="shared" si="64"/>
        <v>0</v>
      </c>
      <c r="R196" s="29">
        <f t="shared" si="64"/>
        <v>0</v>
      </c>
      <c r="S196" s="29">
        <f t="shared" si="64"/>
        <v>0</v>
      </c>
      <c r="T196" s="29">
        <f t="shared" si="64"/>
        <v>43828919.1</v>
      </c>
      <c r="U196" s="121">
        <f t="shared" si="43"/>
        <v>64.9056467763397</v>
      </c>
      <c r="V196" s="29">
        <f t="shared" si="44"/>
        <v>43828919.1</v>
      </c>
      <c r="W196" s="220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</row>
    <row r="197" spans="2:36" ht="27" customHeight="1">
      <c r="B197" s="3"/>
      <c r="C197" s="10" t="s">
        <v>685</v>
      </c>
      <c r="D197" s="29">
        <f>D200</f>
        <v>0</v>
      </c>
      <c r="E197" s="29">
        <f aca="true" t="shared" si="65" ref="E197:T197">E200</f>
        <v>0</v>
      </c>
      <c r="F197" s="29">
        <f t="shared" si="65"/>
        <v>0</v>
      </c>
      <c r="G197" s="29">
        <f t="shared" si="65"/>
        <v>0</v>
      </c>
      <c r="H197" s="29">
        <f t="shared" si="65"/>
        <v>0</v>
      </c>
      <c r="I197" s="29">
        <f t="shared" si="65"/>
        <v>0</v>
      </c>
      <c r="J197" s="120"/>
      <c r="K197" s="29">
        <f t="shared" si="65"/>
        <v>58794591.339999996</v>
      </c>
      <c r="L197" s="29">
        <f t="shared" si="65"/>
        <v>0</v>
      </c>
      <c r="M197" s="29">
        <f t="shared" si="65"/>
        <v>0</v>
      </c>
      <c r="N197" s="29">
        <f t="shared" si="65"/>
        <v>0</v>
      </c>
      <c r="O197" s="29">
        <f t="shared" si="65"/>
        <v>58794591.339999996</v>
      </c>
      <c r="P197" s="29">
        <f t="shared" si="65"/>
        <v>35865677.42</v>
      </c>
      <c r="Q197" s="29">
        <f t="shared" si="65"/>
        <v>0</v>
      </c>
      <c r="R197" s="29">
        <f t="shared" si="65"/>
        <v>0</v>
      </c>
      <c r="S197" s="29">
        <f t="shared" si="65"/>
        <v>0</v>
      </c>
      <c r="T197" s="29">
        <f t="shared" si="65"/>
        <v>35865677.42</v>
      </c>
      <c r="U197" s="120">
        <f t="shared" si="43"/>
        <v>61.00166121164846</v>
      </c>
      <c r="V197" s="33">
        <f t="shared" si="44"/>
        <v>35865677.42</v>
      </c>
      <c r="W197" s="220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</row>
    <row r="198" spans="1:36" s="5" customFormat="1" ht="53.25" customHeight="1">
      <c r="A198" s="4" t="s">
        <v>586</v>
      </c>
      <c r="B198" s="4" t="s">
        <v>126</v>
      </c>
      <c r="C198" s="11" t="s">
        <v>588</v>
      </c>
      <c r="D198" s="30">
        <f>'дод 2'!E264+'дод 2'!E295</f>
        <v>0</v>
      </c>
      <c r="E198" s="30">
        <f>'дод 2'!F264+'дод 2'!F295</f>
        <v>0</v>
      </c>
      <c r="F198" s="30">
        <f>'дод 2'!G264+'дод 2'!G295</f>
        <v>0</v>
      </c>
      <c r="G198" s="30">
        <f>'дод 2'!H264+'дод 2'!H295</f>
        <v>0</v>
      </c>
      <c r="H198" s="30">
        <f>'дод 2'!I264+'дод 2'!I295</f>
        <v>0</v>
      </c>
      <c r="I198" s="30">
        <f>'дод 2'!J264+'дод 2'!J295</f>
        <v>0</v>
      </c>
      <c r="J198" s="180"/>
      <c r="K198" s="30">
        <f>'дод 2'!L264+'дод 2'!L295</f>
        <v>843745</v>
      </c>
      <c r="L198" s="30">
        <f>'дод 2'!M264+'дод 2'!M295</f>
        <v>0</v>
      </c>
      <c r="M198" s="30">
        <f>'дод 2'!N264+'дод 2'!N295</f>
        <v>0</v>
      </c>
      <c r="N198" s="30">
        <f>'дод 2'!O264+'дод 2'!O295</f>
        <v>0</v>
      </c>
      <c r="O198" s="30">
        <f>'дод 2'!P264+'дод 2'!P295</f>
        <v>843745</v>
      </c>
      <c r="P198" s="30">
        <f>'дод 2'!Q264+'дод 2'!Q295</f>
        <v>834788.46</v>
      </c>
      <c r="Q198" s="30">
        <f>'дод 2'!R264+'дод 2'!R295</f>
        <v>0</v>
      </c>
      <c r="R198" s="30">
        <f>'дод 2'!S264+'дод 2'!S295</f>
        <v>0</v>
      </c>
      <c r="S198" s="30">
        <f>'дод 2'!T264+'дод 2'!T295</f>
        <v>0</v>
      </c>
      <c r="T198" s="30">
        <f>'дод 2'!U264+'дод 2'!U295</f>
        <v>834788.46</v>
      </c>
      <c r="U198" s="180">
        <f t="shared" si="43"/>
        <v>98.93847785764656</v>
      </c>
      <c r="V198" s="178">
        <f t="shared" si="44"/>
        <v>834788.46</v>
      </c>
      <c r="W198" s="220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</row>
    <row r="199" spans="1:36" s="5" customFormat="1" ht="53.25" customHeight="1">
      <c r="A199" s="21" t="s">
        <v>608</v>
      </c>
      <c r="B199" s="21" t="s">
        <v>126</v>
      </c>
      <c r="C199" s="11" t="s">
        <v>605</v>
      </c>
      <c r="D199" s="30">
        <f>'дод 2'!E90+'дод 2'!E127+'дод 2'!E265+'дод 2'!E296+'дод 2'!E238+'дод 2'!E212</f>
        <v>0</v>
      </c>
      <c r="E199" s="30">
        <f>'дод 2'!F90+'дод 2'!F127+'дод 2'!F265+'дод 2'!F296+'дод 2'!F238+'дод 2'!F212</f>
        <v>0</v>
      </c>
      <c r="F199" s="30">
        <f>'дод 2'!G90+'дод 2'!G127+'дод 2'!G265+'дод 2'!G296+'дод 2'!G238+'дод 2'!G212</f>
        <v>0</v>
      </c>
      <c r="G199" s="30">
        <f>'дод 2'!H90+'дод 2'!H127+'дод 2'!H265+'дод 2'!H296+'дод 2'!H238+'дод 2'!H212</f>
        <v>0</v>
      </c>
      <c r="H199" s="30">
        <f>'дод 2'!I90+'дод 2'!I127+'дод 2'!I265+'дод 2'!I296+'дод 2'!I238+'дод 2'!I212</f>
        <v>0</v>
      </c>
      <c r="I199" s="30">
        <f>'дод 2'!J90+'дод 2'!J127+'дод 2'!J265+'дод 2'!J296+'дод 2'!J238+'дод 2'!J212</f>
        <v>0</v>
      </c>
      <c r="J199" s="180"/>
      <c r="K199" s="30">
        <f>'дод 2'!L90+'дод 2'!L127+'дод 2'!L265+'дод 2'!L296+'дод 2'!L238+'дод 2'!L212</f>
        <v>66683382.88</v>
      </c>
      <c r="L199" s="30">
        <f>'дод 2'!M90+'дод 2'!M127+'дод 2'!M265+'дод 2'!M296+'дод 2'!M238+'дод 2'!M212</f>
        <v>0</v>
      </c>
      <c r="M199" s="30">
        <f>'дод 2'!N90+'дод 2'!N127+'дод 2'!N265+'дод 2'!N296+'дод 2'!N238+'дод 2'!N212</f>
        <v>0</v>
      </c>
      <c r="N199" s="30">
        <f>'дод 2'!O90+'дод 2'!O127+'дод 2'!O265+'дод 2'!O296+'дод 2'!O238+'дод 2'!O212</f>
        <v>0</v>
      </c>
      <c r="O199" s="30">
        <f>'дод 2'!P90+'дод 2'!P127+'дод 2'!P265+'дод 2'!P296+'дод 2'!P238+'дод 2'!P212</f>
        <v>66683382.88</v>
      </c>
      <c r="P199" s="30">
        <f>'дод 2'!Q90+'дод 2'!Q127+'дод 2'!Q265+'дод 2'!Q296+'дод 2'!Q238+'дод 2'!Q212</f>
        <v>42994130.64</v>
      </c>
      <c r="Q199" s="30">
        <f>'дод 2'!R90+'дод 2'!R127+'дод 2'!R265+'дод 2'!R296+'дод 2'!R238+'дод 2'!R212</f>
        <v>0</v>
      </c>
      <c r="R199" s="30">
        <f>'дод 2'!S90+'дод 2'!S127+'дод 2'!S265+'дод 2'!S296+'дод 2'!S238+'дод 2'!S212</f>
        <v>0</v>
      </c>
      <c r="S199" s="30">
        <f>'дод 2'!T90+'дод 2'!T127+'дод 2'!T265+'дод 2'!T296+'дод 2'!T238+'дод 2'!T212</f>
        <v>0</v>
      </c>
      <c r="T199" s="30">
        <f>'дод 2'!U90+'дод 2'!U127+'дод 2'!U265+'дод 2'!U296+'дод 2'!U238+'дод 2'!U212</f>
        <v>42994130.64</v>
      </c>
      <c r="U199" s="180">
        <f t="shared" si="43"/>
        <v>64.47502928483702</v>
      </c>
      <c r="V199" s="178">
        <f t="shared" si="44"/>
        <v>42994130.64</v>
      </c>
      <c r="W199" s="220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</row>
    <row r="200" spans="1:36" s="5" customFormat="1" ht="24.75" customHeight="1">
      <c r="A200" s="21"/>
      <c r="B200" s="21"/>
      <c r="C200" s="11" t="s">
        <v>685</v>
      </c>
      <c r="D200" s="30">
        <f>'дод 2'!E91+'дод 2'!E128+'дод 2'!E213+'дод 2'!E239+'дод 2'!E266+'дод 2'!E297</f>
        <v>0</v>
      </c>
      <c r="E200" s="30">
        <f>'дод 2'!F91+'дод 2'!F128+'дод 2'!F213+'дод 2'!F239+'дод 2'!F266+'дод 2'!F297</f>
        <v>0</v>
      </c>
      <c r="F200" s="30">
        <f>'дод 2'!G91+'дод 2'!G128+'дод 2'!G213+'дод 2'!G239+'дод 2'!G266+'дод 2'!G297</f>
        <v>0</v>
      </c>
      <c r="G200" s="30">
        <f>'дод 2'!H91+'дод 2'!H128+'дод 2'!H213+'дод 2'!H239+'дод 2'!H266+'дод 2'!H297</f>
        <v>0</v>
      </c>
      <c r="H200" s="30">
        <f>'дод 2'!I91+'дод 2'!I128+'дод 2'!I213+'дод 2'!I239+'дод 2'!I266+'дод 2'!I297</f>
        <v>0</v>
      </c>
      <c r="I200" s="30">
        <f>'дод 2'!J91+'дод 2'!J128+'дод 2'!J213+'дод 2'!J239+'дод 2'!J266+'дод 2'!J297</f>
        <v>0</v>
      </c>
      <c r="J200" s="180"/>
      <c r="K200" s="30">
        <f>'дод 2'!L91+'дод 2'!L128+'дод 2'!L213+'дод 2'!L239+'дод 2'!L266+'дод 2'!L297</f>
        <v>58794591.339999996</v>
      </c>
      <c r="L200" s="30">
        <f>'дод 2'!M91+'дод 2'!M128+'дод 2'!M213+'дод 2'!M239+'дод 2'!M266+'дод 2'!M297</f>
        <v>0</v>
      </c>
      <c r="M200" s="30">
        <f>'дод 2'!N91+'дод 2'!N128+'дод 2'!N213+'дод 2'!N239+'дод 2'!N266+'дод 2'!N297</f>
        <v>0</v>
      </c>
      <c r="N200" s="30">
        <f>'дод 2'!O91+'дод 2'!O128+'дод 2'!O213+'дод 2'!O239+'дод 2'!O266+'дод 2'!O297</f>
        <v>0</v>
      </c>
      <c r="O200" s="30">
        <f>'дод 2'!P91+'дод 2'!P128+'дод 2'!P213+'дод 2'!P239+'дод 2'!P266+'дод 2'!P297</f>
        <v>58794591.339999996</v>
      </c>
      <c r="P200" s="30">
        <f>'дод 2'!Q91+'дод 2'!Q128+'дод 2'!Q213+'дод 2'!Q239+'дод 2'!Q266+'дод 2'!Q297</f>
        <v>35865677.42</v>
      </c>
      <c r="Q200" s="30">
        <f>'дод 2'!R91+'дод 2'!R128+'дод 2'!R213+'дод 2'!R239+'дод 2'!R266+'дод 2'!R297</f>
        <v>0</v>
      </c>
      <c r="R200" s="30">
        <f>'дод 2'!S91+'дод 2'!S128+'дод 2'!S213+'дод 2'!S239+'дод 2'!S266+'дод 2'!S297</f>
        <v>0</v>
      </c>
      <c r="S200" s="30">
        <f>'дод 2'!T91+'дод 2'!T128+'дод 2'!T213+'дод 2'!T239+'дод 2'!T266+'дод 2'!T297</f>
        <v>0</v>
      </c>
      <c r="T200" s="30">
        <f>'дод 2'!U91+'дод 2'!U128+'дод 2'!U213+'дод 2'!U239+'дод 2'!U266+'дод 2'!U297</f>
        <v>35865677.42</v>
      </c>
      <c r="U200" s="180">
        <f t="shared" si="43"/>
        <v>61.00166121164846</v>
      </c>
      <c r="V200" s="178">
        <f t="shared" si="44"/>
        <v>35865677.42</v>
      </c>
      <c r="W200" s="220">
        <v>27</v>
      </c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</row>
    <row r="201" spans="1:36" ht="42" customHeight="1">
      <c r="A201" s="20" t="s">
        <v>679</v>
      </c>
      <c r="B201" s="3" t="s">
        <v>126</v>
      </c>
      <c r="C201" s="10" t="s">
        <v>680</v>
      </c>
      <c r="D201" s="29">
        <f>'дод 2'!E322+'дод 2'!E312</f>
        <v>224950</v>
      </c>
      <c r="E201" s="29">
        <f>'дод 2'!F322+'дод 2'!F312</f>
        <v>0</v>
      </c>
      <c r="F201" s="29">
        <f>'дод 2'!G322+'дод 2'!G312</f>
        <v>0</v>
      </c>
      <c r="G201" s="29">
        <f>'дод 2'!H322+'дод 2'!H312</f>
        <v>90000</v>
      </c>
      <c r="H201" s="29">
        <f>'дод 2'!I322+'дод 2'!I312</f>
        <v>0</v>
      </c>
      <c r="I201" s="29">
        <f>'дод 2'!J322+'дод 2'!J312</f>
        <v>0</v>
      </c>
      <c r="J201" s="121">
        <f t="shared" si="42"/>
        <v>40.008890864636584</v>
      </c>
      <c r="K201" s="29">
        <f>'дод 2'!L322+'дод 2'!L312</f>
        <v>5000000</v>
      </c>
      <c r="L201" s="29">
        <f>'дод 2'!M322+'дод 2'!M312</f>
        <v>0</v>
      </c>
      <c r="M201" s="29">
        <f>'дод 2'!N322+'дод 2'!N312</f>
        <v>0</v>
      </c>
      <c r="N201" s="29">
        <f>'дод 2'!O322+'дод 2'!O312</f>
        <v>0</v>
      </c>
      <c r="O201" s="29">
        <f>'дод 2'!P322+'дод 2'!P312</f>
        <v>5000000</v>
      </c>
      <c r="P201" s="29">
        <f>'дод 2'!Q322+'дод 2'!Q312</f>
        <v>5000000</v>
      </c>
      <c r="Q201" s="29">
        <f>'дод 2'!R322+'дод 2'!R312</f>
        <v>0</v>
      </c>
      <c r="R201" s="29">
        <f>'дод 2'!S322+'дод 2'!S312</f>
        <v>0</v>
      </c>
      <c r="S201" s="29">
        <f>'дод 2'!T322+'дод 2'!T312</f>
        <v>0</v>
      </c>
      <c r="T201" s="29">
        <f>'дод 2'!U322+'дод 2'!U312</f>
        <v>5000000</v>
      </c>
      <c r="U201" s="121">
        <f t="shared" si="43"/>
        <v>100</v>
      </c>
      <c r="V201" s="29">
        <f t="shared" si="44"/>
        <v>5090000</v>
      </c>
      <c r="W201" s="220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</row>
    <row r="202" spans="1:36" s="16" customFormat="1" ht="39.75" customHeight="1">
      <c r="A202" s="17" t="s">
        <v>130</v>
      </c>
      <c r="B202" s="25"/>
      <c r="C202" s="8" t="s">
        <v>2</v>
      </c>
      <c r="D202" s="33">
        <f>D204+D206+D211+D209+D212</f>
        <v>18672800</v>
      </c>
      <c r="E202" s="33">
        <f aca="true" t="shared" si="66" ref="E202:T202">E204+E206+E211+E209+E212</f>
        <v>0</v>
      </c>
      <c r="F202" s="33">
        <f t="shared" si="66"/>
        <v>0</v>
      </c>
      <c r="G202" s="33">
        <f t="shared" si="66"/>
        <v>18672800</v>
      </c>
      <c r="H202" s="33">
        <f t="shared" si="66"/>
        <v>0</v>
      </c>
      <c r="I202" s="33">
        <f t="shared" si="66"/>
        <v>0</v>
      </c>
      <c r="J202" s="120">
        <f t="shared" si="42"/>
        <v>100</v>
      </c>
      <c r="K202" s="33">
        <f t="shared" si="66"/>
        <v>41973389.14</v>
      </c>
      <c r="L202" s="33">
        <f t="shared" si="66"/>
        <v>41900000</v>
      </c>
      <c r="M202" s="33">
        <f t="shared" si="66"/>
        <v>0</v>
      </c>
      <c r="N202" s="33">
        <f t="shared" si="66"/>
        <v>0</v>
      </c>
      <c r="O202" s="33">
        <f t="shared" si="66"/>
        <v>73389.14</v>
      </c>
      <c r="P202" s="33">
        <f t="shared" si="66"/>
        <v>41899524</v>
      </c>
      <c r="Q202" s="33">
        <f t="shared" si="66"/>
        <v>41899524</v>
      </c>
      <c r="R202" s="33">
        <f t="shared" si="66"/>
        <v>0</v>
      </c>
      <c r="S202" s="33">
        <f t="shared" si="66"/>
        <v>0</v>
      </c>
      <c r="T202" s="33">
        <f t="shared" si="66"/>
        <v>0</v>
      </c>
      <c r="U202" s="120">
        <f t="shared" si="43"/>
        <v>99.82401911898602</v>
      </c>
      <c r="V202" s="33">
        <f t="shared" si="44"/>
        <v>60572324</v>
      </c>
      <c r="W202" s="220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</row>
    <row r="203" spans="1:36" s="16" customFormat="1" ht="19.5" customHeight="1">
      <c r="A203" s="17"/>
      <c r="B203" s="25"/>
      <c r="C203" s="8" t="s">
        <v>685</v>
      </c>
      <c r="D203" s="33">
        <f>D213</f>
        <v>0</v>
      </c>
      <c r="E203" s="33">
        <f aca="true" t="shared" si="67" ref="E203:T203">E213</f>
        <v>0</v>
      </c>
      <c r="F203" s="33">
        <f t="shared" si="67"/>
        <v>0</v>
      </c>
      <c r="G203" s="33">
        <f t="shared" si="67"/>
        <v>0</v>
      </c>
      <c r="H203" s="33">
        <f t="shared" si="67"/>
        <v>0</v>
      </c>
      <c r="I203" s="33">
        <f t="shared" si="67"/>
        <v>0</v>
      </c>
      <c r="J203" s="120"/>
      <c r="K203" s="33">
        <f t="shared" si="67"/>
        <v>41900000</v>
      </c>
      <c r="L203" s="33">
        <f t="shared" si="67"/>
        <v>41900000</v>
      </c>
      <c r="M203" s="33">
        <f t="shared" si="67"/>
        <v>0</v>
      </c>
      <c r="N203" s="33">
        <f t="shared" si="67"/>
        <v>0</v>
      </c>
      <c r="O203" s="33">
        <f t="shared" si="67"/>
        <v>0</v>
      </c>
      <c r="P203" s="33">
        <f t="shared" si="67"/>
        <v>41899524</v>
      </c>
      <c r="Q203" s="33">
        <f t="shared" si="67"/>
        <v>41899524</v>
      </c>
      <c r="R203" s="33">
        <f t="shared" si="67"/>
        <v>0</v>
      </c>
      <c r="S203" s="33">
        <f t="shared" si="67"/>
        <v>0</v>
      </c>
      <c r="T203" s="33">
        <f t="shared" si="67"/>
        <v>0</v>
      </c>
      <c r="U203" s="120">
        <f t="shared" si="43"/>
        <v>99.99886396181384</v>
      </c>
      <c r="V203" s="33">
        <f t="shared" si="44"/>
        <v>41899524</v>
      </c>
      <c r="W203" s="220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</row>
    <row r="204" spans="1:36" ht="39.75" customHeight="1">
      <c r="A204" s="3" t="s">
        <v>131</v>
      </c>
      <c r="B204" s="123"/>
      <c r="C204" s="10" t="s">
        <v>4</v>
      </c>
      <c r="D204" s="29">
        <f aca="true" t="shared" si="68" ref="D204:T204">D205</f>
        <v>7497000</v>
      </c>
      <c r="E204" s="29">
        <f t="shared" si="68"/>
        <v>0</v>
      </c>
      <c r="F204" s="29">
        <f t="shared" si="68"/>
        <v>0</v>
      </c>
      <c r="G204" s="29">
        <f t="shared" si="68"/>
        <v>7497000</v>
      </c>
      <c r="H204" s="29">
        <f t="shared" si="68"/>
        <v>0</v>
      </c>
      <c r="I204" s="29">
        <f t="shared" si="68"/>
        <v>0</v>
      </c>
      <c r="J204" s="121">
        <f t="shared" si="42"/>
        <v>100</v>
      </c>
      <c r="K204" s="29">
        <f t="shared" si="68"/>
        <v>0</v>
      </c>
      <c r="L204" s="29">
        <f t="shared" si="68"/>
        <v>0</v>
      </c>
      <c r="M204" s="29">
        <f t="shared" si="68"/>
        <v>0</v>
      </c>
      <c r="N204" s="29">
        <f t="shared" si="68"/>
        <v>0</v>
      </c>
      <c r="O204" s="29">
        <f t="shared" si="68"/>
        <v>0</v>
      </c>
      <c r="P204" s="29">
        <f t="shared" si="68"/>
        <v>0</v>
      </c>
      <c r="Q204" s="29">
        <f t="shared" si="68"/>
        <v>0</v>
      </c>
      <c r="R204" s="29">
        <f t="shared" si="68"/>
        <v>0</v>
      </c>
      <c r="S204" s="29">
        <f t="shared" si="68"/>
        <v>0</v>
      </c>
      <c r="T204" s="29">
        <f t="shared" si="68"/>
        <v>0</v>
      </c>
      <c r="U204" s="121"/>
      <c r="V204" s="29">
        <f t="shared" si="44"/>
        <v>7497000</v>
      </c>
      <c r="W204" s="220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</row>
    <row r="205" spans="1:36" s="5" customFormat="1" ht="32.25" customHeight="1">
      <c r="A205" s="4" t="s">
        <v>5</v>
      </c>
      <c r="B205" s="4" t="s">
        <v>128</v>
      </c>
      <c r="C205" s="11" t="s">
        <v>68</v>
      </c>
      <c r="D205" s="30">
        <f>'дод 2'!E43</f>
        <v>7497000</v>
      </c>
      <c r="E205" s="30">
        <f>'дод 2'!F43</f>
        <v>0</v>
      </c>
      <c r="F205" s="30">
        <f>'дод 2'!G43</f>
        <v>0</v>
      </c>
      <c r="G205" s="30">
        <f>'дод 2'!H43</f>
        <v>7497000</v>
      </c>
      <c r="H205" s="30">
        <f>'дод 2'!I43</f>
        <v>0</v>
      </c>
      <c r="I205" s="30">
        <f>'дод 2'!J43</f>
        <v>0</v>
      </c>
      <c r="J205" s="179">
        <f t="shared" si="42"/>
        <v>100</v>
      </c>
      <c r="K205" s="30">
        <f>'дод 2'!L43</f>
        <v>0</v>
      </c>
      <c r="L205" s="30">
        <f>'дод 2'!M43</f>
        <v>0</v>
      </c>
      <c r="M205" s="30">
        <f>'дод 2'!N43</f>
        <v>0</v>
      </c>
      <c r="N205" s="30">
        <f>'дод 2'!O43</f>
        <v>0</v>
      </c>
      <c r="O205" s="30">
        <f>'дод 2'!P43</f>
        <v>0</v>
      </c>
      <c r="P205" s="30">
        <f>'дод 2'!Q43</f>
        <v>0</v>
      </c>
      <c r="Q205" s="30">
        <f>'дод 2'!R43</f>
        <v>0</v>
      </c>
      <c r="R205" s="30">
        <f>'дод 2'!S43</f>
        <v>0</v>
      </c>
      <c r="S205" s="30">
        <f>'дод 2'!T43</f>
        <v>0</v>
      </c>
      <c r="T205" s="30">
        <f>'дод 2'!U43</f>
        <v>0</v>
      </c>
      <c r="U205" s="179"/>
      <c r="V205" s="30">
        <f t="shared" si="44"/>
        <v>7497000</v>
      </c>
      <c r="W205" s="220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</row>
    <row r="206" spans="1:36" ht="36" customHeight="1">
      <c r="A206" s="3" t="s">
        <v>7</v>
      </c>
      <c r="B206" s="3"/>
      <c r="C206" s="10" t="s">
        <v>8</v>
      </c>
      <c r="D206" s="29">
        <f>D207+D208</f>
        <v>10976000</v>
      </c>
      <c r="E206" s="29">
        <f aca="true" t="shared" si="69" ref="E206:T206">E207+E208</f>
        <v>0</v>
      </c>
      <c r="F206" s="29">
        <f t="shared" si="69"/>
        <v>0</v>
      </c>
      <c r="G206" s="29">
        <f t="shared" si="69"/>
        <v>10976000</v>
      </c>
      <c r="H206" s="29">
        <f t="shared" si="69"/>
        <v>0</v>
      </c>
      <c r="I206" s="29">
        <f t="shared" si="69"/>
        <v>0</v>
      </c>
      <c r="J206" s="121">
        <f t="shared" si="42"/>
        <v>100</v>
      </c>
      <c r="K206" s="29">
        <f t="shared" si="69"/>
        <v>0</v>
      </c>
      <c r="L206" s="29">
        <f t="shared" si="69"/>
        <v>0</v>
      </c>
      <c r="M206" s="29">
        <f t="shared" si="69"/>
        <v>0</v>
      </c>
      <c r="N206" s="29">
        <f t="shared" si="69"/>
        <v>0</v>
      </c>
      <c r="O206" s="29">
        <f t="shared" si="69"/>
        <v>0</v>
      </c>
      <c r="P206" s="29">
        <f t="shared" si="69"/>
        <v>0</v>
      </c>
      <c r="Q206" s="29">
        <f t="shared" si="69"/>
        <v>0</v>
      </c>
      <c r="R206" s="29">
        <f t="shared" si="69"/>
        <v>0</v>
      </c>
      <c r="S206" s="29">
        <f t="shared" si="69"/>
        <v>0</v>
      </c>
      <c r="T206" s="29">
        <f t="shared" si="69"/>
        <v>0</v>
      </c>
      <c r="U206" s="121"/>
      <c r="V206" s="29">
        <f t="shared" si="44"/>
        <v>10976000</v>
      </c>
      <c r="W206" s="220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</row>
    <row r="207" spans="1:36" s="5" customFormat="1" ht="39.75" customHeight="1">
      <c r="A207" s="4" t="s">
        <v>6</v>
      </c>
      <c r="B207" s="4" t="s">
        <v>129</v>
      </c>
      <c r="C207" s="11" t="s">
        <v>232</v>
      </c>
      <c r="D207" s="30">
        <f>'дод 2'!E45</f>
        <v>10976000</v>
      </c>
      <c r="E207" s="30">
        <f>'дод 2'!F45</f>
        <v>0</v>
      </c>
      <c r="F207" s="30">
        <f>'дод 2'!G45</f>
        <v>0</v>
      </c>
      <c r="G207" s="30">
        <f>'дод 2'!H45</f>
        <v>10976000</v>
      </c>
      <c r="H207" s="30">
        <f>'дод 2'!I45</f>
        <v>0</v>
      </c>
      <c r="I207" s="30">
        <f>'дод 2'!J45</f>
        <v>0</v>
      </c>
      <c r="J207" s="179">
        <f aca="true" t="shared" si="70" ref="J207:J259">G207/D207*100</f>
        <v>100</v>
      </c>
      <c r="K207" s="30">
        <f>'дод 2'!L45</f>
        <v>0</v>
      </c>
      <c r="L207" s="30">
        <f>'дод 2'!M45</f>
        <v>0</v>
      </c>
      <c r="M207" s="30">
        <f>'дод 2'!N45</f>
        <v>0</v>
      </c>
      <c r="N207" s="30">
        <f>'дод 2'!O45</f>
        <v>0</v>
      </c>
      <c r="O207" s="30">
        <f>'дод 2'!P45</f>
        <v>0</v>
      </c>
      <c r="P207" s="30">
        <f>'дод 2'!Q45</f>
        <v>0</v>
      </c>
      <c r="Q207" s="30">
        <f>'дод 2'!R45</f>
        <v>0</v>
      </c>
      <c r="R207" s="30">
        <f>'дод 2'!S45</f>
        <v>0</v>
      </c>
      <c r="S207" s="30">
        <f>'дод 2'!T45</f>
        <v>0</v>
      </c>
      <c r="T207" s="30">
        <f>'дод 2'!U45</f>
        <v>0</v>
      </c>
      <c r="U207" s="179"/>
      <c r="V207" s="30">
        <f aca="true" t="shared" si="71" ref="V207:V259">G207+P207</f>
        <v>10976000</v>
      </c>
      <c r="W207" s="220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</row>
    <row r="208" spans="1:36" s="5" customFormat="1" ht="24" customHeight="1">
      <c r="A208" s="4" t="s">
        <v>9</v>
      </c>
      <c r="B208" s="4" t="s">
        <v>129</v>
      </c>
      <c r="C208" s="11" t="s">
        <v>33</v>
      </c>
      <c r="D208" s="30">
        <f>'дод 2'!E46</f>
        <v>0</v>
      </c>
      <c r="E208" s="30">
        <f>'дод 2'!F46</f>
        <v>0</v>
      </c>
      <c r="F208" s="30">
        <f>'дод 2'!G46</f>
        <v>0</v>
      </c>
      <c r="G208" s="30">
        <f>'дод 2'!H46</f>
        <v>0</v>
      </c>
      <c r="H208" s="30">
        <f>'дод 2'!I46</f>
        <v>0</v>
      </c>
      <c r="I208" s="30">
        <f>'дод 2'!J46</f>
        <v>0</v>
      </c>
      <c r="J208" s="179"/>
      <c r="K208" s="30">
        <f>'дод 2'!L46</f>
        <v>0</v>
      </c>
      <c r="L208" s="30">
        <f>'дод 2'!M46</f>
        <v>0</v>
      </c>
      <c r="M208" s="30">
        <f>'дод 2'!N46</f>
        <v>0</v>
      </c>
      <c r="N208" s="30">
        <f>'дод 2'!O46</f>
        <v>0</v>
      </c>
      <c r="O208" s="30">
        <f>'дод 2'!P46</f>
        <v>0</v>
      </c>
      <c r="P208" s="30">
        <f>'дод 2'!Q46</f>
        <v>0</v>
      </c>
      <c r="Q208" s="30">
        <f>'дод 2'!R46</f>
        <v>0</v>
      </c>
      <c r="R208" s="30">
        <f>'дод 2'!S46</f>
        <v>0</v>
      </c>
      <c r="S208" s="30">
        <f>'дод 2'!T46</f>
        <v>0</v>
      </c>
      <c r="T208" s="30">
        <f>'дод 2'!U46</f>
        <v>0</v>
      </c>
      <c r="U208" s="179"/>
      <c r="V208" s="30">
        <f t="shared" si="71"/>
        <v>0</v>
      </c>
      <c r="W208" s="220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</row>
    <row r="209" spans="1:36" ht="24" customHeight="1">
      <c r="A209" s="3" t="s">
        <v>630</v>
      </c>
      <c r="B209" s="3"/>
      <c r="C209" s="10" t="s">
        <v>631</v>
      </c>
      <c r="D209" s="29">
        <f>D210</f>
        <v>0</v>
      </c>
      <c r="E209" s="29">
        <f aca="true" t="shared" si="72" ref="E209:T209">E210</f>
        <v>0</v>
      </c>
      <c r="F209" s="29">
        <f t="shared" si="72"/>
        <v>0</v>
      </c>
      <c r="G209" s="29">
        <f t="shared" si="72"/>
        <v>0</v>
      </c>
      <c r="H209" s="29">
        <f t="shared" si="72"/>
        <v>0</v>
      </c>
      <c r="I209" s="29">
        <f t="shared" si="72"/>
        <v>0</v>
      </c>
      <c r="J209" s="121"/>
      <c r="K209" s="29">
        <f t="shared" si="72"/>
        <v>73389.14</v>
      </c>
      <c r="L209" s="29">
        <f t="shared" si="72"/>
        <v>0</v>
      </c>
      <c r="M209" s="29">
        <f t="shared" si="72"/>
        <v>0</v>
      </c>
      <c r="N209" s="29">
        <f t="shared" si="72"/>
        <v>0</v>
      </c>
      <c r="O209" s="29">
        <f t="shared" si="72"/>
        <v>73389.14</v>
      </c>
      <c r="P209" s="29">
        <f t="shared" si="72"/>
        <v>0</v>
      </c>
      <c r="Q209" s="29">
        <f t="shared" si="72"/>
        <v>0</v>
      </c>
      <c r="R209" s="29">
        <f t="shared" si="72"/>
        <v>0</v>
      </c>
      <c r="S209" s="29">
        <f t="shared" si="72"/>
        <v>0</v>
      </c>
      <c r="T209" s="29">
        <f t="shared" si="72"/>
        <v>0</v>
      </c>
      <c r="U209" s="121">
        <f aca="true" t="shared" si="73" ref="U209:U259">P209/K209*100</f>
        <v>0</v>
      </c>
      <c r="V209" s="29">
        <f t="shared" si="71"/>
        <v>0</v>
      </c>
      <c r="W209" s="220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</row>
    <row r="210" spans="1:36" s="5" customFormat="1" ht="44.25" customHeight="1">
      <c r="A210" s="4" t="s">
        <v>632</v>
      </c>
      <c r="B210" s="4" t="s">
        <v>487</v>
      </c>
      <c r="C210" s="11" t="s">
        <v>633</v>
      </c>
      <c r="D210" s="30">
        <f>'дод 2'!E299</f>
        <v>0</v>
      </c>
      <c r="E210" s="30">
        <f>'дод 2'!F299</f>
        <v>0</v>
      </c>
      <c r="F210" s="30">
        <f>'дод 2'!G299</f>
        <v>0</v>
      </c>
      <c r="G210" s="30">
        <f>'дод 2'!H299</f>
        <v>0</v>
      </c>
      <c r="H210" s="30">
        <f>'дод 2'!I299</f>
        <v>0</v>
      </c>
      <c r="I210" s="30">
        <f>'дод 2'!J299</f>
        <v>0</v>
      </c>
      <c r="J210" s="179"/>
      <c r="K210" s="30">
        <f>'дод 2'!L299</f>
        <v>73389.14</v>
      </c>
      <c r="L210" s="30">
        <f>'дод 2'!M299</f>
        <v>0</v>
      </c>
      <c r="M210" s="30">
        <f>'дод 2'!N299</f>
        <v>0</v>
      </c>
      <c r="N210" s="30">
        <f>'дод 2'!O299</f>
        <v>0</v>
      </c>
      <c r="O210" s="30">
        <f>'дод 2'!P299</f>
        <v>73389.14</v>
      </c>
      <c r="P210" s="30">
        <f>'дод 2'!Q299</f>
        <v>0</v>
      </c>
      <c r="Q210" s="30">
        <f>'дод 2'!R299</f>
        <v>0</v>
      </c>
      <c r="R210" s="30">
        <f>'дод 2'!S299</f>
        <v>0</v>
      </c>
      <c r="S210" s="30">
        <f>'дод 2'!T299</f>
        <v>0</v>
      </c>
      <c r="T210" s="30">
        <f>'дод 2'!U299</f>
        <v>0</v>
      </c>
      <c r="U210" s="179">
        <f t="shared" si="73"/>
        <v>0</v>
      </c>
      <c r="V210" s="30">
        <f t="shared" si="71"/>
        <v>0</v>
      </c>
      <c r="W210" s="220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</row>
    <row r="211" spans="1:36" ht="24" customHeight="1">
      <c r="A211" s="3" t="s">
        <v>486</v>
      </c>
      <c r="B211" s="3" t="s">
        <v>487</v>
      </c>
      <c r="C211" s="10" t="s">
        <v>488</v>
      </c>
      <c r="D211" s="29">
        <f>'дод 2'!E47</f>
        <v>199800</v>
      </c>
      <c r="E211" s="29">
        <f>'дод 2'!F47</f>
        <v>0</v>
      </c>
      <c r="F211" s="29">
        <f>'дод 2'!G47</f>
        <v>0</v>
      </c>
      <c r="G211" s="29">
        <f>'дод 2'!H47</f>
        <v>199800</v>
      </c>
      <c r="H211" s="29">
        <f>'дод 2'!I47</f>
        <v>0</v>
      </c>
      <c r="I211" s="29">
        <f>'дод 2'!J47</f>
        <v>0</v>
      </c>
      <c r="J211" s="121">
        <f t="shared" si="70"/>
        <v>100</v>
      </c>
      <c r="K211" s="29">
        <f>'дод 2'!L47</f>
        <v>0</v>
      </c>
      <c r="L211" s="29">
        <f>'дод 2'!M47</f>
        <v>0</v>
      </c>
      <c r="M211" s="29">
        <f>'дод 2'!N47</f>
        <v>0</v>
      </c>
      <c r="N211" s="29">
        <f>'дод 2'!O47</f>
        <v>0</v>
      </c>
      <c r="O211" s="29">
        <f>'дод 2'!P47</f>
        <v>0</v>
      </c>
      <c r="P211" s="29">
        <f>'дод 2'!Q47</f>
        <v>0</v>
      </c>
      <c r="Q211" s="29">
        <f>'дод 2'!R47</f>
        <v>0</v>
      </c>
      <c r="R211" s="29">
        <f>'дод 2'!S47</f>
        <v>0</v>
      </c>
      <c r="S211" s="29">
        <f>'дод 2'!T47</f>
        <v>0</v>
      </c>
      <c r="T211" s="29">
        <f>'дод 2'!U47</f>
        <v>0</v>
      </c>
      <c r="U211" s="121"/>
      <c r="V211" s="29">
        <f t="shared" si="71"/>
        <v>199800</v>
      </c>
      <c r="W211" s="220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</row>
    <row r="212" spans="1:36" ht="33.75" customHeight="1">
      <c r="A212" s="3" t="s">
        <v>637</v>
      </c>
      <c r="B212" s="3"/>
      <c r="C212" s="10" t="s">
        <v>636</v>
      </c>
      <c r="D212" s="29">
        <f>D214</f>
        <v>0</v>
      </c>
      <c r="E212" s="29">
        <f aca="true" t="shared" si="74" ref="E212:T213">E214</f>
        <v>0</v>
      </c>
      <c r="F212" s="29">
        <f t="shared" si="74"/>
        <v>0</v>
      </c>
      <c r="G212" s="29">
        <f t="shared" si="74"/>
        <v>0</v>
      </c>
      <c r="H212" s="29">
        <f t="shared" si="74"/>
        <v>0</v>
      </c>
      <c r="I212" s="29">
        <f t="shared" si="74"/>
        <v>0</v>
      </c>
      <c r="J212" s="121"/>
      <c r="K212" s="29">
        <f t="shared" si="74"/>
        <v>41900000</v>
      </c>
      <c r="L212" s="29">
        <f t="shared" si="74"/>
        <v>41900000</v>
      </c>
      <c r="M212" s="29">
        <f t="shared" si="74"/>
        <v>0</v>
      </c>
      <c r="N212" s="29">
        <f t="shared" si="74"/>
        <v>0</v>
      </c>
      <c r="O212" s="29">
        <f t="shared" si="74"/>
        <v>0</v>
      </c>
      <c r="P212" s="29">
        <f t="shared" si="74"/>
        <v>41899524</v>
      </c>
      <c r="Q212" s="29">
        <f t="shared" si="74"/>
        <v>41899524</v>
      </c>
      <c r="R212" s="29">
        <f t="shared" si="74"/>
        <v>0</v>
      </c>
      <c r="S212" s="29">
        <f t="shared" si="74"/>
        <v>0</v>
      </c>
      <c r="T212" s="29">
        <f t="shared" si="74"/>
        <v>0</v>
      </c>
      <c r="U212" s="121">
        <f t="shared" si="73"/>
        <v>99.99886396181384</v>
      </c>
      <c r="V212" s="29">
        <f t="shared" si="71"/>
        <v>41899524</v>
      </c>
      <c r="W212" s="220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</row>
    <row r="213" spans="2:36" ht="21.75" customHeight="1">
      <c r="B213" s="3"/>
      <c r="C213" s="10" t="s">
        <v>685</v>
      </c>
      <c r="D213" s="29">
        <f>D215</f>
        <v>0</v>
      </c>
      <c r="E213" s="29">
        <f t="shared" si="74"/>
        <v>0</v>
      </c>
      <c r="F213" s="29">
        <f t="shared" si="74"/>
        <v>0</v>
      </c>
      <c r="G213" s="29">
        <f t="shared" si="74"/>
        <v>0</v>
      </c>
      <c r="H213" s="29">
        <f t="shared" si="74"/>
        <v>0</v>
      </c>
      <c r="I213" s="29">
        <f t="shared" si="74"/>
        <v>0</v>
      </c>
      <c r="J213" s="121"/>
      <c r="K213" s="29">
        <f t="shared" si="74"/>
        <v>41900000</v>
      </c>
      <c r="L213" s="29">
        <f t="shared" si="74"/>
        <v>41900000</v>
      </c>
      <c r="M213" s="29">
        <f t="shared" si="74"/>
        <v>0</v>
      </c>
      <c r="N213" s="29">
        <f t="shared" si="74"/>
        <v>0</v>
      </c>
      <c r="O213" s="29">
        <f t="shared" si="74"/>
        <v>0</v>
      </c>
      <c r="P213" s="29">
        <f t="shared" si="74"/>
        <v>41899524</v>
      </c>
      <c r="Q213" s="29">
        <f t="shared" si="74"/>
        <v>41899524</v>
      </c>
      <c r="R213" s="29">
        <f t="shared" si="74"/>
        <v>0</v>
      </c>
      <c r="S213" s="29">
        <f t="shared" si="74"/>
        <v>0</v>
      </c>
      <c r="T213" s="29">
        <f t="shared" si="74"/>
        <v>0</v>
      </c>
      <c r="U213" s="121">
        <f t="shared" si="73"/>
        <v>99.99886396181384</v>
      </c>
      <c r="V213" s="29">
        <f t="shared" si="71"/>
        <v>41899524</v>
      </c>
      <c r="W213" s="220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69"/>
    </row>
    <row r="214" spans="1:36" s="5" customFormat="1" ht="57" customHeight="1">
      <c r="A214" s="4" t="s">
        <v>638</v>
      </c>
      <c r="B214" s="4" t="s">
        <v>487</v>
      </c>
      <c r="C214" s="11" t="s">
        <v>639</v>
      </c>
      <c r="D214" s="30">
        <f>'дод 2'!E302</f>
        <v>0</v>
      </c>
      <c r="E214" s="30">
        <f>'дод 2'!F302</f>
        <v>0</v>
      </c>
      <c r="F214" s="30">
        <f>'дод 2'!G302</f>
        <v>0</v>
      </c>
      <c r="G214" s="30">
        <f>'дод 2'!H302</f>
        <v>0</v>
      </c>
      <c r="H214" s="30">
        <f>'дод 2'!I302</f>
        <v>0</v>
      </c>
      <c r="I214" s="30">
        <f>'дод 2'!J302</f>
        <v>0</v>
      </c>
      <c r="J214" s="179"/>
      <c r="K214" s="30">
        <f>'дод 2'!L302</f>
        <v>41900000</v>
      </c>
      <c r="L214" s="30">
        <f>'дод 2'!M302</f>
        <v>41900000</v>
      </c>
      <c r="M214" s="30">
        <f>'дод 2'!N302</f>
        <v>0</v>
      </c>
      <c r="N214" s="30">
        <f>'дод 2'!O302</f>
        <v>0</v>
      </c>
      <c r="O214" s="30">
        <f>'дод 2'!P302</f>
        <v>0</v>
      </c>
      <c r="P214" s="30">
        <f>'дод 2'!Q302</f>
        <v>41899524</v>
      </c>
      <c r="Q214" s="30">
        <f>'дод 2'!R302</f>
        <v>41899524</v>
      </c>
      <c r="R214" s="30">
        <f>'дод 2'!S302</f>
        <v>0</v>
      </c>
      <c r="S214" s="30">
        <f>'дод 2'!T302</f>
        <v>0</v>
      </c>
      <c r="T214" s="30">
        <f>'дод 2'!U302</f>
        <v>0</v>
      </c>
      <c r="U214" s="179">
        <f t="shared" si="73"/>
        <v>99.99886396181384</v>
      </c>
      <c r="V214" s="30">
        <f t="shared" si="71"/>
        <v>41899524</v>
      </c>
      <c r="W214" s="220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</row>
    <row r="215" spans="1:36" s="5" customFormat="1" ht="30" customHeight="1">
      <c r="A215" s="4"/>
      <c r="B215" s="4"/>
      <c r="C215" s="11" t="s">
        <v>685</v>
      </c>
      <c r="D215" s="30">
        <f>'дод 2'!E303</f>
        <v>0</v>
      </c>
      <c r="E215" s="30">
        <f>'дод 2'!F303</f>
        <v>0</v>
      </c>
      <c r="F215" s="30">
        <f>'дод 2'!G303</f>
        <v>0</v>
      </c>
      <c r="G215" s="30">
        <f>'дод 2'!H303</f>
        <v>0</v>
      </c>
      <c r="H215" s="30">
        <f>'дод 2'!I303</f>
        <v>0</v>
      </c>
      <c r="I215" s="30">
        <f>'дод 2'!J303</f>
        <v>0</v>
      </c>
      <c r="J215" s="179"/>
      <c r="K215" s="30">
        <f>'дод 2'!L303</f>
        <v>41900000</v>
      </c>
      <c r="L215" s="30">
        <f>'дод 2'!M303</f>
        <v>41900000</v>
      </c>
      <c r="M215" s="30">
        <f>'дод 2'!N303</f>
        <v>0</v>
      </c>
      <c r="N215" s="30">
        <f>'дод 2'!O303</f>
        <v>0</v>
      </c>
      <c r="O215" s="30">
        <f>'дод 2'!P303</f>
        <v>0</v>
      </c>
      <c r="P215" s="30">
        <f>'дод 2'!Q303</f>
        <v>41899524</v>
      </c>
      <c r="Q215" s="30">
        <f>'дод 2'!R303</f>
        <v>41899524</v>
      </c>
      <c r="R215" s="30">
        <f>'дод 2'!S303</f>
        <v>0</v>
      </c>
      <c r="S215" s="30">
        <f>'дод 2'!T303</f>
        <v>0</v>
      </c>
      <c r="T215" s="30">
        <f>'дод 2'!U303</f>
        <v>0</v>
      </c>
      <c r="U215" s="179">
        <f t="shared" si="73"/>
        <v>99.99886396181384</v>
      </c>
      <c r="V215" s="30">
        <f t="shared" si="71"/>
        <v>41899524</v>
      </c>
      <c r="W215" s="220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</row>
    <row r="216" spans="1:36" s="16" customFormat="1" ht="28.5" customHeight="1">
      <c r="A216" s="25" t="s">
        <v>375</v>
      </c>
      <c r="B216" s="25"/>
      <c r="C216" s="8" t="s">
        <v>376</v>
      </c>
      <c r="D216" s="33">
        <f aca="true" t="shared" si="75" ref="D216:T216">D217</f>
        <v>7804080</v>
      </c>
      <c r="E216" s="33">
        <f t="shared" si="75"/>
        <v>0</v>
      </c>
      <c r="F216" s="33">
        <f t="shared" si="75"/>
        <v>0</v>
      </c>
      <c r="G216" s="33">
        <f t="shared" si="75"/>
        <v>7509079.71</v>
      </c>
      <c r="H216" s="33">
        <f t="shared" si="75"/>
        <v>0</v>
      </c>
      <c r="I216" s="33">
        <f t="shared" si="75"/>
        <v>0</v>
      </c>
      <c r="J216" s="120">
        <f t="shared" si="70"/>
        <v>96.21992227142725</v>
      </c>
      <c r="K216" s="33">
        <f t="shared" si="75"/>
        <v>8501000</v>
      </c>
      <c r="L216" s="33">
        <f t="shared" si="75"/>
        <v>0</v>
      </c>
      <c r="M216" s="33">
        <f t="shared" si="75"/>
        <v>0</v>
      </c>
      <c r="N216" s="33">
        <f t="shared" si="75"/>
        <v>0</v>
      </c>
      <c r="O216" s="33">
        <f t="shared" si="75"/>
        <v>8501000</v>
      </c>
      <c r="P216" s="33">
        <f t="shared" si="75"/>
        <v>8464062</v>
      </c>
      <c r="Q216" s="33">
        <f t="shared" si="75"/>
        <v>0</v>
      </c>
      <c r="R216" s="33">
        <f t="shared" si="75"/>
        <v>0</v>
      </c>
      <c r="S216" s="33">
        <f t="shared" si="75"/>
        <v>0</v>
      </c>
      <c r="T216" s="33">
        <f t="shared" si="75"/>
        <v>8464062</v>
      </c>
      <c r="U216" s="120">
        <f t="shared" si="73"/>
        <v>99.56548641336313</v>
      </c>
      <c r="V216" s="33">
        <f t="shared" si="71"/>
        <v>15973141.71</v>
      </c>
      <c r="W216" s="220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</row>
    <row r="217" spans="1:36" ht="34.5" customHeight="1">
      <c r="A217" s="20" t="s">
        <v>373</v>
      </c>
      <c r="B217" s="20" t="s">
        <v>374</v>
      </c>
      <c r="C217" s="31" t="s">
        <v>372</v>
      </c>
      <c r="D217" s="29">
        <f>'дод 2'!E48</f>
        <v>7804080</v>
      </c>
      <c r="E217" s="29">
        <f>'дод 2'!F48</f>
        <v>0</v>
      </c>
      <c r="F217" s="29">
        <f>'дод 2'!G48</f>
        <v>0</v>
      </c>
      <c r="G217" s="29">
        <f>'дод 2'!H48</f>
        <v>7509079.71</v>
      </c>
      <c r="H217" s="29">
        <f>'дод 2'!I48</f>
        <v>0</v>
      </c>
      <c r="I217" s="29">
        <f>'дод 2'!J48</f>
        <v>0</v>
      </c>
      <c r="J217" s="121">
        <f t="shared" si="70"/>
        <v>96.21992227142725</v>
      </c>
      <c r="K217" s="29">
        <f>'дод 2'!L48</f>
        <v>8501000</v>
      </c>
      <c r="L217" s="29">
        <f>'дод 2'!M48</f>
        <v>0</v>
      </c>
      <c r="M217" s="29">
        <f>'дод 2'!N48</f>
        <v>0</v>
      </c>
      <c r="N217" s="29">
        <f>'дод 2'!O48</f>
        <v>0</v>
      </c>
      <c r="O217" s="29">
        <f>'дод 2'!P48</f>
        <v>8501000</v>
      </c>
      <c r="P217" s="29">
        <f>'дод 2'!Q48</f>
        <v>8464062</v>
      </c>
      <c r="Q217" s="29">
        <f>'дод 2'!R48</f>
        <v>0</v>
      </c>
      <c r="R217" s="29">
        <f>'дод 2'!S48</f>
        <v>0</v>
      </c>
      <c r="S217" s="29">
        <f>'дод 2'!T48</f>
        <v>0</v>
      </c>
      <c r="T217" s="29">
        <f>'дод 2'!U48</f>
        <v>8464062</v>
      </c>
      <c r="U217" s="121">
        <f t="shared" si="73"/>
        <v>99.56548641336313</v>
      </c>
      <c r="V217" s="29">
        <f t="shared" si="71"/>
        <v>15973141.71</v>
      </c>
      <c r="W217" s="220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</row>
    <row r="218" spans="1:36" s="16" customFormat="1" ht="38.25" customHeight="1">
      <c r="A218" s="17" t="s">
        <v>134</v>
      </c>
      <c r="B218" s="25"/>
      <c r="C218" s="8" t="s">
        <v>10</v>
      </c>
      <c r="D218" s="33">
        <f>D219+D220+D223+D224+D225+D221+D222</f>
        <v>7414454.4</v>
      </c>
      <c r="E218" s="33">
        <f aca="true" t="shared" si="76" ref="E218:T218">E219+E220+E223+E224+E225+E221+E222</f>
        <v>0</v>
      </c>
      <c r="F218" s="33">
        <f t="shared" si="76"/>
        <v>78316.65</v>
      </c>
      <c r="G218" s="33">
        <f t="shared" si="76"/>
        <v>6187165.029999999</v>
      </c>
      <c r="H218" s="33">
        <f t="shared" si="76"/>
        <v>0</v>
      </c>
      <c r="I218" s="33">
        <f t="shared" si="76"/>
        <v>78316.65</v>
      </c>
      <c r="J218" s="120">
        <f t="shared" si="70"/>
        <v>83.44734077803486</v>
      </c>
      <c r="K218" s="33">
        <f t="shared" si="76"/>
        <v>71829546.22</v>
      </c>
      <c r="L218" s="33">
        <f t="shared" si="76"/>
        <v>1337120.53</v>
      </c>
      <c r="M218" s="33">
        <f t="shared" si="76"/>
        <v>0</v>
      </c>
      <c r="N218" s="33">
        <f t="shared" si="76"/>
        <v>0</v>
      </c>
      <c r="O218" s="33">
        <f t="shared" si="76"/>
        <v>70492425.69</v>
      </c>
      <c r="P218" s="33">
        <f t="shared" si="76"/>
        <v>69482771.92</v>
      </c>
      <c r="Q218" s="33">
        <f t="shared" si="76"/>
        <v>1015687.99</v>
      </c>
      <c r="R218" s="33">
        <f t="shared" si="76"/>
        <v>0</v>
      </c>
      <c r="S218" s="33">
        <f t="shared" si="76"/>
        <v>0</v>
      </c>
      <c r="T218" s="33">
        <f t="shared" si="76"/>
        <v>68467083.93</v>
      </c>
      <c r="U218" s="120">
        <f t="shared" si="73"/>
        <v>96.73285657017479</v>
      </c>
      <c r="V218" s="33">
        <f t="shared" si="71"/>
        <v>75669936.95</v>
      </c>
      <c r="W218" s="220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</row>
    <row r="219" spans="1:36" ht="34.5" customHeight="1">
      <c r="A219" s="3" t="s">
        <v>11</v>
      </c>
      <c r="B219" s="3" t="s">
        <v>133</v>
      </c>
      <c r="C219" s="10" t="s">
        <v>46</v>
      </c>
      <c r="D219" s="29">
        <f>'дод 2'!E49+'дод 2'!E323</f>
        <v>340000</v>
      </c>
      <c r="E219" s="29">
        <f>'дод 2'!F49+'дод 2'!F323</f>
        <v>0</v>
      </c>
      <c r="F219" s="29">
        <f>'дод 2'!G49+'дод 2'!G323</f>
        <v>0</v>
      </c>
      <c r="G219" s="29">
        <f>'дод 2'!H49+'дод 2'!H323</f>
        <v>220093.47999999998</v>
      </c>
      <c r="H219" s="29">
        <f>'дод 2'!I49+'дод 2'!I323</f>
        <v>0</v>
      </c>
      <c r="I219" s="29">
        <f>'дод 2'!J49+'дод 2'!J323</f>
        <v>0</v>
      </c>
      <c r="J219" s="121">
        <f t="shared" si="70"/>
        <v>64.73337647058824</v>
      </c>
      <c r="K219" s="29">
        <f>'дод 2'!L49+'дод 2'!L323</f>
        <v>16800</v>
      </c>
      <c r="L219" s="29">
        <f>'дод 2'!M49+'дод 2'!M323</f>
        <v>0</v>
      </c>
      <c r="M219" s="29">
        <f>'дод 2'!N49+'дод 2'!N323</f>
        <v>0</v>
      </c>
      <c r="N219" s="29">
        <f>'дод 2'!O49+'дод 2'!O323</f>
        <v>0</v>
      </c>
      <c r="O219" s="29">
        <f>'дод 2'!P49+'дод 2'!P323</f>
        <v>16800</v>
      </c>
      <c r="P219" s="29">
        <f>'дод 2'!Q49+'дод 2'!Q323</f>
        <v>16800</v>
      </c>
      <c r="Q219" s="29">
        <f>'дод 2'!R49+'дод 2'!R323</f>
        <v>0</v>
      </c>
      <c r="R219" s="29">
        <f>'дод 2'!S49+'дод 2'!S323</f>
        <v>0</v>
      </c>
      <c r="S219" s="29">
        <f>'дод 2'!T49+'дод 2'!T323</f>
        <v>0</v>
      </c>
      <c r="T219" s="29">
        <f>'дод 2'!U49+'дод 2'!U323</f>
        <v>16800</v>
      </c>
      <c r="U219" s="121">
        <f t="shared" si="73"/>
        <v>100</v>
      </c>
      <c r="V219" s="29">
        <f t="shared" si="71"/>
        <v>236893.47999999998</v>
      </c>
      <c r="W219" s="220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</row>
    <row r="220" spans="1:36" ht="24.75" customHeight="1">
      <c r="A220" s="3" t="s">
        <v>3</v>
      </c>
      <c r="B220" s="3" t="s">
        <v>132</v>
      </c>
      <c r="C220" s="10" t="s">
        <v>64</v>
      </c>
      <c r="D220" s="29">
        <f>'дод 2'!E92+'дод 2'!E129+'дод 2'!E214+'дод 2'!E240+'дод 2'!E267+'дод 2'!E304+'дод 2'!E50+'дод 2'!E336</f>
        <v>3917776.4</v>
      </c>
      <c r="E220" s="29">
        <f>'дод 2'!F92+'дод 2'!F129+'дод 2'!F214+'дод 2'!F240+'дод 2'!F267+'дод 2'!F304+'дод 2'!F50+'дод 2'!F336</f>
        <v>0</v>
      </c>
      <c r="F220" s="29">
        <f>'дод 2'!G92+'дод 2'!G129+'дод 2'!G214+'дод 2'!G240+'дод 2'!G267+'дод 2'!G304+'дод 2'!G50+'дод 2'!G336</f>
        <v>0</v>
      </c>
      <c r="G220" s="29">
        <f>'дод 2'!H92+'дод 2'!H129+'дод 2'!H214+'дод 2'!H240+'дод 2'!H267+'дод 2'!H304+'дод 2'!H50+'дод 2'!H336</f>
        <v>3368781.46</v>
      </c>
      <c r="H220" s="29">
        <f>'дод 2'!I92+'дод 2'!I129+'дод 2'!I214+'дод 2'!I240+'дод 2'!I267+'дод 2'!I304+'дод 2'!I50+'дод 2'!I336</f>
        <v>0</v>
      </c>
      <c r="I220" s="29">
        <f>'дод 2'!J92+'дод 2'!J129+'дод 2'!J214+'дод 2'!J240+'дод 2'!J267+'дод 2'!J304+'дод 2'!J50+'дод 2'!J336</f>
        <v>0</v>
      </c>
      <c r="J220" s="121">
        <f t="shared" si="70"/>
        <v>85.98707828246656</v>
      </c>
      <c r="K220" s="29">
        <f>'дод 2'!L92+'дод 2'!L129+'дод 2'!L214+'дод 2'!L240+'дод 2'!L267+'дод 2'!L304+'дод 2'!L50+'дод 2'!L336</f>
        <v>39739439.89</v>
      </c>
      <c r="L220" s="29">
        <f>'дод 2'!M92+'дод 2'!M129+'дод 2'!M214+'дод 2'!M240+'дод 2'!M267+'дод 2'!M304+'дод 2'!M50+'дод 2'!M336</f>
        <v>0</v>
      </c>
      <c r="M220" s="29">
        <f>'дод 2'!N92+'дод 2'!N129+'дод 2'!N214+'дод 2'!N240+'дод 2'!N267+'дод 2'!N304+'дод 2'!N50+'дод 2'!N336</f>
        <v>0</v>
      </c>
      <c r="N220" s="29">
        <f>'дод 2'!O92+'дод 2'!O129+'дод 2'!O214+'дод 2'!O240+'дод 2'!O267+'дод 2'!O304+'дод 2'!O50+'дод 2'!O336</f>
        <v>0</v>
      </c>
      <c r="O220" s="29">
        <f>'дод 2'!P92+'дод 2'!P129+'дод 2'!P214+'дод 2'!P240+'дод 2'!P267+'дод 2'!P304+'дод 2'!P50+'дод 2'!P336</f>
        <v>39739439.89</v>
      </c>
      <c r="P220" s="29">
        <f>'дод 2'!Q92+'дод 2'!Q129+'дод 2'!Q214+'дод 2'!Q240+'дод 2'!Q267+'дод 2'!Q304+'дод 2'!Q50+'дод 2'!Q336</f>
        <v>39664045.92</v>
      </c>
      <c r="Q220" s="29">
        <f>'дод 2'!R92+'дод 2'!R129+'дод 2'!R214+'дод 2'!R240+'дод 2'!R267+'дод 2'!R304+'дод 2'!R50+'дод 2'!R336</f>
        <v>285434.8</v>
      </c>
      <c r="R220" s="29">
        <f>'дод 2'!S92+'дод 2'!S129+'дод 2'!S214+'дод 2'!S240+'дод 2'!S267+'дод 2'!S304+'дод 2'!S50+'дод 2'!S336</f>
        <v>0</v>
      </c>
      <c r="S220" s="29">
        <f>'дод 2'!T92+'дод 2'!T129+'дод 2'!T214+'дод 2'!T240+'дод 2'!T267+'дод 2'!T304+'дод 2'!T50+'дод 2'!T336</f>
        <v>0</v>
      </c>
      <c r="T220" s="29">
        <f>'дод 2'!U92+'дод 2'!U129+'дод 2'!U214+'дод 2'!U240+'дод 2'!U267+'дод 2'!U304+'дод 2'!U50+'дод 2'!U336</f>
        <v>39378611.120000005</v>
      </c>
      <c r="U220" s="121">
        <f t="shared" si="73"/>
        <v>99.81027923340466</v>
      </c>
      <c r="V220" s="29">
        <f t="shared" si="71"/>
        <v>43032827.38</v>
      </c>
      <c r="W220" s="220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/>
    </row>
    <row r="221" spans="1:36" ht="33.75" customHeight="1">
      <c r="A221" s="3" t="s">
        <v>410</v>
      </c>
      <c r="B221" s="3" t="s">
        <v>126</v>
      </c>
      <c r="C221" s="10" t="s">
        <v>413</v>
      </c>
      <c r="D221" s="29">
        <f>'дод 2'!E324</f>
        <v>0</v>
      </c>
      <c r="E221" s="29">
        <f>'дод 2'!F324</f>
        <v>0</v>
      </c>
      <c r="F221" s="29">
        <f>'дод 2'!G324</f>
        <v>0</v>
      </c>
      <c r="G221" s="29">
        <f>'дод 2'!H324</f>
        <v>0</v>
      </c>
      <c r="H221" s="29">
        <f>'дод 2'!I324</f>
        <v>0</v>
      </c>
      <c r="I221" s="29">
        <f>'дод 2'!J324</f>
        <v>0</v>
      </c>
      <c r="J221" s="121"/>
      <c r="K221" s="29">
        <f>'дод 2'!L324</f>
        <v>50000</v>
      </c>
      <c r="L221" s="29">
        <f>'дод 2'!M324</f>
        <v>0</v>
      </c>
      <c r="M221" s="29">
        <f>'дод 2'!N324</f>
        <v>0</v>
      </c>
      <c r="N221" s="29">
        <f>'дод 2'!O324</f>
        <v>0</v>
      </c>
      <c r="O221" s="29">
        <f>'дод 2'!P324</f>
        <v>50000</v>
      </c>
      <c r="P221" s="29">
        <f>'дод 2'!Q324</f>
        <v>36500</v>
      </c>
      <c r="Q221" s="29">
        <f>'дод 2'!R324</f>
        <v>0</v>
      </c>
      <c r="R221" s="29">
        <f>'дод 2'!S324</f>
        <v>0</v>
      </c>
      <c r="S221" s="29">
        <f>'дод 2'!T324</f>
        <v>0</v>
      </c>
      <c r="T221" s="29">
        <f>'дод 2'!U324</f>
        <v>36500</v>
      </c>
      <c r="U221" s="121">
        <f t="shared" si="73"/>
        <v>73</v>
      </c>
      <c r="V221" s="29">
        <f t="shared" si="71"/>
        <v>36500</v>
      </c>
      <c r="W221" s="220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</row>
    <row r="222" spans="1:36" ht="66.75" customHeight="1">
      <c r="A222" s="3" t="s">
        <v>412</v>
      </c>
      <c r="B222" s="3" t="s">
        <v>126</v>
      </c>
      <c r="C222" s="10" t="s">
        <v>414</v>
      </c>
      <c r="D222" s="29">
        <f>'дод 2'!E325</f>
        <v>0</v>
      </c>
      <c r="E222" s="29">
        <f>'дод 2'!F325</f>
        <v>0</v>
      </c>
      <c r="F222" s="29">
        <f>'дод 2'!G325</f>
        <v>0</v>
      </c>
      <c r="G222" s="29">
        <f>'дод 2'!H325</f>
        <v>0</v>
      </c>
      <c r="H222" s="29">
        <f>'дод 2'!I325</f>
        <v>0</v>
      </c>
      <c r="I222" s="29">
        <f>'дод 2'!J325</f>
        <v>0</v>
      </c>
      <c r="J222" s="121"/>
      <c r="K222" s="29">
        <f>'дод 2'!L325</f>
        <v>25000</v>
      </c>
      <c r="L222" s="29">
        <f>'дод 2'!M325</f>
        <v>0</v>
      </c>
      <c r="M222" s="29">
        <f>'дод 2'!N325</f>
        <v>0</v>
      </c>
      <c r="N222" s="29">
        <f>'дод 2'!O325</f>
        <v>0</v>
      </c>
      <c r="O222" s="29">
        <f>'дод 2'!P325</f>
        <v>25000</v>
      </c>
      <c r="P222" s="29">
        <f>'дод 2'!Q325</f>
        <v>0</v>
      </c>
      <c r="Q222" s="29">
        <f>'дод 2'!R325</f>
        <v>0</v>
      </c>
      <c r="R222" s="29">
        <f>'дод 2'!S325</f>
        <v>0</v>
      </c>
      <c r="S222" s="29">
        <f>'дод 2'!T325</f>
        <v>0</v>
      </c>
      <c r="T222" s="29">
        <f>'дод 2'!U325</f>
        <v>0</v>
      </c>
      <c r="U222" s="121">
        <f t="shared" si="73"/>
        <v>0</v>
      </c>
      <c r="V222" s="29">
        <f t="shared" si="71"/>
        <v>0</v>
      </c>
      <c r="W222" s="220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</row>
    <row r="223" spans="1:36" ht="31.5">
      <c r="A223" s="3" t="s">
        <v>12</v>
      </c>
      <c r="B223" s="3" t="s">
        <v>126</v>
      </c>
      <c r="C223" s="10" t="s">
        <v>47</v>
      </c>
      <c r="D223" s="29">
        <f>'дод 2'!E51+'дод 2'!E268</f>
        <v>0</v>
      </c>
      <c r="E223" s="29">
        <f>'дод 2'!F51+'дод 2'!F268</f>
        <v>0</v>
      </c>
      <c r="F223" s="29">
        <f>'дод 2'!G51+'дод 2'!G268</f>
        <v>0</v>
      </c>
      <c r="G223" s="29">
        <f>'дод 2'!H51+'дод 2'!H268</f>
        <v>0</v>
      </c>
      <c r="H223" s="29">
        <f>'дод 2'!I51+'дод 2'!I268</f>
        <v>0</v>
      </c>
      <c r="I223" s="29">
        <f>'дод 2'!J51+'дод 2'!J268</f>
        <v>0</v>
      </c>
      <c r="J223" s="121"/>
      <c r="K223" s="29">
        <f>'дод 2'!L51+'дод 2'!L268</f>
        <v>28989100</v>
      </c>
      <c r="L223" s="29">
        <f>'дод 2'!M51+'дод 2'!M268</f>
        <v>0</v>
      </c>
      <c r="M223" s="29">
        <f>'дод 2'!N51+'дод 2'!N268</f>
        <v>0</v>
      </c>
      <c r="N223" s="29">
        <f>'дод 2'!O51+'дод 2'!O268</f>
        <v>0</v>
      </c>
      <c r="O223" s="29">
        <f>'дод 2'!P51+'дод 2'!P268</f>
        <v>28989100</v>
      </c>
      <c r="P223" s="29">
        <f>'дод 2'!Q51+'дод 2'!Q268</f>
        <v>28986523</v>
      </c>
      <c r="Q223" s="29">
        <f>'дод 2'!R51+'дод 2'!R268</f>
        <v>0</v>
      </c>
      <c r="R223" s="29">
        <f>'дод 2'!S51+'дод 2'!S268</f>
        <v>0</v>
      </c>
      <c r="S223" s="29">
        <f>'дод 2'!T51+'дод 2'!T268</f>
        <v>0</v>
      </c>
      <c r="T223" s="29">
        <f>'дод 2'!U51+'дод 2'!U268</f>
        <v>28986523</v>
      </c>
      <c r="U223" s="121">
        <f t="shared" si="73"/>
        <v>99.99111045185948</v>
      </c>
      <c r="V223" s="29">
        <f t="shared" si="71"/>
        <v>28986523</v>
      </c>
      <c r="W223" s="220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</row>
    <row r="224" spans="1:36" ht="36.75" customHeight="1">
      <c r="A224" s="3" t="s">
        <v>386</v>
      </c>
      <c r="B224" s="3" t="s">
        <v>126</v>
      </c>
      <c r="C224" s="10" t="s">
        <v>387</v>
      </c>
      <c r="D224" s="29">
        <f>'дод 2'!E52</f>
        <v>209333</v>
      </c>
      <c r="E224" s="29">
        <f>'дод 2'!F52</f>
        <v>0</v>
      </c>
      <c r="F224" s="29">
        <f>'дод 2'!G52</f>
        <v>0</v>
      </c>
      <c r="G224" s="29">
        <f>'дод 2'!H52</f>
        <v>209333</v>
      </c>
      <c r="H224" s="29">
        <f>'дод 2'!I52</f>
        <v>0</v>
      </c>
      <c r="I224" s="29">
        <f>'дод 2'!J52</f>
        <v>0</v>
      </c>
      <c r="J224" s="121">
        <f t="shared" si="70"/>
        <v>100</v>
      </c>
      <c r="K224" s="29">
        <f>'дод 2'!L52</f>
        <v>0</v>
      </c>
      <c r="L224" s="29">
        <f>'дод 2'!M52</f>
        <v>0</v>
      </c>
      <c r="M224" s="29">
        <f>'дод 2'!N52</f>
        <v>0</v>
      </c>
      <c r="N224" s="29">
        <f>'дод 2'!O52</f>
        <v>0</v>
      </c>
      <c r="O224" s="29">
        <f>'дод 2'!P52</f>
        <v>0</v>
      </c>
      <c r="P224" s="29">
        <f>'дод 2'!Q52</f>
        <v>0</v>
      </c>
      <c r="Q224" s="29">
        <f>'дод 2'!R52</f>
        <v>0</v>
      </c>
      <c r="R224" s="29">
        <f>'дод 2'!S52</f>
        <v>0</v>
      </c>
      <c r="S224" s="29">
        <f>'дод 2'!T52</f>
        <v>0</v>
      </c>
      <c r="T224" s="29">
        <f>'дод 2'!U52</f>
        <v>0</v>
      </c>
      <c r="U224" s="121"/>
      <c r="V224" s="29">
        <f t="shared" si="71"/>
        <v>209333</v>
      </c>
      <c r="W224" s="220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</row>
    <row r="225" spans="1:36" ht="29.25" customHeight="1">
      <c r="A225" s="3" t="s">
        <v>13</v>
      </c>
      <c r="B225" s="3"/>
      <c r="C225" s="10" t="s">
        <v>406</v>
      </c>
      <c r="D225" s="29">
        <f>D226+D227</f>
        <v>2947345</v>
      </c>
      <c r="E225" s="29">
        <f aca="true" t="shared" si="77" ref="E225:T225">E226+E227</f>
        <v>0</v>
      </c>
      <c r="F225" s="29">
        <f t="shared" si="77"/>
        <v>78316.65</v>
      </c>
      <c r="G225" s="29">
        <f t="shared" si="77"/>
        <v>2388957.09</v>
      </c>
      <c r="H225" s="29">
        <f t="shared" si="77"/>
        <v>0</v>
      </c>
      <c r="I225" s="29">
        <f t="shared" si="77"/>
        <v>78316.65</v>
      </c>
      <c r="J225" s="121">
        <f t="shared" si="70"/>
        <v>81.05454536201225</v>
      </c>
      <c r="K225" s="29">
        <f t="shared" si="77"/>
        <v>3009206.33</v>
      </c>
      <c r="L225" s="29">
        <f t="shared" si="77"/>
        <v>1337120.53</v>
      </c>
      <c r="M225" s="29">
        <f t="shared" si="77"/>
        <v>0</v>
      </c>
      <c r="N225" s="29">
        <f t="shared" si="77"/>
        <v>0</v>
      </c>
      <c r="O225" s="29">
        <f t="shared" si="77"/>
        <v>1672085.8</v>
      </c>
      <c r="P225" s="29">
        <f t="shared" si="77"/>
        <v>778903</v>
      </c>
      <c r="Q225" s="29">
        <f t="shared" si="77"/>
        <v>730253.19</v>
      </c>
      <c r="R225" s="29">
        <f t="shared" si="77"/>
        <v>0</v>
      </c>
      <c r="S225" s="29">
        <f t="shared" si="77"/>
        <v>0</v>
      </c>
      <c r="T225" s="29">
        <f t="shared" si="77"/>
        <v>48649.81</v>
      </c>
      <c r="U225" s="121">
        <f t="shared" si="73"/>
        <v>25.88400111467265</v>
      </c>
      <c r="V225" s="29">
        <f t="shared" si="71"/>
        <v>3167860.09</v>
      </c>
      <c r="W225" s="220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</row>
    <row r="226" spans="1:36" s="5" customFormat="1" ht="122.25" customHeight="1">
      <c r="A226" s="4" t="s">
        <v>460</v>
      </c>
      <c r="B226" s="4" t="s">
        <v>126</v>
      </c>
      <c r="C226" s="11" t="s">
        <v>493</v>
      </c>
      <c r="D226" s="30">
        <f>'дод 2'!E54+'дод 2'!E314+'дод 2'!E270+'дод 2'!E306</f>
        <v>0</v>
      </c>
      <c r="E226" s="30">
        <f>'дод 2'!F54+'дод 2'!F314+'дод 2'!F270+'дод 2'!F306</f>
        <v>0</v>
      </c>
      <c r="F226" s="30">
        <f>'дод 2'!G54+'дод 2'!G314+'дод 2'!G270+'дод 2'!G306</f>
        <v>0</v>
      </c>
      <c r="G226" s="30">
        <f>'дод 2'!H54+'дод 2'!H314+'дод 2'!H270+'дод 2'!H306</f>
        <v>0</v>
      </c>
      <c r="H226" s="30">
        <f>'дод 2'!I54+'дод 2'!I314+'дод 2'!I270+'дод 2'!I306</f>
        <v>0</v>
      </c>
      <c r="I226" s="30">
        <f>'дод 2'!J54+'дод 2'!J314+'дод 2'!J270+'дод 2'!J306</f>
        <v>0</v>
      </c>
      <c r="J226" s="179"/>
      <c r="K226" s="30">
        <f>'дод 2'!L54+'дод 2'!L314+'дод 2'!L270+'дод 2'!L306</f>
        <v>3009206.33</v>
      </c>
      <c r="L226" s="30">
        <f>'дод 2'!M54+'дод 2'!M314+'дод 2'!M270+'дод 2'!M306</f>
        <v>1337120.53</v>
      </c>
      <c r="M226" s="30">
        <f>'дод 2'!N54+'дод 2'!N314+'дод 2'!N270+'дод 2'!N306</f>
        <v>0</v>
      </c>
      <c r="N226" s="30">
        <f>'дод 2'!O54+'дод 2'!O314+'дод 2'!O270+'дод 2'!O306</f>
        <v>0</v>
      </c>
      <c r="O226" s="30">
        <f>'дод 2'!P54+'дод 2'!P314+'дод 2'!P270+'дод 2'!P306</f>
        <v>1672085.8</v>
      </c>
      <c r="P226" s="30">
        <f>'дод 2'!Q54+'дод 2'!Q314+'дод 2'!Q270+'дод 2'!Q306</f>
        <v>778903</v>
      </c>
      <c r="Q226" s="30">
        <f>'дод 2'!R54+'дод 2'!R314+'дод 2'!R270+'дод 2'!R306</f>
        <v>730253.19</v>
      </c>
      <c r="R226" s="30">
        <f>'дод 2'!S54+'дод 2'!S314+'дод 2'!S270+'дод 2'!S306</f>
        <v>0</v>
      </c>
      <c r="S226" s="30">
        <f>'дод 2'!T54+'дод 2'!T314+'дод 2'!T270+'дод 2'!T306</f>
        <v>0</v>
      </c>
      <c r="T226" s="30">
        <f>'дод 2'!U54+'дод 2'!U314+'дод 2'!U270+'дод 2'!U306</f>
        <v>48649.81</v>
      </c>
      <c r="U226" s="179">
        <f t="shared" si="73"/>
        <v>25.88400111467265</v>
      </c>
      <c r="V226" s="30">
        <f t="shared" si="71"/>
        <v>778903</v>
      </c>
      <c r="W226" s="220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</row>
    <row r="227" spans="1:36" s="5" customFormat="1" ht="30.75" customHeight="1">
      <c r="A227" s="4" t="s">
        <v>377</v>
      </c>
      <c r="B227" s="4" t="s">
        <v>126</v>
      </c>
      <c r="C227" s="11" t="s">
        <v>34</v>
      </c>
      <c r="D227" s="30">
        <f>'дод 2'!E55+'дод 2'!E327+'дод 2'!E307</f>
        <v>2947345</v>
      </c>
      <c r="E227" s="30">
        <f>'дод 2'!F55+'дод 2'!F327+'дод 2'!F307</f>
        <v>0</v>
      </c>
      <c r="F227" s="30">
        <f>'дод 2'!G55+'дод 2'!G327+'дод 2'!G307</f>
        <v>78316.65</v>
      </c>
      <c r="G227" s="30">
        <f>'дод 2'!H55+'дод 2'!H327+'дод 2'!H307</f>
        <v>2388957.09</v>
      </c>
      <c r="H227" s="30">
        <f>'дод 2'!I55+'дод 2'!I327+'дод 2'!I307</f>
        <v>0</v>
      </c>
      <c r="I227" s="30">
        <f>'дод 2'!J55+'дод 2'!J327+'дод 2'!J307</f>
        <v>78316.65</v>
      </c>
      <c r="J227" s="179">
        <f t="shared" si="70"/>
        <v>81.05454536201225</v>
      </c>
      <c r="K227" s="30">
        <f>'дод 2'!L55+'дод 2'!L327+'дод 2'!L307</f>
        <v>0</v>
      </c>
      <c r="L227" s="30">
        <f>'дод 2'!M55+'дод 2'!M327+'дод 2'!M307</f>
        <v>0</v>
      </c>
      <c r="M227" s="30">
        <f>'дод 2'!N55+'дод 2'!N327+'дод 2'!N307</f>
        <v>0</v>
      </c>
      <c r="N227" s="30">
        <f>'дод 2'!O55+'дод 2'!O327+'дод 2'!O307</f>
        <v>0</v>
      </c>
      <c r="O227" s="30">
        <f>'дод 2'!P55+'дод 2'!P327+'дод 2'!P307</f>
        <v>0</v>
      </c>
      <c r="P227" s="30">
        <f>'дод 2'!Q55+'дод 2'!Q327+'дод 2'!Q307</f>
        <v>0</v>
      </c>
      <c r="Q227" s="30">
        <f>'дод 2'!R55+'дод 2'!R327+'дод 2'!R307</f>
        <v>0</v>
      </c>
      <c r="R227" s="30">
        <f>'дод 2'!S55+'дод 2'!S327+'дод 2'!S307</f>
        <v>0</v>
      </c>
      <c r="S227" s="30">
        <f>'дод 2'!T55+'дод 2'!T327+'дод 2'!T307</f>
        <v>0</v>
      </c>
      <c r="T227" s="30">
        <f>'дод 2'!U55+'дод 2'!U327+'дод 2'!U307</f>
        <v>0</v>
      </c>
      <c r="U227" s="179"/>
      <c r="V227" s="30">
        <f t="shared" si="71"/>
        <v>2388957.09</v>
      </c>
      <c r="W227" s="220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</row>
    <row r="228" spans="1:36" s="16" customFormat="1" ht="55.5" customHeight="1">
      <c r="A228" s="17" t="s">
        <v>672</v>
      </c>
      <c r="B228" s="17"/>
      <c r="C228" s="8" t="s">
        <v>673</v>
      </c>
      <c r="D228" s="33">
        <f aca="true" t="shared" si="78" ref="D228:I228">D229</f>
        <v>0</v>
      </c>
      <c r="E228" s="33">
        <f t="shared" si="78"/>
        <v>0</v>
      </c>
      <c r="F228" s="33">
        <f t="shared" si="78"/>
        <v>0</v>
      </c>
      <c r="G228" s="33">
        <f t="shared" si="78"/>
        <v>0</v>
      </c>
      <c r="H228" s="33">
        <f t="shared" si="78"/>
        <v>0</v>
      </c>
      <c r="I228" s="33">
        <f t="shared" si="78"/>
        <v>0</v>
      </c>
      <c r="J228" s="120"/>
      <c r="K228" s="33">
        <f>K229</f>
        <v>3840000</v>
      </c>
      <c r="L228" s="33">
        <f aca="true" t="shared" si="79" ref="L228:T228">L229</f>
        <v>0</v>
      </c>
      <c r="M228" s="33">
        <f t="shared" si="79"/>
        <v>0</v>
      </c>
      <c r="N228" s="33">
        <f t="shared" si="79"/>
        <v>0</v>
      </c>
      <c r="O228" s="33">
        <f t="shared" si="79"/>
        <v>3840000</v>
      </c>
      <c r="P228" s="33">
        <f t="shared" si="79"/>
        <v>0</v>
      </c>
      <c r="Q228" s="33">
        <f t="shared" si="79"/>
        <v>0</v>
      </c>
      <c r="R228" s="33">
        <f t="shared" si="79"/>
        <v>0</v>
      </c>
      <c r="S228" s="33">
        <f t="shared" si="79"/>
        <v>0</v>
      </c>
      <c r="T228" s="33">
        <f t="shared" si="79"/>
        <v>0</v>
      </c>
      <c r="U228" s="120">
        <f t="shared" si="73"/>
        <v>0</v>
      </c>
      <c r="V228" s="33">
        <f t="shared" si="71"/>
        <v>0</v>
      </c>
      <c r="W228" s="220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</row>
    <row r="229" spans="1:36" ht="57" customHeight="1">
      <c r="A229" s="3" t="s">
        <v>672</v>
      </c>
      <c r="B229" s="3" t="s">
        <v>140</v>
      </c>
      <c r="C229" s="10" t="s">
        <v>673</v>
      </c>
      <c r="D229" s="29">
        <f>'дод 2'!E130</f>
        <v>0</v>
      </c>
      <c r="E229" s="29">
        <f>'дод 2'!F130</f>
        <v>0</v>
      </c>
      <c r="F229" s="29">
        <f>'дод 2'!G130</f>
        <v>0</v>
      </c>
      <c r="G229" s="29">
        <f>'дод 2'!H130</f>
        <v>0</v>
      </c>
      <c r="H229" s="29">
        <f>'дод 2'!I130</f>
        <v>0</v>
      </c>
      <c r="I229" s="29">
        <f>'дод 2'!J130</f>
        <v>0</v>
      </c>
      <c r="J229" s="121"/>
      <c r="K229" s="29">
        <f>'дод 2'!L130</f>
        <v>3840000</v>
      </c>
      <c r="L229" s="29">
        <f>'дод 2'!M130</f>
        <v>0</v>
      </c>
      <c r="M229" s="29">
        <f>'дод 2'!N130</f>
        <v>0</v>
      </c>
      <c r="N229" s="29">
        <f>'дод 2'!O130</f>
        <v>0</v>
      </c>
      <c r="O229" s="29">
        <f>'дод 2'!P130</f>
        <v>3840000</v>
      </c>
      <c r="P229" s="29">
        <f>'дод 2'!Q130</f>
        <v>0</v>
      </c>
      <c r="Q229" s="29">
        <f>'дод 2'!R130</f>
        <v>0</v>
      </c>
      <c r="R229" s="29">
        <f>'дод 2'!S130</f>
        <v>0</v>
      </c>
      <c r="S229" s="29">
        <f>'дод 2'!T130</f>
        <v>0</v>
      </c>
      <c r="T229" s="29">
        <f>'дод 2'!U130</f>
        <v>0</v>
      </c>
      <c r="U229" s="121">
        <f t="shared" si="73"/>
        <v>0</v>
      </c>
      <c r="V229" s="29">
        <f t="shared" si="71"/>
        <v>0</v>
      </c>
      <c r="W229" s="220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</row>
    <row r="230" spans="1:36" s="16" customFormat="1" ht="23.25" customHeight="1">
      <c r="A230" s="17" t="s">
        <v>141</v>
      </c>
      <c r="B230" s="7"/>
      <c r="C230" s="8" t="s">
        <v>15</v>
      </c>
      <c r="D230" s="33">
        <f>D232+D235+D237+D240+D244+D245+D242</f>
        <v>4278092.59</v>
      </c>
      <c r="E230" s="33">
        <f aca="true" t="shared" si="80" ref="E230:K230">E232+E235+E237+E240+E244+E245+E242</f>
        <v>1087750</v>
      </c>
      <c r="F230" s="33">
        <f t="shared" si="80"/>
        <v>344901</v>
      </c>
      <c r="G230" s="33">
        <f t="shared" si="80"/>
        <v>3357236.3099999996</v>
      </c>
      <c r="H230" s="33">
        <f t="shared" si="80"/>
        <v>1087707.97</v>
      </c>
      <c r="I230" s="33">
        <f t="shared" si="80"/>
        <v>334026.02</v>
      </c>
      <c r="J230" s="120">
        <f t="shared" si="70"/>
        <v>78.4750736308865</v>
      </c>
      <c r="K230" s="33">
        <f t="shared" si="80"/>
        <v>7167408.87</v>
      </c>
      <c r="L230" s="33">
        <f aca="true" t="shared" si="81" ref="L230:T230">L232+L235+L237+L240+L244+L245+L242</f>
        <v>2093225.16</v>
      </c>
      <c r="M230" s="33">
        <f t="shared" si="81"/>
        <v>0</v>
      </c>
      <c r="N230" s="33">
        <f t="shared" si="81"/>
        <v>1200</v>
      </c>
      <c r="O230" s="33">
        <f t="shared" si="81"/>
        <v>5074183.71</v>
      </c>
      <c r="P230" s="33">
        <f t="shared" si="81"/>
        <v>5951224.23</v>
      </c>
      <c r="Q230" s="33">
        <f t="shared" si="81"/>
        <v>1732837.5199999998</v>
      </c>
      <c r="R230" s="33">
        <f t="shared" si="81"/>
        <v>21000</v>
      </c>
      <c r="S230" s="33">
        <f t="shared" si="81"/>
        <v>1180</v>
      </c>
      <c r="T230" s="33">
        <f t="shared" si="81"/>
        <v>4218386.71</v>
      </c>
      <c r="U230" s="120">
        <f t="shared" si="73"/>
        <v>83.03173905579074</v>
      </c>
      <c r="V230" s="33">
        <f t="shared" si="71"/>
        <v>9308460.54</v>
      </c>
      <c r="W230" s="220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</row>
    <row r="231" spans="1:36" s="16" customFormat="1" ht="23.25" customHeight="1">
      <c r="A231" s="17"/>
      <c r="B231" s="7"/>
      <c r="C231" s="8" t="s">
        <v>685</v>
      </c>
      <c r="D231" s="33">
        <f>D243</f>
        <v>0</v>
      </c>
      <c r="E231" s="33">
        <f aca="true" t="shared" si="82" ref="E231:T231">E243</f>
        <v>0</v>
      </c>
      <c r="F231" s="33">
        <f t="shared" si="82"/>
        <v>0</v>
      </c>
      <c r="G231" s="33">
        <f t="shared" si="82"/>
        <v>0</v>
      </c>
      <c r="H231" s="33">
        <f t="shared" si="82"/>
        <v>0</v>
      </c>
      <c r="I231" s="33">
        <f t="shared" si="82"/>
        <v>0</v>
      </c>
      <c r="J231" s="120"/>
      <c r="K231" s="33">
        <f t="shared" si="82"/>
        <v>61000</v>
      </c>
      <c r="L231" s="33">
        <f t="shared" si="82"/>
        <v>0</v>
      </c>
      <c r="M231" s="33">
        <f t="shared" si="82"/>
        <v>0</v>
      </c>
      <c r="N231" s="33">
        <f t="shared" si="82"/>
        <v>0</v>
      </c>
      <c r="O231" s="33">
        <f t="shared" si="82"/>
        <v>61000</v>
      </c>
      <c r="P231" s="33">
        <f t="shared" si="82"/>
        <v>0</v>
      </c>
      <c r="Q231" s="33">
        <f t="shared" si="82"/>
        <v>0</v>
      </c>
      <c r="R231" s="33">
        <f t="shared" si="82"/>
        <v>0</v>
      </c>
      <c r="S231" s="33">
        <f t="shared" si="82"/>
        <v>0</v>
      </c>
      <c r="T231" s="33">
        <f t="shared" si="82"/>
        <v>0</v>
      </c>
      <c r="U231" s="120">
        <f t="shared" si="73"/>
        <v>0</v>
      </c>
      <c r="V231" s="33">
        <f t="shared" si="71"/>
        <v>0</v>
      </c>
      <c r="W231" s="220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</row>
    <row r="232" spans="1:36" s="16" customFormat="1" ht="49.5" customHeight="1">
      <c r="A232" s="17" t="s">
        <v>143</v>
      </c>
      <c r="B232" s="23"/>
      <c r="C232" s="8" t="s">
        <v>16</v>
      </c>
      <c r="D232" s="33">
        <f>D233+D234</f>
        <v>2060503</v>
      </c>
      <c r="E232" s="33">
        <f aca="true" t="shared" si="83" ref="E232:T232">E233+E234</f>
        <v>1087750</v>
      </c>
      <c r="F232" s="33">
        <f t="shared" si="83"/>
        <v>98145</v>
      </c>
      <c r="G232" s="33">
        <f t="shared" si="83"/>
        <v>2035483.8199999998</v>
      </c>
      <c r="H232" s="33">
        <f t="shared" si="83"/>
        <v>1087707.97</v>
      </c>
      <c r="I232" s="33">
        <f t="shared" si="83"/>
        <v>91458.89</v>
      </c>
      <c r="J232" s="120">
        <f t="shared" si="70"/>
        <v>98.78577318256755</v>
      </c>
      <c r="K232" s="33">
        <f t="shared" si="83"/>
        <v>298900</v>
      </c>
      <c r="L232" s="33">
        <f t="shared" si="83"/>
        <v>5100</v>
      </c>
      <c r="M232" s="33">
        <f t="shared" si="83"/>
        <v>0</v>
      </c>
      <c r="N232" s="33">
        <f t="shared" si="83"/>
        <v>1200</v>
      </c>
      <c r="O232" s="33">
        <f t="shared" si="83"/>
        <v>293800</v>
      </c>
      <c r="P232" s="33">
        <f t="shared" si="83"/>
        <v>276640.98</v>
      </c>
      <c r="Q232" s="33">
        <f t="shared" si="83"/>
        <v>96991.92</v>
      </c>
      <c r="R232" s="33">
        <f t="shared" si="83"/>
        <v>21000</v>
      </c>
      <c r="S232" s="33">
        <f t="shared" si="83"/>
        <v>1180</v>
      </c>
      <c r="T232" s="33">
        <f t="shared" si="83"/>
        <v>179649.06</v>
      </c>
      <c r="U232" s="120">
        <f t="shared" si="73"/>
        <v>92.55302107728338</v>
      </c>
      <c r="V232" s="33">
        <f t="shared" si="71"/>
        <v>2312124.8</v>
      </c>
      <c r="W232" s="220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</row>
    <row r="233" spans="1:36" ht="36.75" customHeight="1">
      <c r="A233" s="20" t="s">
        <v>17</v>
      </c>
      <c r="B233" s="20" t="s">
        <v>136</v>
      </c>
      <c r="C233" s="10" t="s">
        <v>461</v>
      </c>
      <c r="D233" s="29">
        <f>'дод 2'!E56+'дод 2'!E215</f>
        <v>526633</v>
      </c>
      <c r="E233" s="29">
        <f>'дод 2'!F56+'дод 2'!F215</f>
        <v>0</v>
      </c>
      <c r="F233" s="29">
        <f>'дод 2'!G56+'дод 2'!G215</f>
        <v>5070</v>
      </c>
      <c r="G233" s="29">
        <f>'дод 2'!H56+'дод 2'!H215</f>
        <v>510254.88</v>
      </c>
      <c r="H233" s="29">
        <f>'дод 2'!I56+'дод 2'!I215</f>
        <v>0</v>
      </c>
      <c r="I233" s="29">
        <f>'дод 2'!J56+'дод 2'!J215</f>
        <v>2614</v>
      </c>
      <c r="J233" s="121">
        <f t="shared" si="70"/>
        <v>96.89003157796796</v>
      </c>
      <c r="K233" s="29">
        <f>'дод 2'!L56+'дод 2'!L215</f>
        <v>235900</v>
      </c>
      <c r="L233" s="29">
        <f>'дод 2'!M56+'дод 2'!M215</f>
        <v>0</v>
      </c>
      <c r="M233" s="29">
        <f>'дод 2'!N56+'дод 2'!N215</f>
        <v>0</v>
      </c>
      <c r="N233" s="29">
        <f>'дод 2'!O56+'дод 2'!O215</f>
        <v>0</v>
      </c>
      <c r="O233" s="29">
        <f>'дод 2'!P56+'дод 2'!P215</f>
        <v>235900</v>
      </c>
      <c r="P233" s="29">
        <f>'дод 2'!Q56+'дод 2'!Q215</f>
        <v>101749.06</v>
      </c>
      <c r="Q233" s="29">
        <f>'дод 2'!R56+'дод 2'!R215</f>
        <v>0</v>
      </c>
      <c r="R233" s="29">
        <f>'дод 2'!S56+'дод 2'!S215</f>
        <v>0</v>
      </c>
      <c r="S233" s="29">
        <f>'дод 2'!T56+'дод 2'!T215</f>
        <v>0</v>
      </c>
      <c r="T233" s="29">
        <f>'дод 2'!U56+'дод 2'!U215</f>
        <v>101749.06</v>
      </c>
      <c r="U233" s="121">
        <f t="shared" si="73"/>
        <v>43.13228486646884</v>
      </c>
      <c r="V233" s="29">
        <f t="shared" si="71"/>
        <v>612003.94</v>
      </c>
      <c r="W233" s="220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</row>
    <row r="234" spans="1:36" ht="24.75" customHeight="1">
      <c r="A234" s="3" t="s">
        <v>236</v>
      </c>
      <c r="B234" s="9" t="s">
        <v>136</v>
      </c>
      <c r="C234" s="10" t="s">
        <v>18</v>
      </c>
      <c r="D234" s="29">
        <f>'дод 2'!E57</f>
        <v>1533870</v>
      </c>
      <c r="E234" s="29">
        <f>'дод 2'!F57</f>
        <v>1087750</v>
      </c>
      <c r="F234" s="29">
        <f>'дод 2'!G57</f>
        <v>93075</v>
      </c>
      <c r="G234" s="29">
        <f>'дод 2'!H57</f>
        <v>1525228.94</v>
      </c>
      <c r="H234" s="29">
        <f>'дод 2'!I57</f>
        <v>1087707.97</v>
      </c>
      <c r="I234" s="29">
        <f>'дод 2'!J57</f>
        <v>88844.89</v>
      </c>
      <c r="J234" s="121">
        <f t="shared" si="70"/>
        <v>99.4366497812722</v>
      </c>
      <c r="K234" s="29">
        <f>'дод 2'!L57</f>
        <v>63000</v>
      </c>
      <c r="L234" s="29">
        <f>'дод 2'!M57</f>
        <v>5100</v>
      </c>
      <c r="M234" s="29">
        <f>'дод 2'!N57</f>
        <v>0</v>
      </c>
      <c r="N234" s="29">
        <f>'дод 2'!O57</f>
        <v>1200</v>
      </c>
      <c r="O234" s="29">
        <f>'дод 2'!P57</f>
        <v>57900</v>
      </c>
      <c r="P234" s="29">
        <f>'дод 2'!Q57</f>
        <v>174891.91999999998</v>
      </c>
      <c r="Q234" s="29">
        <f>'дод 2'!R57</f>
        <v>96991.92</v>
      </c>
      <c r="R234" s="29">
        <f>'дод 2'!S57</f>
        <v>21000</v>
      </c>
      <c r="S234" s="29">
        <f>'дод 2'!T57</f>
        <v>1180</v>
      </c>
      <c r="T234" s="29">
        <f>'дод 2'!U57</f>
        <v>77900</v>
      </c>
      <c r="U234" s="121">
        <f t="shared" si="73"/>
        <v>277.6062222222222</v>
      </c>
      <c r="V234" s="29">
        <f t="shared" si="71"/>
        <v>1700120.8599999999</v>
      </c>
      <c r="W234" s="220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</row>
    <row r="235" spans="1:36" s="16" customFormat="1" ht="30" customHeight="1">
      <c r="A235" s="17" t="s">
        <v>388</v>
      </c>
      <c r="B235" s="17"/>
      <c r="C235" s="32" t="s">
        <v>389</v>
      </c>
      <c r="D235" s="33">
        <f aca="true" t="shared" si="84" ref="D235:T235">D236</f>
        <v>881115</v>
      </c>
      <c r="E235" s="33">
        <f t="shared" si="84"/>
        <v>0</v>
      </c>
      <c r="F235" s="33">
        <f t="shared" si="84"/>
        <v>246756</v>
      </c>
      <c r="G235" s="33">
        <f t="shared" si="84"/>
        <v>854393.63</v>
      </c>
      <c r="H235" s="33">
        <f t="shared" si="84"/>
        <v>0</v>
      </c>
      <c r="I235" s="33">
        <f t="shared" si="84"/>
        <v>242567.13</v>
      </c>
      <c r="J235" s="120">
        <f t="shared" si="70"/>
        <v>96.96732322114595</v>
      </c>
      <c r="K235" s="33">
        <f t="shared" si="84"/>
        <v>0</v>
      </c>
      <c r="L235" s="33">
        <f t="shared" si="84"/>
        <v>0</v>
      </c>
      <c r="M235" s="33">
        <f t="shared" si="84"/>
        <v>0</v>
      </c>
      <c r="N235" s="33">
        <f t="shared" si="84"/>
        <v>0</v>
      </c>
      <c r="O235" s="33">
        <f t="shared" si="84"/>
        <v>0</v>
      </c>
      <c r="P235" s="33">
        <f t="shared" si="84"/>
        <v>0</v>
      </c>
      <c r="Q235" s="33">
        <f t="shared" si="84"/>
        <v>0</v>
      </c>
      <c r="R235" s="33">
        <f t="shared" si="84"/>
        <v>0</v>
      </c>
      <c r="S235" s="33">
        <f t="shared" si="84"/>
        <v>0</v>
      </c>
      <c r="T235" s="33">
        <f t="shared" si="84"/>
        <v>0</v>
      </c>
      <c r="U235" s="120"/>
      <c r="V235" s="33">
        <f t="shared" si="71"/>
        <v>854393.63</v>
      </c>
      <c r="W235" s="220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</row>
    <row r="236" spans="1:36" ht="30" customHeight="1">
      <c r="A236" s="3" t="s">
        <v>382</v>
      </c>
      <c r="B236" s="9" t="s">
        <v>383</v>
      </c>
      <c r="C236" s="10" t="s">
        <v>384</v>
      </c>
      <c r="D236" s="29">
        <f>'дод 2'!E58</f>
        <v>881115</v>
      </c>
      <c r="E236" s="29">
        <f>'дод 2'!F58</f>
        <v>0</v>
      </c>
      <c r="F236" s="29">
        <f>'дод 2'!G58</f>
        <v>246756</v>
      </c>
      <c r="G236" s="29">
        <f>'дод 2'!H58</f>
        <v>854393.63</v>
      </c>
      <c r="H236" s="29">
        <f>'дод 2'!I58</f>
        <v>0</v>
      </c>
      <c r="I236" s="29">
        <f>'дод 2'!J58</f>
        <v>242567.13</v>
      </c>
      <c r="J236" s="121">
        <f t="shared" si="70"/>
        <v>96.96732322114595</v>
      </c>
      <c r="K236" s="29">
        <f>'дод 2'!L58</f>
        <v>0</v>
      </c>
      <c r="L236" s="29">
        <f>'дод 2'!M58</f>
        <v>0</v>
      </c>
      <c r="M236" s="29">
        <f>'дод 2'!N58</f>
        <v>0</v>
      </c>
      <c r="N236" s="29">
        <f>'дод 2'!O58</f>
        <v>0</v>
      </c>
      <c r="O236" s="29">
        <f>'дод 2'!P58</f>
        <v>0</v>
      </c>
      <c r="P236" s="29">
        <f>'дод 2'!Q58</f>
        <v>0</v>
      </c>
      <c r="Q236" s="29">
        <f>'дод 2'!R58</f>
        <v>0</v>
      </c>
      <c r="R236" s="29">
        <f>'дод 2'!S58</f>
        <v>0</v>
      </c>
      <c r="S236" s="29">
        <f>'дод 2'!T58</f>
        <v>0</v>
      </c>
      <c r="T236" s="29">
        <f>'дод 2'!U58</f>
        <v>0</v>
      </c>
      <c r="U236" s="121"/>
      <c r="V236" s="29">
        <f t="shared" si="71"/>
        <v>854393.63</v>
      </c>
      <c r="W236" s="220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  <c r="AJ236" s="169"/>
    </row>
    <row r="237" spans="1:36" s="16" customFormat="1" ht="22.5" customHeight="1">
      <c r="A237" s="17" t="s">
        <v>14</v>
      </c>
      <c r="B237" s="25"/>
      <c r="C237" s="8" t="s">
        <v>19</v>
      </c>
      <c r="D237" s="33">
        <f>D238+D239</f>
        <v>76600</v>
      </c>
      <c r="E237" s="33">
        <f aca="true" t="shared" si="85" ref="E237:T237">E238+E239</f>
        <v>0</v>
      </c>
      <c r="F237" s="33">
        <f t="shared" si="85"/>
        <v>0</v>
      </c>
      <c r="G237" s="33">
        <f t="shared" si="85"/>
        <v>75984.48</v>
      </c>
      <c r="H237" s="33">
        <f t="shared" si="85"/>
        <v>0</v>
      </c>
      <c r="I237" s="33">
        <f t="shared" si="85"/>
        <v>0</v>
      </c>
      <c r="J237" s="120">
        <f t="shared" si="70"/>
        <v>99.19644908616188</v>
      </c>
      <c r="K237" s="33">
        <f t="shared" si="85"/>
        <v>6807508.87</v>
      </c>
      <c r="L237" s="33">
        <f t="shared" si="85"/>
        <v>2088125.16</v>
      </c>
      <c r="M237" s="33">
        <f t="shared" si="85"/>
        <v>0</v>
      </c>
      <c r="N237" s="33">
        <f t="shared" si="85"/>
        <v>0</v>
      </c>
      <c r="O237" s="33">
        <f t="shared" si="85"/>
        <v>4719383.71</v>
      </c>
      <c r="P237" s="33">
        <f t="shared" si="85"/>
        <v>5674583.25</v>
      </c>
      <c r="Q237" s="33">
        <f t="shared" si="85"/>
        <v>1635845.5999999999</v>
      </c>
      <c r="R237" s="33">
        <f t="shared" si="85"/>
        <v>0</v>
      </c>
      <c r="S237" s="33">
        <f t="shared" si="85"/>
        <v>0</v>
      </c>
      <c r="T237" s="33">
        <f t="shared" si="85"/>
        <v>4038737.65</v>
      </c>
      <c r="U237" s="120">
        <f t="shared" si="73"/>
        <v>83.35770629704666</v>
      </c>
      <c r="V237" s="33">
        <f t="shared" si="71"/>
        <v>5750567.73</v>
      </c>
      <c r="W237" s="220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</row>
    <row r="238" spans="1:36" ht="26.25" customHeight="1">
      <c r="A238" s="3" t="s">
        <v>20</v>
      </c>
      <c r="B238" s="3" t="s">
        <v>135</v>
      </c>
      <c r="C238" s="10" t="s">
        <v>35</v>
      </c>
      <c r="D238" s="29">
        <f>'дод 2'!E271</f>
        <v>76600</v>
      </c>
      <c r="E238" s="29">
        <f>'дод 2'!F271</f>
        <v>0</v>
      </c>
      <c r="F238" s="29">
        <f>'дод 2'!G271</f>
        <v>0</v>
      </c>
      <c r="G238" s="29">
        <f>'дод 2'!H271</f>
        <v>75984.48</v>
      </c>
      <c r="H238" s="29">
        <f>'дод 2'!I271</f>
        <v>0</v>
      </c>
      <c r="I238" s="29">
        <f>'дод 2'!J271</f>
        <v>0</v>
      </c>
      <c r="J238" s="121">
        <f t="shared" si="70"/>
        <v>99.19644908616188</v>
      </c>
      <c r="K238" s="29">
        <f>'дод 2'!L271</f>
        <v>0</v>
      </c>
      <c r="L238" s="29">
        <f>'дод 2'!M271</f>
        <v>0</v>
      </c>
      <c r="M238" s="29">
        <f>'дод 2'!N271</f>
        <v>0</v>
      </c>
      <c r="N238" s="29">
        <f>'дод 2'!O271</f>
        <v>0</v>
      </c>
      <c r="O238" s="29">
        <f>'дод 2'!P271</f>
        <v>0</v>
      </c>
      <c r="P238" s="29">
        <f>'дод 2'!Q271</f>
        <v>0</v>
      </c>
      <c r="Q238" s="29">
        <f>'дод 2'!R271</f>
        <v>0</v>
      </c>
      <c r="R238" s="29">
        <f>'дод 2'!S271</f>
        <v>0</v>
      </c>
      <c r="S238" s="29">
        <f>'дод 2'!T271</f>
        <v>0</v>
      </c>
      <c r="T238" s="29">
        <f>'дод 2'!U271</f>
        <v>0</v>
      </c>
      <c r="U238" s="121"/>
      <c r="V238" s="29">
        <f t="shared" si="71"/>
        <v>75984.48</v>
      </c>
      <c r="W238" s="220"/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69"/>
      <c r="AJ238" s="169"/>
    </row>
    <row r="239" spans="1:36" ht="21" customHeight="1">
      <c r="A239" s="3" t="s">
        <v>21</v>
      </c>
      <c r="B239" s="3" t="s">
        <v>139</v>
      </c>
      <c r="C239" s="10" t="s">
        <v>22</v>
      </c>
      <c r="D239" s="29">
        <f>'дод 2'!E93+'дод 2'!E337+'дод 2'!E59+'дод 2'!E272+'дод 2'!E131</f>
        <v>0</v>
      </c>
      <c r="E239" s="29">
        <f>'дод 2'!F93+'дод 2'!F337+'дод 2'!F59+'дод 2'!F272+'дод 2'!F131</f>
        <v>0</v>
      </c>
      <c r="F239" s="29">
        <f>'дод 2'!G93+'дод 2'!G337+'дод 2'!G59+'дод 2'!G272+'дод 2'!G131</f>
        <v>0</v>
      </c>
      <c r="G239" s="29">
        <f>'дод 2'!H93+'дод 2'!H337+'дод 2'!H59+'дод 2'!H272+'дод 2'!H131</f>
        <v>0</v>
      </c>
      <c r="H239" s="29">
        <f>'дод 2'!I93+'дод 2'!I337+'дод 2'!I59+'дод 2'!I272+'дод 2'!I131</f>
        <v>0</v>
      </c>
      <c r="I239" s="29">
        <f>'дод 2'!J93+'дод 2'!J337+'дод 2'!J59+'дод 2'!J272+'дод 2'!J131</f>
        <v>0</v>
      </c>
      <c r="J239" s="121"/>
      <c r="K239" s="29">
        <f>'дод 2'!L93+'дод 2'!L337+'дод 2'!L59+'дод 2'!L272+'дод 2'!L131</f>
        <v>6807508.87</v>
      </c>
      <c r="L239" s="29">
        <f>'дод 2'!M93+'дод 2'!M337+'дод 2'!M59+'дод 2'!M272+'дод 2'!M131</f>
        <v>2088125.16</v>
      </c>
      <c r="M239" s="29">
        <f>'дод 2'!N93+'дод 2'!N337+'дод 2'!N59+'дод 2'!N272+'дод 2'!N131</f>
        <v>0</v>
      </c>
      <c r="N239" s="29">
        <f>'дод 2'!O93+'дод 2'!O337+'дод 2'!O59+'дод 2'!O272+'дод 2'!O131</f>
        <v>0</v>
      </c>
      <c r="O239" s="29">
        <f>'дод 2'!P93+'дод 2'!P337+'дод 2'!P59+'дод 2'!P272+'дод 2'!P131</f>
        <v>4719383.71</v>
      </c>
      <c r="P239" s="29">
        <f>'дод 2'!Q93+'дод 2'!Q337+'дод 2'!Q59+'дод 2'!Q272+'дод 2'!Q131</f>
        <v>5674583.25</v>
      </c>
      <c r="Q239" s="29">
        <f>'дод 2'!R93+'дод 2'!R337+'дод 2'!R59+'дод 2'!R272+'дод 2'!R131</f>
        <v>1635845.5999999999</v>
      </c>
      <c r="R239" s="29">
        <f>'дод 2'!S93+'дод 2'!S337+'дод 2'!S59+'дод 2'!S272+'дод 2'!S131</f>
        <v>0</v>
      </c>
      <c r="S239" s="29">
        <f>'дод 2'!T93+'дод 2'!T337+'дод 2'!T59+'дод 2'!T272+'дод 2'!T131</f>
        <v>0</v>
      </c>
      <c r="T239" s="29">
        <f>'дод 2'!U93+'дод 2'!U337+'дод 2'!U59+'дод 2'!U272+'дод 2'!U131</f>
        <v>4038737.65</v>
      </c>
      <c r="U239" s="121">
        <f t="shared" si="73"/>
        <v>83.35770629704666</v>
      </c>
      <c r="V239" s="29">
        <f t="shared" si="71"/>
        <v>5674583.25</v>
      </c>
      <c r="W239" s="220"/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/>
      <c r="AJ239" s="169"/>
    </row>
    <row r="240" spans="1:36" s="16" customFormat="1" ht="26.25" customHeight="1">
      <c r="A240" s="17" t="s">
        <v>211</v>
      </c>
      <c r="B240" s="25"/>
      <c r="C240" s="8" t="s">
        <v>117</v>
      </c>
      <c r="D240" s="33">
        <f aca="true" t="shared" si="86" ref="D240:T240">D241</f>
        <v>225000</v>
      </c>
      <c r="E240" s="33">
        <f t="shared" si="86"/>
        <v>0</v>
      </c>
      <c r="F240" s="33">
        <f t="shared" si="86"/>
        <v>0</v>
      </c>
      <c r="G240" s="33">
        <f t="shared" si="86"/>
        <v>213421.98</v>
      </c>
      <c r="H240" s="33">
        <f t="shared" si="86"/>
        <v>0</v>
      </c>
      <c r="I240" s="33">
        <f t="shared" si="86"/>
        <v>0</v>
      </c>
      <c r="J240" s="120">
        <f t="shared" si="70"/>
        <v>94.85421333333333</v>
      </c>
      <c r="K240" s="33">
        <f t="shared" si="86"/>
        <v>0</v>
      </c>
      <c r="L240" s="33">
        <f t="shared" si="86"/>
        <v>0</v>
      </c>
      <c r="M240" s="33">
        <f t="shared" si="86"/>
        <v>0</v>
      </c>
      <c r="N240" s="33">
        <f t="shared" si="86"/>
        <v>0</v>
      </c>
      <c r="O240" s="33">
        <f t="shared" si="86"/>
        <v>0</v>
      </c>
      <c r="P240" s="33">
        <f t="shared" si="86"/>
        <v>0</v>
      </c>
      <c r="Q240" s="33">
        <f t="shared" si="86"/>
        <v>0</v>
      </c>
      <c r="R240" s="33">
        <f t="shared" si="86"/>
        <v>0</v>
      </c>
      <c r="S240" s="33">
        <f t="shared" si="86"/>
        <v>0</v>
      </c>
      <c r="T240" s="33">
        <f t="shared" si="86"/>
        <v>0</v>
      </c>
      <c r="U240" s="120"/>
      <c r="V240" s="33">
        <f t="shared" si="71"/>
        <v>213421.98</v>
      </c>
      <c r="W240" s="220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</row>
    <row r="241" spans="1:36" ht="25.5" customHeight="1">
      <c r="A241" s="3" t="s">
        <v>393</v>
      </c>
      <c r="B241" s="9" t="s">
        <v>118</v>
      </c>
      <c r="C241" s="10" t="s">
        <v>394</v>
      </c>
      <c r="D241" s="29">
        <f>'дод 2'!E60</f>
        <v>225000</v>
      </c>
      <c r="E241" s="29">
        <f>'дод 2'!F60</f>
        <v>0</v>
      </c>
      <c r="F241" s="29">
        <f>'дод 2'!G60</f>
        <v>0</v>
      </c>
      <c r="G241" s="29">
        <f>'дод 2'!H60</f>
        <v>213421.98</v>
      </c>
      <c r="H241" s="29">
        <f>'дод 2'!I60</f>
        <v>0</v>
      </c>
      <c r="I241" s="29">
        <f>'дод 2'!J60</f>
        <v>0</v>
      </c>
      <c r="J241" s="121">
        <f t="shared" si="70"/>
        <v>94.85421333333333</v>
      </c>
      <c r="K241" s="29">
        <f>'дод 2'!L60</f>
        <v>0</v>
      </c>
      <c r="L241" s="29">
        <f>'дод 2'!M60</f>
        <v>0</v>
      </c>
      <c r="M241" s="29">
        <f>'дод 2'!N60</f>
        <v>0</v>
      </c>
      <c r="N241" s="29">
        <f>'дод 2'!O60</f>
        <v>0</v>
      </c>
      <c r="O241" s="29">
        <f>'дод 2'!P60</f>
        <v>0</v>
      </c>
      <c r="P241" s="29">
        <f>'дод 2'!Q60</f>
        <v>0</v>
      </c>
      <c r="Q241" s="29">
        <f>'дод 2'!R60</f>
        <v>0</v>
      </c>
      <c r="R241" s="29">
        <f>'дод 2'!S60</f>
        <v>0</v>
      </c>
      <c r="S241" s="29">
        <f>'дод 2'!T60</f>
        <v>0</v>
      </c>
      <c r="T241" s="29">
        <f>'дод 2'!U60</f>
        <v>0</v>
      </c>
      <c r="U241" s="121"/>
      <c r="V241" s="29">
        <f t="shared" si="71"/>
        <v>213421.98</v>
      </c>
      <c r="W241" s="220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69"/>
    </row>
    <row r="242" spans="1:36" s="16" customFormat="1" ht="25.5" customHeight="1">
      <c r="A242" s="17" t="s">
        <v>682</v>
      </c>
      <c r="B242" s="7" t="s">
        <v>140</v>
      </c>
      <c r="C242" s="8" t="s">
        <v>683</v>
      </c>
      <c r="D242" s="33">
        <f>'дод 2'!E338</f>
        <v>0</v>
      </c>
      <c r="E242" s="33">
        <f>'дод 2'!F338</f>
        <v>0</v>
      </c>
      <c r="F242" s="33">
        <f>'дод 2'!G338</f>
        <v>0</v>
      </c>
      <c r="G242" s="33">
        <f>'дод 2'!H338</f>
        <v>0</v>
      </c>
      <c r="H242" s="33">
        <f>'дод 2'!I338</f>
        <v>0</v>
      </c>
      <c r="I242" s="33">
        <f>'дод 2'!J338</f>
        <v>0</v>
      </c>
      <c r="J242" s="120"/>
      <c r="K242" s="33">
        <f>'дод 2'!L338</f>
        <v>61000</v>
      </c>
      <c r="L242" s="33">
        <f>'дод 2'!M338</f>
        <v>0</v>
      </c>
      <c r="M242" s="33">
        <f>'дод 2'!N338</f>
        <v>0</v>
      </c>
      <c r="N242" s="33">
        <f>'дод 2'!O338</f>
        <v>0</v>
      </c>
      <c r="O242" s="33">
        <f>'дод 2'!P338</f>
        <v>61000</v>
      </c>
      <c r="P242" s="33">
        <f>'дод 2'!Q338</f>
        <v>0</v>
      </c>
      <c r="Q242" s="33">
        <f>'дод 2'!R338</f>
        <v>0</v>
      </c>
      <c r="R242" s="33">
        <f>'дод 2'!S338</f>
        <v>0</v>
      </c>
      <c r="S242" s="33">
        <f>'дод 2'!T338</f>
        <v>0</v>
      </c>
      <c r="T242" s="33">
        <f>'дод 2'!U338</f>
        <v>0</v>
      </c>
      <c r="U242" s="120"/>
      <c r="V242" s="33">
        <f t="shared" si="71"/>
        <v>0</v>
      </c>
      <c r="W242" s="220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</row>
    <row r="243" spans="1:36" s="16" customFormat="1" ht="25.5" customHeight="1">
      <c r="A243" s="17"/>
      <c r="B243" s="7"/>
      <c r="C243" s="8" t="s">
        <v>685</v>
      </c>
      <c r="D243" s="33">
        <f>'дод 2'!E339</f>
        <v>0</v>
      </c>
      <c r="E243" s="33">
        <f>'дод 2'!F339</f>
        <v>0</v>
      </c>
      <c r="F243" s="33">
        <f>'дод 2'!G339</f>
        <v>0</v>
      </c>
      <c r="G243" s="33">
        <f>'дод 2'!H339</f>
        <v>0</v>
      </c>
      <c r="H243" s="33">
        <f>'дод 2'!I339</f>
        <v>0</v>
      </c>
      <c r="I243" s="33">
        <f>'дод 2'!J339</f>
        <v>0</v>
      </c>
      <c r="J243" s="120"/>
      <c r="K243" s="33">
        <f>'дод 2'!L339</f>
        <v>61000</v>
      </c>
      <c r="L243" s="33">
        <f>'дод 2'!M339</f>
        <v>0</v>
      </c>
      <c r="M243" s="33">
        <f>'дод 2'!N339</f>
        <v>0</v>
      </c>
      <c r="N243" s="33">
        <f>'дод 2'!O339</f>
        <v>0</v>
      </c>
      <c r="O243" s="33">
        <f>'дод 2'!P339</f>
        <v>61000</v>
      </c>
      <c r="P243" s="33">
        <f>'дод 2'!Q339</f>
        <v>0</v>
      </c>
      <c r="Q243" s="33">
        <f>'дод 2'!R339</f>
        <v>0</v>
      </c>
      <c r="R243" s="33">
        <f>'дод 2'!S339</f>
        <v>0</v>
      </c>
      <c r="S243" s="33">
        <f>'дод 2'!T339</f>
        <v>0</v>
      </c>
      <c r="T243" s="33">
        <f>'дод 2'!U339</f>
        <v>0</v>
      </c>
      <c r="U243" s="120"/>
      <c r="V243" s="33">
        <f t="shared" si="71"/>
        <v>0</v>
      </c>
      <c r="W243" s="220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</row>
    <row r="244" spans="1:36" s="16" customFormat="1" ht="26.25" customHeight="1">
      <c r="A244" s="17" t="s">
        <v>142</v>
      </c>
      <c r="B244" s="17" t="s">
        <v>137</v>
      </c>
      <c r="C244" s="8" t="s">
        <v>23</v>
      </c>
      <c r="D244" s="33">
        <f>'дод 2'!E340</f>
        <v>177952.4</v>
      </c>
      <c r="E244" s="33">
        <f>'дод 2'!F340</f>
        <v>0</v>
      </c>
      <c r="F244" s="33">
        <f>'дод 2'!G340</f>
        <v>0</v>
      </c>
      <c r="G244" s="33">
        <f>'дод 2'!H340</f>
        <v>177952.4</v>
      </c>
      <c r="H244" s="33">
        <f>'дод 2'!I340</f>
        <v>0</v>
      </c>
      <c r="I244" s="33">
        <f>'дод 2'!J340</f>
        <v>0</v>
      </c>
      <c r="J244" s="120">
        <f t="shared" si="70"/>
        <v>100</v>
      </c>
      <c r="K244" s="33">
        <f>'дод 2'!L340</f>
        <v>0</v>
      </c>
      <c r="L244" s="33">
        <f>'дод 2'!M340</f>
        <v>0</v>
      </c>
      <c r="M244" s="33">
        <f>'дод 2'!N340</f>
        <v>0</v>
      </c>
      <c r="N244" s="33">
        <f>'дод 2'!O340</f>
        <v>0</v>
      </c>
      <c r="O244" s="33">
        <f>'дод 2'!P340</f>
        <v>0</v>
      </c>
      <c r="P244" s="33">
        <f>'дод 2'!Q340</f>
        <v>0</v>
      </c>
      <c r="Q244" s="33">
        <f>'дод 2'!R340</f>
        <v>0</v>
      </c>
      <c r="R244" s="33">
        <f>'дод 2'!S340</f>
        <v>0</v>
      </c>
      <c r="S244" s="33">
        <f>'дод 2'!T340</f>
        <v>0</v>
      </c>
      <c r="T244" s="33">
        <f>'дод 2'!U340</f>
        <v>0</v>
      </c>
      <c r="U244" s="120"/>
      <c r="V244" s="33">
        <f t="shared" si="71"/>
        <v>177952.4</v>
      </c>
      <c r="W244" s="220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</row>
    <row r="245" spans="1:36" s="16" customFormat="1" ht="26.25" customHeight="1">
      <c r="A245" s="17" t="s">
        <v>24</v>
      </c>
      <c r="B245" s="17" t="s">
        <v>140</v>
      </c>
      <c r="C245" s="8" t="s">
        <v>38</v>
      </c>
      <c r="D245" s="33">
        <f>'дод 2'!E341</f>
        <v>856922.19</v>
      </c>
      <c r="E245" s="33">
        <f>'дод 2'!F341</f>
        <v>0</v>
      </c>
      <c r="F245" s="33">
        <f>'дод 2'!G341</f>
        <v>0</v>
      </c>
      <c r="G245" s="33">
        <f>'дод 2'!H341</f>
        <v>0</v>
      </c>
      <c r="H245" s="33">
        <f>'дод 2'!I341</f>
        <v>0</v>
      </c>
      <c r="I245" s="33">
        <f>'дод 2'!J341</f>
        <v>0</v>
      </c>
      <c r="J245" s="120">
        <f t="shared" si="70"/>
        <v>0</v>
      </c>
      <c r="K245" s="33">
        <f>'дод 2'!L341</f>
        <v>0</v>
      </c>
      <c r="L245" s="33">
        <f>'дод 2'!M341</f>
        <v>0</v>
      </c>
      <c r="M245" s="33">
        <f>'дод 2'!N341</f>
        <v>0</v>
      </c>
      <c r="N245" s="33">
        <f>'дод 2'!O341</f>
        <v>0</v>
      </c>
      <c r="O245" s="33">
        <f>'дод 2'!P341</f>
        <v>0</v>
      </c>
      <c r="P245" s="33">
        <f>'дод 2'!Q341</f>
        <v>0</v>
      </c>
      <c r="Q245" s="33">
        <f>'дод 2'!R341</f>
        <v>0</v>
      </c>
      <c r="R245" s="33">
        <f>'дод 2'!S341</f>
        <v>0</v>
      </c>
      <c r="S245" s="33">
        <f>'дод 2'!T341</f>
        <v>0</v>
      </c>
      <c r="T245" s="33">
        <f>'дод 2'!U341</f>
        <v>0</v>
      </c>
      <c r="U245" s="120"/>
      <c r="V245" s="33">
        <f t="shared" si="71"/>
        <v>0</v>
      </c>
      <c r="W245" s="220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</row>
    <row r="246" spans="1:36" s="16" customFormat="1" ht="27.75" customHeight="1">
      <c r="A246" s="17" t="s">
        <v>25</v>
      </c>
      <c r="B246" s="17"/>
      <c r="C246" s="8" t="s">
        <v>164</v>
      </c>
      <c r="D246" s="33">
        <f>D248+D250+D254+D256</f>
        <v>91580474</v>
      </c>
      <c r="E246" s="33">
        <f aca="true" t="shared" si="87" ref="E246:K246">E248+E250+E254+E256</f>
        <v>0</v>
      </c>
      <c r="F246" s="33">
        <f t="shared" si="87"/>
        <v>0</v>
      </c>
      <c r="G246" s="33">
        <f t="shared" si="87"/>
        <v>91091037.91</v>
      </c>
      <c r="H246" s="33">
        <f t="shared" si="87"/>
        <v>0</v>
      </c>
      <c r="I246" s="33">
        <f t="shared" si="87"/>
        <v>0</v>
      </c>
      <c r="J246" s="120">
        <f t="shared" si="70"/>
        <v>99.46556720158492</v>
      </c>
      <c r="K246" s="33">
        <f t="shared" si="87"/>
        <v>13890580</v>
      </c>
      <c r="L246" s="33">
        <f aca="true" t="shared" si="88" ref="L246:T246">L248+L250+L254+L256</f>
        <v>4000000</v>
      </c>
      <c r="M246" s="33">
        <f t="shared" si="88"/>
        <v>0</v>
      </c>
      <c r="N246" s="33">
        <f t="shared" si="88"/>
        <v>0</v>
      </c>
      <c r="O246" s="33">
        <f t="shared" si="88"/>
        <v>9890580</v>
      </c>
      <c r="P246" s="33">
        <f t="shared" si="88"/>
        <v>13791035.58</v>
      </c>
      <c r="Q246" s="33">
        <f t="shared" si="88"/>
        <v>3920267.4</v>
      </c>
      <c r="R246" s="33">
        <f t="shared" si="88"/>
        <v>0</v>
      </c>
      <c r="S246" s="33">
        <f t="shared" si="88"/>
        <v>0</v>
      </c>
      <c r="T246" s="33">
        <f t="shared" si="88"/>
        <v>9870768.18</v>
      </c>
      <c r="U246" s="120">
        <f t="shared" si="73"/>
        <v>99.28336743318134</v>
      </c>
      <c r="V246" s="33">
        <f t="shared" si="71"/>
        <v>104882073.49</v>
      </c>
      <c r="W246" s="221">
        <v>28</v>
      </c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</row>
    <row r="247" spans="1:36" s="16" customFormat="1" ht="27.75" customHeight="1">
      <c r="A247" s="17"/>
      <c r="B247" s="17"/>
      <c r="C247" s="8" t="s">
        <v>685</v>
      </c>
      <c r="D247" s="33">
        <f>D251</f>
        <v>0</v>
      </c>
      <c r="E247" s="33">
        <f aca="true" t="shared" si="89" ref="E247:T247">E251</f>
        <v>0</v>
      </c>
      <c r="F247" s="33">
        <f t="shared" si="89"/>
        <v>0</v>
      </c>
      <c r="G247" s="33">
        <f t="shared" si="89"/>
        <v>0</v>
      </c>
      <c r="H247" s="33">
        <f t="shared" si="89"/>
        <v>0</v>
      </c>
      <c r="I247" s="33">
        <f t="shared" si="89"/>
        <v>0</v>
      </c>
      <c r="J247" s="120"/>
      <c r="K247" s="33">
        <f t="shared" si="89"/>
        <v>4000000</v>
      </c>
      <c r="L247" s="33">
        <f t="shared" si="89"/>
        <v>4000000</v>
      </c>
      <c r="M247" s="33">
        <f t="shared" si="89"/>
        <v>0</v>
      </c>
      <c r="N247" s="33">
        <f t="shared" si="89"/>
        <v>0</v>
      </c>
      <c r="O247" s="33">
        <f t="shared" si="89"/>
        <v>0</v>
      </c>
      <c r="P247" s="33">
        <f t="shared" si="89"/>
        <v>3920267.4</v>
      </c>
      <c r="Q247" s="33">
        <f t="shared" si="89"/>
        <v>3920267.4</v>
      </c>
      <c r="R247" s="33">
        <f t="shared" si="89"/>
        <v>0</v>
      </c>
      <c r="S247" s="33">
        <f t="shared" si="89"/>
        <v>0</v>
      </c>
      <c r="T247" s="33">
        <f t="shared" si="89"/>
        <v>0</v>
      </c>
      <c r="U247" s="120">
        <f t="shared" si="73"/>
        <v>98.00668499999999</v>
      </c>
      <c r="V247" s="33">
        <f t="shared" si="71"/>
        <v>3920267.4</v>
      </c>
      <c r="W247" s="221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</row>
    <row r="248" spans="1:36" s="16" customFormat="1" ht="27.75" customHeight="1">
      <c r="A248" s="17" t="s">
        <v>391</v>
      </c>
      <c r="B248" s="17"/>
      <c r="C248" s="8" t="s">
        <v>462</v>
      </c>
      <c r="D248" s="33">
        <f aca="true" t="shared" si="90" ref="D248:T248">D249</f>
        <v>87299600</v>
      </c>
      <c r="E248" s="33">
        <f t="shared" si="90"/>
        <v>0</v>
      </c>
      <c r="F248" s="33">
        <f t="shared" si="90"/>
        <v>0</v>
      </c>
      <c r="G248" s="33">
        <f t="shared" si="90"/>
        <v>87299600</v>
      </c>
      <c r="H248" s="33">
        <f t="shared" si="90"/>
        <v>0</v>
      </c>
      <c r="I248" s="33">
        <f t="shared" si="90"/>
        <v>0</v>
      </c>
      <c r="J248" s="120">
        <f t="shared" si="70"/>
        <v>100</v>
      </c>
      <c r="K248" s="33">
        <f t="shared" si="90"/>
        <v>0</v>
      </c>
      <c r="L248" s="33">
        <f t="shared" si="90"/>
        <v>0</v>
      </c>
      <c r="M248" s="33">
        <f t="shared" si="90"/>
        <v>0</v>
      </c>
      <c r="N248" s="33">
        <f t="shared" si="90"/>
        <v>0</v>
      </c>
      <c r="O248" s="33">
        <f t="shared" si="90"/>
        <v>0</v>
      </c>
      <c r="P248" s="33">
        <f t="shared" si="90"/>
        <v>0</v>
      </c>
      <c r="Q248" s="33">
        <f t="shared" si="90"/>
        <v>0</v>
      </c>
      <c r="R248" s="33">
        <f t="shared" si="90"/>
        <v>0</v>
      </c>
      <c r="S248" s="33">
        <f t="shared" si="90"/>
        <v>0</v>
      </c>
      <c r="T248" s="33">
        <f t="shared" si="90"/>
        <v>0</v>
      </c>
      <c r="U248" s="120"/>
      <c r="V248" s="33">
        <f t="shared" si="71"/>
        <v>87299600</v>
      </c>
      <c r="W248" s="221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</row>
    <row r="249" spans="1:36" ht="21.75" customHeight="1">
      <c r="A249" s="3" t="s">
        <v>138</v>
      </c>
      <c r="B249" s="9" t="s">
        <v>78</v>
      </c>
      <c r="C249" s="10" t="s">
        <v>162</v>
      </c>
      <c r="D249" s="29">
        <f>'дод 2'!E342</f>
        <v>87299600</v>
      </c>
      <c r="E249" s="29">
        <f>'дод 2'!F342</f>
        <v>0</v>
      </c>
      <c r="F249" s="29">
        <f>'дод 2'!G342</f>
        <v>0</v>
      </c>
      <c r="G249" s="29">
        <f>'дод 2'!H342</f>
        <v>87299600</v>
      </c>
      <c r="H249" s="29">
        <f>'дод 2'!I342</f>
        <v>0</v>
      </c>
      <c r="I249" s="29">
        <f>'дод 2'!J342</f>
        <v>0</v>
      </c>
      <c r="J249" s="121">
        <f t="shared" si="70"/>
        <v>100</v>
      </c>
      <c r="K249" s="29">
        <f>'дод 2'!L342</f>
        <v>0</v>
      </c>
      <c r="L249" s="29">
        <f>'дод 2'!M342</f>
        <v>0</v>
      </c>
      <c r="M249" s="29">
        <f>'дод 2'!N342</f>
        <v>0</v>
      </c>
      <c r="N249" s="29">
        <f>'дод 2'!O342</f>
        <v>0</v>
      </c>
      <c r="O249" s="29">
        <f>'дод 2'!P342</f>
        <v>0</v>
      </c>
      <c r="P249" s="29">
        <f>'дод 2'!Q342</f>
        <v>0</v>
      </c>
      <c r="Q249" s="29">
        <f>'дод 2'!R342</f>
        <v>0</v>
      </c>
      <c r="R249" s="29">
        <f>'дод 2'!S342</f>
        <v>0</v>
      </c>
      <c r="S249" s="29">
        <f>'дод 2'!T342</f>
        <v>0</v>
      </c>
      <c r="T249" s="29">
        <f>'дод 2'!U342</f>
        <v>0</v>
      </c>
      <c r="U249" s="121"/>
      <c r="V249" s="29">
        <f t="shared" si="71"/>
        <v>87299600</v>
      </c>
      <c r="W249" s="221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</row>
    <row r="250" spans="1:36" s="16" customFormat="1" ht="86.25" customHeight="1">
      <c r="A250" s="17" t="s">
        <v>652</v>
      </c>
      <c r="B250" s="7"/>
      <c r="C250" s="8" t="s">
        <v>653</v>
      </c>
      <c r="D250" s="33">
        <f>D252</f>
        <v>0</v>
      </c>
      <c r="E250" s="33">
        <f aca="true" t="shared" si="91" ref="E250:T251">E252</f>
        <v>0</v>
      </c>
      <c r="F250" s="33">
        <f t="shared" si="91"/>
        <v>0</v>
      </c>
      <c r="G250" s="33">
        <f t="shared" si="91"/>
        <v>0</v>
      </c>
      <c r="H250" s="33">
        <f t="shared" si="91"/>
        <v>0</v>
      </c>
      <c r="I250" s="33">
        <f t="shared" si="91"/>
        <v>0</v>
      </c>
      <c r="J250" s="120"/>
      <c r="K250" s="33">
        <f t="shared" si="91"/>
        <v>4000000</v>
      </c>
      <c r="L250" s="33">
        <f t="shared" si="91"/>
        <v>4000000</v>
      </c>
      <c r="M250" s="33">
        <f t="shared" si="91"/>
        <v>0</v>
      </c>
      <c r="N250" s="33">
        <f t="shared" si="91"/>
        <v>0</v>
      </c>
      <c r="O250" s="33">
        <f t="shared" si="91"/>
        <v>0</v>
      </c>
      <c r="P250" s="33">
        <f t="shared" si="91"/>
        <v>3920267.4</v>
      </c>
      <c r="Q250" s="33">
        <f t="shared" si="91"/>
        <v>3920267.4</v>
      </c>
      <c r="R250" s="33">
        <f t="shared" si="91"/>
        <v>0</v>
      </c>
      <c r="S250" s="33">
        <f t="shared" si="91"/>
        <v>0</v>
      </c>
      <c r="T250" s="33">
        <f t="shared" si="91"/>
        <v>0</v>
      </c>
      <c r="U250" s="120">
        <f t="shared" si="73"/>
        <v>98.00668499999999</v>
      </c>
      <c r="V250" s="33">
        <f t="shared" si="71"/>
        <v>3920267.4</v>
      </c>
      <c r="W250" s="221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</row>
    <row r="251" spans="1:36" s="16" customFormat="1" ht="24.75" customHeight="1">
      <c r="A251" s="17"/>
      <c r="B251" s="7"/>
      <c r="C251" s="139" t="s">
        <v>685</v>
      </c>
      <c r="D251" s="33">
        <f>D253</f>
        <v>0</v>
      </c>
      <c r="E251" s="33">
        <f t="shared" si="91"/>
        <v>0</v>
      </c>
      <c r="F251" s="33">
        <f t="shared" si="91"/>
        <v>0</v>
      </c>
      <c r="G251" s="33">
        <f t="shared" si="91"/>
        <v>0</v>
      </c>
      <c r="H251" s="33">
        <f t="shared" si="91"/>
        <v>0</v>
      </c>
      <c r="I251" s="33">
        <f t="shared" si="91"/>
        <v>0</v>
      </c>
      <c r="J251" s="120"/>
      <c r="K251" s="33">
        <f t="shared" si="91"/>
        <v>4000000</v>
      </c>
      <c r="L251" s="33">
        <f t="shared" si="91"/>
        <v>4000000</v>
      </c>
      <c r="M251" s="33">
        <f t="shared" si="91"/>
        <v>0</v>
      </c>
      <c r="N251" s="33">
        <f t="shared" si="91"/>
        <v>0</v>
      </c>
      <c r="O251" s="33">
        <f t="shared" si="91"/>
        <v>0</v>
      </c>
      <c r="P251" s="33">
        <f t="shared" si="91"/>
        <v>3920267.4</v>
      </c>
      <c r="Q251" s="33">
        <f t="shared" si="91"/>
        <v>3920267.4</v>
      </c>
      <c r="R251" s="33">
        <f t="shared" si="91"/>
        <v>0</v>
      </c>
      <c r="S251" s="33">
        <f t="shared" si="91"/>
        <v>0</v>
      </c>
      <c r="T251" s="33">
        <f t="shared" si="91"/>
        <v>0</v>
      </c>
      <c r="U251" s="120">
        <f t="shared" si="73"/>
        <v>98.00668499999999</v>
      </c>
      <c r="V251" s="33">
        <f t="shared" si="71"/>
        <v>3920267.4</v>
      </c>
      <c r="W251" s="221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</row>
    <row r="252" spans="1:36" ht="111.75" customHeight="1">
      <c r="A252" s="3" t="s">
        <v>620</v>
      </c>
      <c r="B252" s="9" t="s">
        <v>78</v>
      </c>
      <c r="C252" s="140" t="s">
        <v>621</v>
      </c>
      <c r="D252" s="29">
        <f>'дод 2'!E343</f>
        <v>0</v>
      </c>
      <c r="E252" s="29">
        <f>'дод 2'!F343</f>
        <v>0</v>
      </c>
      <c r="F252" s="29">
        <f>'дод 2'!G343</f>
        <v>0</v>
      </c>
      <c r="G252" s="29">
        <f>'дод 2'!H343</f>
        <v>0</v>
      </c>
      <c r="H252" s="29">
        <f>'дод 2'!I343</f>
        <v>0</v>
      </c>
      <c r="I252" s="29">
        <f>'дод 2'!J343</f>
        <v>0</v>
      </c>
      <c r="J252" s="121"/>
      <c r="K252" s="29">
        <f>'дод 2'!L343</f>
        <v>4000000</v>
      </c>
      <c r="L252" s="29">
        <f>'дод 2'!M343</f>
        <v>4000000</v>
      </c>
      <c r="M252" s="29">
        <f>'дод 2'!N343</f>
        <v>0</v>
      </c>
      <c r="N252" s="29">
        <f>'дод 2'!O343</f>
        <v>0</v>
      </c>
      <c r="O252" s="29">
        <f>'дод 2'!P343</f>
        <v>0</v>
      </c>
      <c r="P252" s="29">
        <f>'дод 2'!Q343</f>
        <v>3920267.4</v>
      </c>
      <c r="Q252" s="29">
        <f>'дод 2'!R343</f>
        <v>3920267.4</v>
      </c>
      <c r="R252" s="29">
        <f>'дод 2'!S343</f>
        <v>0</v>
      </c>
      <c r="S252" s="29">
        <f>'дод 2'!T343</f>
        <v>0</v>
      </c>
      <c r="T252" s="29">
        <f>'дод 2'!U343</f>
        <v>0</v>
      </c>
      <c r="U252" s="121">
        <f t="shared" si="73"/>
        <v>98.00668499999999</v>
      </c>
      <c r="V252" s="29">
        <f t="shared" si="71"/>
        <v>3920267.4</v>
      </c>
      <c r="W252" s="221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</row>
    <row r="253" spans="2:36" ht="30" customHeight="1">
      <c r="B253" s="9"/>
      <c r="C253" s="140" t="s">
        <v>685</v>
      </c>
      <c r="D253" s="29">
        <f>'дод 2'!E344</f>
        <v>0</v>
      </c>
      <c r="E253" s="29">
        <f>'дод 2'!F344</f>
        <v>0</v>
      </c>
      <c r="F253" s="29">
        <f>'дод 2'!G344</f>
        <v>0</v>
      </c>
      <c r="G253" s="29">
        <f>'дод 2'!H344</f>
        <v>0</v>
      </c>
      <c r="H253" s="29">
        <f>'дод 2'!I344</f>
        <v>0</v>
      </c>
      <c r="I253" s="29">
        <f>'дод 2'!J344</f>
        <v>0</v>
      </c>
      <c r="J253" s="121"/>
      <c r="K253" s="29">
        <f>'дод 2'!L344</f>
        <v>4000000</v>
      </c>
      <c r="L253" s="29">
        <f>'дод 2'!M344</f>
        <v>4000000</v>
      </c>
      <c r="M253" s="29">
        <f>'дод 2'!N344</f>
        <v>0</v>
      </c>
      <c r="N253" s="29">
        <f>'дод 2'!O344</f>
        <v>0</v>
      </c>
      <c r="O253" s="29">
        <f>'дод 2'!P344</f>
        <v>0</v>
      </c>
      <c r="P253" s="29">
        <f>'дод 2'!Q344</f>
        <v>3920267.4</v>
      </c>
      <c r="Q253" s="29">
        <f>'дод 2'!R344</f>
        <v>3920267.4</v>
      </c>
      <c r="R253" s="29">
        <f>'дод 2'!S344</f>
        <v>0</v>
      </c>
      <c r="S253" s="29">
        <f>'дод 2'!T344</f>
        <v>0</v>
      </c>
      <c r="T253" s="29">
        <f>'дод 2'!U344</f>
        <v>0</v>
      </c>
      <c r="U253" s="121">
        <f t="shared" si="73"/>
        <v>98.00668499999999</v>
      </c>
      <c r="V253" s="29">
        <f t="shared" si="71"/>
        <v>3920267.4</v>
      </c>
      <c r="W253" s="221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</row>
    <row r="254" spans="1:36" s="16" customFormat="1" ht="57" customHeight="1">
      <c r="A254" s="17" t="s">
        <v>26</v>
      </c>
      <c r="B254" s="7"/>
      <c r="C254" s="8" t="s">
        <v>27</v>
      </c>
      <c r="D254" s="33">
        <f aca="true" t="shared" si="92" ref="D254:I254">D255</f>
        <v>2174500</v>
      </c>
      <c r="E254" s="33">
        <f t="shared" si="92"/>
        <v>0</v>
      </c>
      <c r="F254" s="33">
        <f t="shared" si="92"/>
        <v>0</v>
      </c>
      <c r="G254" s="33">
        <f t="shared" si="92"/>
        <v>2173748.75</v>
      </c>
      <c r="H254" s="33">
        <f t="shared" si="92"/>
        <v>0</v>
      </c>
      <c r="I254" s="33">
        <f t="shared" si="92"/>
        <v>0</v>
      </c>
      <c r="J254" s="120">
        <f t="shared" si="70"/>
        <v>99.96545182800644</v>
      </c>
      <c r="K254" s="33">
        <f aca="true" t="shared" si="93" ref="K254:T254">K255</f>
        <v>2616800</v>
      </c>
      <c r="L254" s="33">
        <f t="shared" si="93"/>
        <v>0</v>
      </c>
      <c r="M254" s="33">
        <f t="shared" si="93"/>
        <v>0</v>
      </c>
      <c r="N254" s="33">
        <f t="shared" si="93"/>
        <v>0</v>
      </c>
      <c r="O254" s="33">
        <f t="shared" si="93"/>
        <v>2616800</v>
      </c>
      <c r="P254" s="33">
        <f t="shared" si="93"/>
        <v>2599763.18</v>
      </c>
      <c r="Q254" s="33">
        <f t="shared" si="93"/>
        <v>0</v>
      </c>
      <c r="R254" s="33">
        <f t="shared" si="93"/>
        <v>0</v>
      </c>
      <c r="S254" s="33">
        <f t="shared" si="93"/>
        <v>0</v>
      </c>
      <c r="T254" s="33">
        <f t="shared" si="93"/>
        <v>2599763.18</v>
      </c>
      <c r="U254" s="120">
        <f t="shared" si="73"/>
        <v>99.34894451238154</v>
      </c>
      <c r="V254" s="33">
        <f t="shared" si="71"/>
        <v>4773511.93</v>
      </c>
      <c r="W254" s="221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</row>
    <row r="255" spans="1:36" ht="33.75" customHeight="1">
      <c r="A255" s="3" t="s">
        <v>28</v>
      </c>
      <c r="B255" s="9" t="s">
        <v>78</v>
      </c>
      <c r="C255" s="10" t="s">
        <v>408</v>
      </c>
      <c r="D255" s="29">
        <f>'дод 2'!E273+'дод 2'!E216+'дод 2'!E345+'дод 2'!E61+'дод 2'!E132</f>
        <v>2174500</v>
      </c>
      <c r="E255" s="29">
        <f>'дод 2'!F273+'дод 2'!F216+'дод 2'!F345+'дод 2'!F61+'дод 2'!F132</f>
        <v>0</v>
      </c>
      <c r="F255" s="29">
        <f>'дод 2'!G273+'дод 2'!G216+'дод 2'!G345+'дод 2'!G61+'дод 2'!G132</f>
        <v>0</v>
      </c>
      <c r="G255" s="29">
        <f>'дод 2'!H273+'дод 2'!H216+'дод 2'!H345+'дод 2'!H61+'дод 2'!H132</f>
        <v>2173748.75</v>
      </c>
      <c r="H255" s="29">
        <f>'дод 2'!I273+'дод 2'!I216+'дод 2'!I345+'дод 2'!I61+'дод 2'!I132</f>
        <v>0</v>
      </c>
      <c r="I255" s="29">
        <f>'дод 2'!J273+'дод 2'!J216+'дод 2'!J345+'дод 2'!J61+'дод 2'!J132</f>
        <v>0</v>
      </c>
      <c r="J255" s="121">
        <f t="shared" si="70"/>
        <v>99.96545182800644</v>
      </c>
      <c r="K255" s="29">
        <f>'дод 2'!L273+'дод 2'!L216+'дод 2'!L345+'дод 2'!L61+'дод 2'!L132</f>
        <v>2616800</v>
      </c>
      <c r="L255" s="29">
        <f>'дод 2'!M273+'дод 2'!M216+'дод 2'!M345+'дод 2'!M61+'дод 2'!M132</f>
        <v>0</v>
      </c>
      <c r="M255" s="29">
        <f>'дод 2'!N273+'дод 2'!N216+'дод 2'!N345+'дод 2'!N61+'дод 2'!N132</f>
        <v>0</v>
      </c>
      <c r="N255" s="29">
        <f>'дод 2'!O273+'дод 2'!O216+'дод 2'!O345+'дод 2'!O61+'дод 2'!O132</f>
        <v>0</v>
      </c>
      <c r="O255" s="29">
        <f>'дод 2'!P273+'дод 2'!P216+'дод 2'!P345+'дод 2'!P61+'дод 2'!P132</f>
        <v>2616800</v>
      </c>
      <c r="P255" s="29">
        <f>'дод 2'!Q273+'дод 2'!Q216+'дод 2'!Q345+'дод 2'!Q61+'дод 2'!Q132</f>
        <v>2599763.18</v>
      </c>
      <c r="Q255" s="29">
        <f>'дод 2'!R273+'дод 2'!R216+'дод 2'!R345+'дод 2'!R61+'дод 2'!R132</f>
        <v>0</v>
      </c>
      <c r="R255" s="29">
        <f>'дод 2'!S273+'дод 2'!S216+'дод 2'!S345+'дод 2'!S61+'дод 2'!S132</f>
        <v>0</v>
      </c>
      <c r="S255" s="29">
        <f>'дод 2'!T273+'дод 2'!T216+'дод 2'!T345+'дод 2'!T61+'дод 2'!T132</f>
        <v>0</v>
      </c>
      <c r="T255" s="29">
        <f>'дод 2'!U273+'дод 2'!U216+'дод 2'!U345+'дод 2'!U61+'дод 2'!U132</f>
        <v>2599763.18</v>
      </c>
      <c r="U255" s="121">
        <f t="shared" si="73"/>
        <v>99.34894451238154</v>
      </c>
      <c r="V255" s="29">
        <f t="shared" si="71"/>
        <v>4773511.93</v>
      </c>
      <c r="W255" s="221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</row>
    <row r="256" spans="1:36" s="16" customFormat="1" ht="57" customHeight="1">
      <c r="A256" s="17" t="s">
        <v>600</v>
      </c>
      <c r="B256" s="7"/>
      <c r="C256" s="8" t="s">
        <v>601</v>
      </c>
      <c r="D256" s="33">
        <f>D257</f>
        <v>2106374</v>
      </c>
      <c r="E256" s="33">
        <f aca="true" t="shared" si="94" ref="E256:T256">E257</f>
        <v>0</v>
      </c>
      <c r="F256" s="33">
        <f t="shared" si="94"/>
        <v>0</v>
      </c>
      <c r="G256" s="33">
        <f t="shared" si="94"/>
        <v>1617689.16</v>
      </c>
      <c r="H256" s="33">
        <f t="shared" si="94"/>
        <v>0</v>
      </c>
      <c r="I256" s="33">
        <f t="shared" si="94"/>
        <v>0</v>
      </c>
      <c r="J256" s="120">
        <f t="shared" si="70"/>
        <v>76.79971173210454</v>
      </c>
      <c r="K256" s="33">
        <f t="shared" si="94"/>
        <v>7273780</v>
      </c>
      <c r="L256" s="33">
        <f t="shared" si="94"/>
        <v>0</v>
      </c>
      <c r="M256" s="33">
        <f t="shared" si="94"/>
        <v>0</v>
      </c>
      <c r="N256" s="33">
        <f t="shared" si="94"/>
        <v>0</v>
      </c>
      <c r="O256" s="33">
        <f t="shared" si="94"/>
        <v>7273780</v>
      </c>
      <c r="P256" s="33">
        <f t="shared" si="94"/>
        <v>7271005</v>
      </c>
      <c r="Q256" s="33">
        <f t="shared" si="94"/>
        <v>0</v>
      </c>
      <c r="R256" s="33">
        <f t="shared" si="94"/>
        <v>0</v>
      </c>
      <c r="S256" s="33">
        <f t="shared" si="94"/>
        <v>0</v>
      </c>
      <c r="T256" s="33">
        <f t="shared" si="94"/>
        <v>7271005</v>
      </c>
      <c r="U256" s="120">
        <f t="shared" si="73"/>
        <v>99.96184927231782</v>
      </c>
      <c r="V256" s="33">
        <f t="shared" si="71"/>
        <v>8888694.16</v>
      </c>
      <c r="W256" s="221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</row>
    <row r="257" spans="1:36" ht="52.5" customHeight="1">
      <c r="A257" s="3" t="s">
        <v>600</v>
      </c>
      <c r="B257" s="9" t="s">
        <v>78</v>
      </c>
      <c r="C257" s="10" t="s">
        <v>601</v>
      </c>
      <c r="D257" s="29">
        <f>'дод 2'!E62+'дод 2'!E94+'дод 2'!E328</f>
        <v>2106374</v>
      </c>
      <c r="E257" s="29">
        <f>'дод 2'!F62+'дод 2'!F94+'дод 2'!F328</f>
        <v>0</v>
      </c>
      <c r="F257" s="29">
        <f>'дод 2'!G62+'дод 2'!G94+'дод 2'!G328</f>
        <v>0</v>
      </c>
      <c r="G257" s="29">
        <f>'дод 2'!H62+'дод 2'!H94+'дод 2'!H328</f>
        <v>1617689.16</v>
      </c>
      <c r="H257" s="29">
        <f>'дод 2'!I62+'дод 2'!I94+'дод 2'!I328</f>
        <v>0</v>
      </c>
      <c r="I257" s="29">
        <f>'дод 2'!J62+'дод 2'!J94+'дод 2'!J328</f>
        <v>0</v>
      </c>
      <c r="J257" s="121">
        <f t="shared" si="70"/>
        <v>76.79971173210454</v>
      </c>
      <c r="K257" s="29">
        <f>'дод 2'!L62+'дод 2'!L94+'дод 2'!L328</f>
        <v>7273780</v>
      </c>
      <c r="L257" s="29">
        <f>'дод 2'!M62+'дод 2'!M94+'дод 2'!M328</f>
        <v>0</v>
      </c>
      <c r="M257" s="29">
        <f>'дод 2'!N62+'дод 2'!N94+'дод 2'!N328</f>
        <v>0</v>
      </c>
      <c r="N257" s="29">
        <f>'дод 2'!O62+'дод 2'!O94+'дод 2'!O328</f>
        <v>0</v>
      </c>
      <c r="O257" s="29">
        <f>'дод 2'!P62+'дод 2'!P94+'дод 2'!P328</f>
        <v>7273780</v>
      </c>
      <c r="P257" s="29">
        <f>'дод 2'!Q62+'дод 2'!Q94+'дод 2'!Q328</f>
        <v>7271005</v>
      </c>
      <c r="Q257" s="29">
        <f>'дод 2'!R62+'дод 2'!R94+'дод 2'!R328</f>
        <v>0</v>
      </c>
      <c r="R257" s="29">
        <f>'дод 2'!S62+'дод 2'!S94+'дод 2'!S328</f>
        <v>0</v>
      </c>
      <c r="S257" s="29">
        <f>'дод 2'!T62+'дод 2'!T94+'дод 2'!T328</f>
        <v>0</v>
      </c>
      <c r="T257" s="29">
        <f>'дод 2'!U62+'дод 2'!U94+'дод 2'!U328</f>
        <v>7271005</v>
      </c>
      <c r="U257" s="121">
        <f t="shared" si="73"/>
        <v>99.96184927231782</v>
      </c>
      <c r="V257" s="29">
        <f t="shared" si="71"/>
        <v>8888694.16</v>
      </c>
      <c r="W257" s="221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</row>
    <row r="258" spans="1:36" s="16" customFormat="1" ht="25.5" customHeight="1">
      <c r="A258" s="17"/>
      <c r="B258" s="17"/>
      <c r="C258" s="8" t="s">
        <v>39</v>
      </c>
      <c r="D258" s="33">
        <f aca="true" t="shared" si="95" ref="D258:I258">D14+D17+D36+D64+D146+D152+D162+D183+D230+D246</f>
        <v>2858455775.93</v>
      </c>
      <c r="E258" s="33">
        <f t="shared" si="95"/>
        <v>680237367.73</v>
      </c>
      <c r="F258" s="33">
        <f t="shared" si="95"/>
        <v>101361755.65</v>
      </c>
      <c r="G258" s="33">
        <f t="shared" si="95"/>
        <v>2797685457.8599997</v>
      </c>
      <c r="H258" s="33">
        <f t="shared" si="95"/>
        <v>679846497.71</v>
      </c>
      <c r="I258" s="33">
        <f t="shared" si="95"/>
        <v>97895591.96</v>
      </c>
      <c r="J258" s="120">
        <f t="shared" si="70"/>
        <v>97.8740158031576</v>
      </c>
      <c r="K258" s="33">
        <f aca="true" t="shared" si="96" ref="K258:T258">K14+K17+K36+K64+K146+K152+K162+K183+K230+K246</f>
        <v>691746355.0400001</v>
      </c>
      <c r="L258" s="33">
        <f t="shared" si="96"/>
        <v>118956403.02</v>
      </c>
      <c r="M258" s="33">
        <f t="shared" si="96"/>
        <v>6315206</v>
      </c>
      <c r="N258" s="33">
        <f t="shared" si="96"/>
        <v>2472134</v>
      </c>
      <c r="O258" s="33">
        <f t="shared" si="96"/>
        <v>572789952.02</v>
      </c>
      <c r="P258" s="33">
        <f t="shared" si="96"/>
        <v>652698434.12</v>
      </c>
      <c r="Q258" s="33">
        <f t="shared" si="96"/>
        <v>129675955.67000003</v>
      </c>
      <c r="R258" s="33">
        <f t="shared" si="96"/>
        <v>8566120.08</v>
      </c>
      <c r="S258" s="33">
        <f t="shared" si="96"/>
        <v>1908917.3900000001</v>
      </c>
      <c r="T258" s="33">
        <f t="shared" si="96"/>
        <v>523022478.45</v>
      </c>
      <c r="U258" s="120">
        <f t="shared" si="73"/>
        <v>94.35516781035412</v>
      </c>
      <c r="V258" s="33">
        <f t="shared" si="71"/>
        <v>3450383891.9799995</v>
      </c>
      <c r="W258" s="221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</row>
    <row r="259" spans="1:36" s="16" customFormat="1" ht="25.5" customHeight="1">
      <c r="A259" s="17"/>
      <c r="B259" s="17"/>
      <c r="C259" s="8" t="s">
        <v>685</v>
      </c>
      <c r="D259" s="33">
        <f>D18+D37+D65+D163+D184+D231+D247</f>
        <v>1551458147.88</v>
      </c>
      <c r="E259" s="33">
        <f aca="true" t="shared" si="97" ref="E259:T259">E18+E37+E65+E163+E184+E231+E247</f>
        <v>216909675</v>
      </c>
      <c r="F259" s="33">
        <f t="shared" si="97"/>
        <v>0</v>
      </c>
      <c r="G259" s="33">
        <f t="shared" si="97"/>
        <v>1506813236.3200002</v>
      </c>
      <c r="H259" s="33">
        <f t="shared" si="97"/>
        <v>216836999.26000002</v>
      </c>
      <c r="I259" s="33">
        <f t="shared" si="97"/>
        <v>0</v>
      </c>
      <c r="J259" s="120">
        <f t="shared" si="70"/>
        <v>97.12239020942941</v>
      </c>
      <c r="K259" s="33">
        <f t="shared" si="97"/>
        <v>137986580.52</v>
      </c>
      <c r="L259" s="33">
        <f t="shared" si="97"/>
        <v>45900000</v>
      </c>
      <c r="M259" s="33">
        <f t="shared" si="97"/>
        <v>0</v>
      </c>
      <c r="N259" s="33">
        <f t="shared" si="97"/>
        <v>0</v>
      </c>
      <c r="O259" s="33">
        <f t="shared" si="97"/>
        <v>92086580.52</v>
      </c>
      <c r="P259" s="33">
        <f t="shared" si="97"/>
        <v>108897570.10000001</v>
      </c>
      <c r="Q259" s="33">
        <f t="shared" si="97"/>
        <v>45819791.4</v>
      </c>
      <c r="R259" s="33">
        <f t="shared" si="97"/>
        <v>0</v>
      </c>
      <c r="S259" s="33">
        <f t="shared" si="97"/>
        <v>0</v>
      </c>
      <c r="T259" s="33">
        <f t="shared" si="97"/>
        <v>63077778.7</v>
      </c>
      <c r="U259" s="120">
        <f t="shared" si="73"/>
        <v>78.91895696641036</v>
      </c>
      <c r="V259" s="33">
        <f t="shared" si="71"/>
        <v>1615710806.42</v>
      </c>
      <c r="W259" s="221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</row>
    <row r="260" spans="1:36" s="16" customFormat="1" ht="111" customHeight="1">
      <c r="A260" s="13"/>
      <c r="B260" s="13"/>
      <c r="C260" s="114"/>
      <c r="D260" s="73"/>
      <c r="E260" s="73"/>
      <c r="F260" s="73"/>
      <c r="G260" s="73"/>
      <c r="H260" s="73"/>
      <c r="I260" s="73"/>
      <c r="J260" s="130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130"/>
      <c r="V260" s="73"/>
      <c r="W260" s="221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</row>
    <row r="261" spans="1:23" s="84" customFormat="1" ht="48" customHeight="1">
      <c r="A261" s="190" t="s">
        <v>688</v>
      </c>
      <c r="B261" s="191"/>
      <c r="C261" s="190"/>
      <c r="D261" s="191"/>
      <c r="E261" s="191"/>
      <c r="F261" s="191"/>
      <c r="G261" s="192"/>
      <c r="H261" s="191"/>
      <c r="I261" s="193"/>
      <c r="J261" s="194"/>
      <c r="K261" s="194"/>
      <c r="L261" s="194"/>
      <c r="M261" s="194"/>
      <c r="N261" s="194"/>
      <c r="O261" s="194"/>
      <c r="P261" s="194"/>
      <c r="Q261" s="194"/>
      <c r="R261" s="191" t="s">
        <v>689</v>
      </c>
      <c r="S261" s="194"/>
      <c r="T261" s="193"/>
      <c r="U261" s="128"/>
      <c r="V261" s="64"/>
      <c r="W261" s="221"/>
    </row>
    <row r="262" spans="1:36" s="16" customFormat="1" ht="25.5" customHeight="1">
      <c r="A262" s="195"/>
      <c r="B262" s="196"/>
      <c r="C262" s="196"/>
      <c r="D262" s="196"/>
      <c r="E262" s="196"/>
      <c r="F262" s="196"/>
      <c r="G262" s="196"/>
      <c r="H262" s="196"/>
      <c r="I262" s="197"/>
      <c r="J262" s="198"/>
      <c r="K262" s="198"/>
      <c r="L262" s="198"/>
      <c r="M262" s="198"/>
      <c r="N262" s="198"/>
      <c r="O262" s="198"/>
      <c r="P262" s="198"/>
      <c r="Q262" s="198"/>
      <c r="R262" s="198"/>
      <c r="S262" s="198"/>
      <c r="T262" s="197"/>
      <c r="U262" s="128"/>
      <c r="V262" s="88"/>
      <c r="W262" s="221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</row>
    <row r="263" spans="1:36" s="16" customFormat="1" ht="25.5" customHeight="1">
      <c r="A263" s="199" t="s">
        <v>690</v>
      </c>
      <c r="B263" s="199"/>
      <c r="C263" s="199"/>
      <c r="D263" s="199"/>
      <c r="E263" s="199"/>
      <c r="F263" s="199"/>
      <c r="G263" s="199"/>
      <c r="H263" s="199"/>
      <c r="I263" s="200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0"/>
      <c r="U263" s="174"/>
      <c r="V263" s="88"/>
      <c r="W263" s="221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</row>
    <row r="264" spans="1:36" s="12" customFormat="1" ht="26.25" customHeight="1">
      <c r="A264" s="202"/>
      <c r="B264" s="203"/>
      <c r="C264" s="196"/>
      <c r="D264" s="196"/>
      <c r="E264" s="196"/>
      <c r="F264" s="196"/>
      <c r="G264" s="196"/>
      <c r="H264" s="196"/>
      <c r="I264" s="204"/>
      <c r="J264" s="205"/>
      <c r="K264" s="205"/>
      <c r="L264" s="205"/>
      <c r="M264" s="205"/>
      <c r="N264" s="205"/>
      <c r="O264" s="206"/>
      <c r="P264" s="210"/>
      <c r="Q264" s="210"/>
      <c r="R264" s="210"/>
      <c r="S264" s="210"/>
      <c r="T264" s="210"/>
      <c r="U264" s="174"/>
      <c r="V264" s="174">
        <f>V258-'[1]дод 2'!W346</f>
        <v>0</v>
      </c>
      <c r="W264" s="185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</row>
    <row r="265" spans="1:36" s="15" customFormat="1" ht="26.25" customHeight="1">
      <c r="A265" s="13"/>
      <c r="B265" s="135"/>
      <c r="C265" s="141"/>
      <c r="D265" s="174">
        <f>D259-'дод 2'!E347</f>
        <v>0</v>
      </c>
      <c r="E265" s="174">
        <f>E259-'дод 2'!F347</f>
        <v>0</v>
      </c>
      <c r="F265" s="174">
        <f>F259-'дод 2'!G347</f>
        <v>0</v>
      </c>
      <c r="G265" s="174">
        <f>G259-'дод 2'!H347</f>
        <v>0</v>
      </c>
      <c r="H265" s="174">
        <f>H259-'дод 2'!I347</f>
        <v>0</v>
      </c>
      <c r="I265" s="174">
        <f>I259-'дод 2'!J347</f>
        <v>0</v>
      </c>
      <c r="J265" s="174">
        <f>J259-'дод 2'!K347</f>
        <v>0</v>
      </c>
      <c r="K265" s="174">
        <f>K259-'дод 2'!L347</f>
        <v>0</v>
      </c>
      <c r="L265" s="174">
        <f>L259-'дод 2'!M347</f>
        <v>0</v>
      </c>
      <c r="M265" s="174">
        <f>M259-'дод 2'!N347</f>
        <v>0</v>
      </c>
      <c r="N265" s="174">
        <f>N259-'дод 2'!O347</f>
        <v>0</v>
      </c>
      <c r="O265" s="174">
        <f>O259-'дод 2'!P347</f>
        <v>0</v>
      </c>
      <c r="P265" s="174">
        <f>P259-'дод 2'!Q347</f>
        <v>0</v>
      </c>
      <c r="Q265" s="174">
        <f>Q259-'дод 2'!R347</f>
        <v>0</v>
      </c>
      <c r="R265" s="174">
        <f>R259-'дод 2'!S347</f>
        <v>0</v>
      </c>
      <c r="S265" s="174">
        <f>S259-'дод 2'!T347</f>
        <v>0</v>
      </c>
      <c r="T265" s="174">
        <f>T259-'дод 2'!U347</f>
        <v>0</v>
      </c>
      <c r="U265" s="174">
        <f>U259-'дод 2'!V347</f>
        <v>0</v>
      </c>
      <c r="V265" s="174">
        <f>V259-'дод 2'!W347</f>
        <v>0</v>
      </c>
      <c r="W265" s="185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</row>
    <row r="266" spans="1:36" s="12" customFormat="1" ht="15.75">
      <c r="A266" s="133"/>
      <c r="B266" s="134"/>
      <c r="C266" s="137"/>
      <c r="D266" s="73"/>
      <c r="E266" s="73"/>
      <c r="F266" s="73"/>
      <c r="G266" s="73"/>
      <c r="H266" s="73"/>
      <c r="I266" s="73"/>
      <c r="J266" s="130"/>
      <c r="K266" s="73"/>
      <c r="L266" s="73"/>
      <c r="M266" s="73"/>
      <c r="N266" s="73"/>
      <c r="O266" s="73"/>
      <c r="P266" s="73"/>
      <c r="Q266" s="91"/>
      <c r="R266" s="124"/>
      <c r="S266" s="124"/>
      <c r="T266" s="88"/>
      <c r="U266" s="128"/>
      <c r="V266" s="73"/>
      <c r="W266" s="185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</row>
    <row r="267" spans="1:36" s="12" customFormat="1" ht="15.75">
      <c r="A267" s="134"/>
      <c r="B267" s="134"/>
      <c r="C267" s="114"/>
      <c r="D267" s="73"/>
      <c r="E267" s="73"/>
      <c r="F267" s="73"/>
      <c r="G267" s="73"/>
      <c r="H267" s="73"/>
      <c r="I267" s="73"/>
      <c r="J267" s="130"/>
      <c r="K267" s="73"/>
      <c r="L267" s="73"/>
      <c r="M267" s="73"/>
      <c r="N267" s="73"/>
      <c r="O267" s="73"/>
      <c r="P267" s="73"/>
      <c r="Q267" s="73"/>
      <c r="R267" s="124"/>
      <c r="S267" s="124"/>
      <c r="T267" s="88"/>
      <c r="U267" s="73"/>
      <c r="V267" s="73"/>
      <c r="W267" s="185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</row>
    <row r="268" spans="1:36" s="12" customFormat="1" ht="15.75">
      <c r="A268" s="13"/>
      <c r="B268" s="133"/>
      <c r="C268" s="137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185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</row>
    <row r="269" spans="1:36" s="12" customFormat="1" ht="15.75">
      <c r="A269" s="13"/>
      <c r="B269" s="133"/>
      <c r="C269" s="137"/>
      <c r="D269" s="129"/>
      <c r="E269" s="129"/>
      <c r="F269" s="129"/>
      <c r="G269" s="129"/>
      <c r="H269" s="129"/>
      <c r="I269" s="129"/>
      <c r="J269" s="130"/>
      <c r="K269" s="129"/>
      <c r="L269" s="73"/>
      <c r="M269" s="73"/>
      <c r="N269" s="73"/>
      <c r="O269" s="129"/>
      <c r="P269" s="129"/>
      <c r="Q269" s="91"/>
      <c r="R269" s="88"/>
      <c r="S269" s="88"/>
      <c r="T269" s="88"/>
      <c r="U269" s="128"/>
      <c r="V269" s="88"/>
      <c r="W269" s="185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</row>
    <row r="270" spans="1:36" s="12" customFormat="1" ht="15.75">
      <c r="A270" s="13"/>
      <c r="B270" s="133"/>
      <c r="C270" s="137"/>
      <c r="D270" s="129"/>
      <c r="E270" s="129"/>
      <c r="F270" s="129"/>
      <c r="G270" s="129"/>
      <c r="H270" s="129"/>
      <c r="I270" s="129"/>
      <c r="J270" s="130"/>
      <c r="K270" s="129"/>
      <c r="L270" s="129"/>
      <c r="M270" s="131"/>
      <c r="N270" s="131"/>
      <c r="O270" s="129"/>
      <c r="P270" s="129"/>
      <c r="Q270" s="91"/>
      <c r="R270" s="88"/>
      <c r="S270" s="88"/>
      <c r="T270" s="88"/>
      <c r="U270" s="128"/>
      <c r="V270" s="88"/>
      <c r="W270" s="185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</row>
    <row r="271" spans="1:36" s="12" customFormat="1" ht="15.75">
      <c r="A271" s="13"/>
      <c r="B271" s="133"/>
      <c r="C271" s="137"/>
      <c r="D271" s="73"/>
      <c r="E271" s="129"/>
      <c r="F271" s="129"/>
      <c r="G271" s="129"/>
      <c r="H271" s="129"/>
      <c r="I271" s="129"/>
      <c r="J271" s="130"/>
      <c r="K271" s="129"/>
      <c r="L271" s="129"/>
      <c r="M271" s="131"/>
      <c r="N271" s="131"/>
      <c r="O271" s="129"/>
      <c r="P271" s="129"/>
      <c r="Q271" s="91"/>
      <c r="R271" s="88"/>
      <c r="S271" s="88"/>
      <c r="T271" s="88"/>
      <c r="U271" s="128"/>
      <c r="V271" s="88"/>
      <c r="W271" s="185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</row>
    <row r="272" spans="1:36" s="12" customFormat="1" ht="15.75">
      <c r="A272" s="13"/>
      <c r="B272" s="133"/>
      <c r="C272" s="137"/>
      <c r="D272" s="129"/>
      <c r="E272" s="129"/>
      <c r="F272" s="129"/>
      <c r="G272" s="129"/>
      <c r="H272" s="129"/>
      <c r="I272" s="129"/>
      <c r="J272" s="130"/>
      <c r="K272" s="129"/>
      <c r="L272" s="129"/>
      <c r="M272" s="131"/>
      <c r="N272" s="131"/>
      <c r="O272" s="129"/>
      <c r="P272" s="129"/>
      <c r="Q272" s="91"/>
      <c r="R272" s="88"/>
      <c r="S272" s="88"/>
      <c r="T272" s="88"/>
      <c r="U272" s="128"/>
      <c r="V272" s="88"/>
      <c r="W272" s="185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</row>
    <row r="273" spans="1:36" s="12" customFormat="1" ht="15.75">
      <c r="A273" s="13"/>
      <c r="B273" s="133"/>
      <c r="C273" s="137"/>
      <c r="D273" s="73"/>
      <c r="E273" s="129"/>
      <c r="F273" s="129"/>
      <c r="G273" s="129"/>
      <c r="H273" s="129"/>
      <c r="I273" s="129"/>
      <c r="J273" s="130"/>
      <c r="K273" s="129"/>
      <c r="L273" s="129"/>
      <c r="M273" s="131"/>
      <c r="N273" s="131"/>
      <c r="O273" s="129"/>
      <c r="P273" s="129"/>
      <c r="Q273" s="91"/>
      <c r="R273" s="88"/>
      <c r="S273" s="88"/>
      <c r="T273" s="88"/>
      <c r="U273" s="128"/>
      <c r="V273" s="88"/>
      <c r="W273" s="185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</row>
    <row r="274" spans="1:36" s="12" customFormat="1" ht="15.75">
      <c r="A274" s="13"/>
      <c r="B274" s="133"/>
      <c r="C274" s="137"/>
      <c r="D274" s="73">
        <f>D258-'дод 2'!E346</f>
        <v>0</v>
      </c>
      <c r="E274" s="73">
        <f>E258-'дод 2'!F346</f>
        <v>0</v>
      </c>
      <c r="F274" s="73">
        <f>F258-'дод 2'!G346</f>
        <v>0</v>
      </c>
      <c r="G274" s="73">
        <f>G258-'дод 2'!H346</f>
        <v>0</v>
      </c>
      <c r="H274" s="73">
        <f>H258-'дод 2'!I346</f>
        <v>0</v>
      </c>
      <c r="I274" s="73">
        <f>I258-'дод 2'!J346</f>
        <v>0</v>
      </c>
      <c r="J274" s="73">
        <f>J258-'дод 2'!K346</f>
        <v>0</v>
      </c>
      <c r="K274" s="73">
        <f>K258-'дод 2'!L346</f>
        <v>0</v>
      </c>
      <c r="L274" s="73">
        <f>L258-'дод 2'!M346</f>
        <v>0</v>
      </c>
      <c r="M274" s="73">
        <f>M258-'дод 2'!N346</f>
        <v>0</v>
      </c>
      <c r="N274" s="73">
        <f>N258-'дод 2'!O346</f>
        <v>0</v>
      </c>
      <c r="O274" s="73">
        <f>O258-'дод 2'!P346</f>
        <v>0</v>
      </c>
      <c r="P274" s="73">
        <f>P258-'дод 2'!Q346</f>
        <v>0</v>
      </c>
      <c r="Q274" s="73">
        <f>Q258-'дод 2'!R346</f>
        <v>0</v>
      </c>
      <c r="R274" s="73">
        <f>R258-'дод 2'!S346</f>
        <v>0</v>
      </c>
      <c r="S274" s="73">
        <f>S258-'дод 2'!T346</f>
        <v>0</v>
      </c>
      <c r="T274" s="73">
        <f>T258-'дод 2'!U346</f>
        <v>0</v>
      </c>
      <c r="U274" s="73">
        <f>U258-'дод 2'!V346</f>
        <v>0</v>
      </c>
      <c r="V274" s="73">
        <f>V258-'дод 2'!W346</f>
        <v>0</v>
      </c>
      <c r="W274" s="185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</row>
    <row r="275" spans="1:36" s="12" customFormat="1" ht="15.75">
      <c r="A275" s="13"/>
      <c r="B275" s="133"/>
      <c r="C275" s="137"/>
      <c r="D275" s="73">
        <f>D259-'дод 2'!E347</f>
        <v>0</v>
      </c>
      <c r="E275" s="73">
        <f>E259-'дод 2'!F347</f>
        <v>0</v>
      </c>
      <c r="F275" s="73">
        <f>F259-'дод 2'!G347</f>
        <v>0</v>
      </c>
      <c r="G275" s="73">
        <f>G259-'дод 2'!H347</f>
        <v>0</v>
      </c>
      <c r="H275" s="73">
        <f>H259-'дод 2'!I347</f>
        <v>0</v>
      </c>
      <c r="I275" s="73">
        <f>I259-'дод 2'!J347</f>
        <v>0</v>
      </c>
      <c r="J275" s="73">
        <f>J259-'дод 2'!K347</f>
        <v>0</v>
      </c>
      <c r="K275" s="73">
        <f>K259-'дод 2'!L347</f>
        <v>0</v>
      </c>
      <c r="L275" s="73">
        <f>L259-'дод 2'!M347</f>
        <v>0</v>
      </c>
      <c r="M275" s="73">
        <f>M259-'дод 2'!N347</f>
        <v>0</v>
      </c>
      <c r="N275" s="73">
        <f>N259-'дод 2'!O347</f>
        <v>0</v>
      </c>
      <c r="O275" s="73">
        <f>O259-'дод 2'!P347</f>
        <v>0</v>
      </c>
      <c r="P275" s="73">
        <f>P259-'дод 2'!Q347</f>
        <v>0</v>
      </c>
      <c r="Q275" s="73">
        <f>Q259-'дод 2'!R347</f>
        <v>0</v>
      </c>
      <c r="R275" s="73">
        <f>R259-'дод 2'!S347</f>
        <v>0</v>
      </c>
      <c r="S275" s="73">
        <f>S259-'дод 2'!T347</f>
        <v>0</v>
      </c>
      <c r="T275" s="73">
        <f>T259-'дод 2'!U347</f>
        <v>0</v>
      </c>
      <c r="U275" s="73">
        <f>U259-'дод 2'!V347</f>
        <v>0</v>
      </c>
      <c r="V275" s="73">
        <f>V259-'дод 2'!W347</f>
        <v>0</v>
      </c>
      <c r="W275" s="185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</row>
    <row r="276" spans="1:36" s="12" customFormat="1" ht="15.75">
      <c r="A276" s="13"/>
      <c r="B276" s="133"/>
      <c r="C276" s="137"/>
      <c r="D276" s="129"/>
      <c r="E276" s="129"/>
      <c r="F276" s="129"/>
      <c r="G276" s="129"/>
      <c r="H276" s="129"/>
      <c r="I276" s="129"/>
      <c r="J276" s="130"/>
      <c r="K276" s="129"/>
      <c r="L276" s="129"/>
      <c r="M276" s="131"/>
      <c r="N276" s="131"/>
      <c r="O276" s="129"/>
      <c r="P276" s="129"/>
      <c r="Q276" s="91"/>
      <c r="R276" s="88"/>
      <c r="S276" s="88"/>
      <c r="T276" s="88"/>
      <c r="U276" s="128"/>
      <c r="V276" s="88"/>
      <c r="W276" s="185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</row>
    <row r="277" spans="1:36" s="12" customFormat="1" ht="15.75">
      <c r="A277" s="13"/>
      <c r="B277" s="133"/>
      <c r="C277" s="137"/>
      <c r="D277" s="129"/>
      <c r="E277" s="129"/>
      <c r="F277" s="129"/>
      <c r="G277" s="129"/>
      <c r="H277" s="129"/>
      <c r="I277" s="129"/>
      <c r="J277" s="130"/>
      <c r="K277" s="129"/>
      <c r="L277" s="129"/>
      <c r="M277" s="131"/>
      <c r="N277" s="131"/>
      <c r="O277" s="129"/>
      <c r="P277" s="129"/>
      <c r="Q277" s="91"/>
      <c r="R277" s="88"/>
      <c r="S277" s="88"/>
      <c r="T277" s="88"/>
      <c r="U277" s="128"/>
      <c r="V277" s="88"/>
      <c r="W277" s="185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</row>
    <row r="278" spans="1:36" s="12" customFormat="1" ht="15.75">
      <c r="A278" s="13"/>
      <c r="B278" s="133"/>
      <c r="C278" s="137"/>
      <c r="D278" s="129"/>
      <c r="E278" s="129"/>
      <c r="F278" s="129"/>
      <c r="G278" s="129"/>
      <c r="H278" s="129"/>
      <c r="I278" s="129"/>
      <c r="J278" s="130"/>
      <c r="K278" s="129"/>
      <c r="L278" s="129"/>
      <c r="M278" s="131"/>
      <c r="N278" s="131"/>
      <c r="O278" s="129"/>
      <c r="P278" s="129"/>
      <c r="Q278" s="91"/>
      <c r="R278" s="88"/>
      <c r="S278" s="88"/>
      <c r="T278" s="88"/>
      <c r="U278" s="128"/>
      <c r="V278" s="88"/>
      <c r="W278" s="185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</row>
    <row r="279" spans="1:36" s="12" customFormat="1" ht="15.75">
      <c r="A279" s="13"/>
      <c r="B279" s="133"/>
      <c r="C279" s="137"/>
      <c r="D279" s="129"/>
      <c r="E279" s="129"/>
      <c r="F279" s="129"/>
      <c r="G279" s="129"/>
      <c r="H279" s="129"/>
      <c r="I279" s="129"/>
      <c r="J279" s="130"/>
      <c r="K279" s="129"/>
      <c r="L279" s="129"/>
      <c r="M279" s="131"/>
      <c r="N279" s="131"/>
      <c r="O279" s="129"/>
      <c r="P279" s="129"/>
      <c r="Q279" s="91"/>
      <c r="R279" s="88"/>
      <c r="S279" s="88"/>
      <c r="T279" s="88"/>
      <c r="U279" s="128"/>
      <c r="V279" s="88"/>
      <c r="W279" s="185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</row>
    <row r="280" spans="1:36" s="12" customFormat="1" ht="15.75">
      <c r="A280" s="13"/>
      <c r="B280" s="133"/>
      <c r="C280" s="137"/>
      <c r="D280" s="129"/>
      <c r="E280" s="129"/>
      <c r="F280" s="129"/>
      <c r="G280" s="129"/>
      <c r="H280" s="129"/>
      <c r="I280" s="129"/>
      <c r="J280" s="130"/>
      <c r="K280" s="129"/>
      <c r="L280" s="129"/>
      <c r="M280" s="131"/>
      <c r="N280" s="131"/>
      <c r="O280" s="129"/>
      <c r="P280" s="129"/>
      <c r="Q280" s="91"/>
      <c r="R280" s="88"/>
      <c r="S280" s="88"/>
      <c r="T280" s="88"/>
      <c r="U280" s="128"/>
      <c r="V280" s="88"/>
      <c r="W280" s="185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</row>
    <row r="281" spans="1:36" s="12" customFormat="1" ht="15.75">
      <c r="A281" s="13"/>
      <c r="B281" s="133"/>
      <c r="C281" s="137"/>
      <c r="D281" s="129"/>
      <c r="E281" s="129"/>
      <c r="F281" s="129"/>
      <c r="G281" s="129"/>
      <c r="H281" s="129"/>
      <c r="I281" s="129"/>
      <c r="J281" s="130"/>
      <c r="K281" s="129"/>
      <c r="L281" s="129"/>
      <c r="M281" s="129"/>
      <c r="N281" s="129"/>
      <c r="O281" s="129"/>
      <c r="P281" s="129"/>
      <c r="Q281" s="91"/>
      <c r="R281" s="88"/>
      <c r="S281" s="88"/>
      <c r="T281" s="88"/>
      <c r="U281" s="128"/>
      <c r="V281" s="88"/>
      <c r="W281" s="185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</row>
    <row r="282" spans="1:36" s="12" customFormat="1" ht="15.75">
      <c r="A282" s="13"/>
      <c r="B282" s="133"/>
      <c r="C282" s="137"/>
      <c r="D282" s="129"/>
      <c r="E282" s="129"/>
      <c r="F282" s="129"/>
      <c r="G282" s="129"/>
      <c r="H282" s="129"/>
      <c r="I282" s="129"/>
      <c r="J282" s="130"/>
      <c r="K282" s="129"/>
      <c r="L282" s="129"/>
      <c r="M282" s="129"/>
      <c r="N282" s="129"/>
      <c r="O282" s="129"/>
      <c r="P282" s="129"/>
      <c r="Q282" s="91"/>
      <c r="R282" s="88"/>
      <c r="S282" s="88"/>
      <c r="T282" s="88"/>
      <c r="U282" s="128"/>
      <c r="V282" s="88"/>
      <c r="W282" s="185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</row>
    <row r="283" spans="1:36" s="12" customFormat="1" ht="15.75">
      <c r="A283" s="13"/>
      <c r="B283" s="133"/>
      <c r="C283" s="137"/>
      <c r="D283" s="129"/>
      <c r="E283" s="129"/>
      <c r="F283" s="129"/>
      <c r="G283" s="129"/>
      <c r="H283" s="129"/>
      <c r="I283" s="129"/>
      <c r="J283" s="130"/>
      <c r="K283" s="129"/>
      <c r="L283" s="129"/>
      <c r="M283" s="129"/>
      <c r="N283" s="129"/>
      <c r="O283" s="129"/>
      <c r="P283" s="129"/>
      <c r="Q283" s="91"/>
      <c r="R283" s="88"/>
      <c r="S283" s="88"/>
      <c r="T283" s="88"/>
      <c r="U283" s="128"/>
      <c r="V283" s="88"/>
      <c r="W283" s="185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</row>
    <row r="284" spans="1:36" s="12" customFormat="1" ht="15.75">
      <c r="A284" s="13"/>
      <c r="B284" s="133"/>
      <c r="C284" s="137"/>
      <c r="D284" s="129"/>
      <c r="E284" s="129"/>
      <c r="F284" s="129"/>
      <c r="G284" s="129"/>
      <c r="H284" s="129"/>
      <c r="I284" s="129"/>
      <c r="J284" s="130"/>
      <c r="K284" s="129"/>
      <c r="L284" s="129"/>
      <c r="M284" s="129"/>
      <c r="N284" s="129"/>
      <c r="O284" s="129"/>
      <c r="P284" s="129"/>
      <c r="Q284" s="91"/>
      <c r="R284" s="88"/>
      <c r="S284" s="88"/>
      <c r="T284" s="88"/>
      <c r="U284" s="128"/>
      <c r="V284" s="88"/>
      <c r="W284" s="185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</row>
    <row r="285" spans="1:36" s="12" customFormat="1" ht="15.75">
      <c r="A285" s="13"/>
      <c r="B285" s="133"/>
      <c r="C285" s="137"/>
      <c r="D285" s="129"/>
      <c r="E285" s="129"/>
      <c r="F285" s="129"/>
      <c r="G285" s="129"/>
      <c r="H285" s="129"/>
      <c r="I285" s="129"/>
      <c r="J285" s="130"/>
      <c r="K285" s="129"/>
      <c r="L285" s="129"/>
      <c r="M285" s="129"/>
      <c r="N285" s="129"/>
      <c r="O285" s="129"/>
      <c r="P285" s="129"/>
      <c r="Q285" s="91"/>
      <c r="R285" s="88"/>
      <c r="S285" s="88"/>
      <c r="T285" s="88"/>
      <c r="U285" s="128"/>
      <c r="V285" s="88"/>
      <c r="W285" s="185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</row>
    <row r="286" spans="1:36" s="12" customFormat="1" ht="15.75">
      <c r="A286" s="13"/>
      <c r="B286" s="133"/>
      <c r="C286" s="137"/>
      <c r="D286" s="129"/>
      <c r="E286" s="129"/>
      <c r="F286" s="129"/>
      <c r="G286" s="129"/>
      <c r="H286" s="129"/>
      <c r="I286" s="129"/>
      <c r="J286" s="130"/>
      <c r="K286" s="129"/>
      <c r="L286" s="129"/>
      <c r="M286" s="129"/>
      <c r="N286" s="129"/>
      <c r="O286" s="129"/>
      <c r="P286" s="129"/>
      <c r="Q286" s="91"/>
      <c r="R286" s="88"/>
      <c r="S286" s="88"/>
      <c r="T286" s="88"/>
      <c r="U286" s="128"/>
      <c r="V286" s="88"/>
      <c r="W286" s="185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</row>
    <row r="287" spans="1:36" s="12" customFormat="1" ht="15.75">
      <c r="A287" s="13"/>
      <c r="B287" s="133"/>
      <c r="C287" s="137"/>
      <c r="D287" s="129"/>
      <c r="E287" s="129"/>
      <c r="F287" s="129"/>
      <c r="G287" s="129"/>
      <c r="H287" s="129"/>
      <c r="I287" s="129"/>
      <c r="J287" s="130"/>
      <c r="K287" s="129"/>
      <c r="L287" s="129"/>
      <c r="M287" s="129"/>
      <c r="N287" s="129"/>
      <c r="O287" s="129"/>
      <c r="P287" s="129"/>
      <c r="Q287" s="91"/>
      <c r="R287" s="88"/>
      <c r="S287" s="88"/>
      <c r="T287" s="88"/>
      <c r="U287" s="128"/>
      <c r="V287" s="88"/>
      <c r="W287" s="185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</row>
    <row r="288" spans="1:36" s="12" customFormat="1" ht="15.75">
      <c r="A288" s="13"/>
      <c r="B288" s="133"/>
      <c r="C288" s="137"/>
      <c r="D288" s="129"/>
      <c r="E288" s="129"/>
      <c r="F288" s="129"/>
      <c r="G288" s="129"/>
      <c r="H288" s="129"/>
      <c r="I288" s="129"/>
      <c r="J288" s="130"/>
      <c r="K288" s="129"/>
      <c r="L288" s="129"/>
      <c r="M288" s="129"/>
      <c r="N288" s="129"/>
      <c r="O288" s="129"/>
      <c r="P288" s="129"/>
      <c r="Q288" s="91"/>
      <c r="R288" s="88"/>
      <c r="S288" s="88"/>
      <c r="T288" s="88"/>
      <c r="U288" s="128"/>
      <c r="V288" s="88"/>
      <c r="W288" s="185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</row>
    <row r="289" spans="1:36" s="12" customFormat="1" ht="15.75">
      <c r="A289" s="13"/>
      <c r="B289" s="133"/>
      <c r="C289" s="137"/>
      <c r="D289" s="129"/>
      <c r="E289" s="129"/>
      <c r="F289" s="129"/>
      <c r="G289" s="129"/>
      <c r="H289" s="129"/>
      <c r="I289" s="129"/>
      <c r="J289" s="130"/>
      <c r="K289" s="129"/>
      <c r="L289" s="129"/>
      <c r="M289" s="129"/>
      <c r="N289" s="129"/>
      <c r="O289" s="129"/>
      <c r="P289" s="129"/>
      <c r="Q289" s="91"/>
      <c r="R289" s="88"/>
      <c r="S289" s="88"/>
      <c r="T289" s="88"/>
      <c r="U289" s="128"/>
      <c r="V289" s="88"/>
      <c r="W289" s="185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</row>
    <row r="290" spans="1:36" s="12" customFormat="1" ht="15.75">
      <c r="A290" s="13"/>
      <c r="B290" s="133"/>
      <c r="C290" s="137"/>
      <c r="D290" s="129"/>
      <c r="E290" s="129"/>
      <c r="F290" s="129"/>
      <c r="G290" s="129"/>
      <c r="H290" s="129"/>
      <c r="I290" s="129"/>
      <c r="J290" s="130"/>
      <c r="K290" s="129"/>
      <c r="L290" s="129"/>
      <c r="M290" s="129"/>
      <c r="N290" s="129"/>
      <c r="O290" s="129"/>
      <c r="P290" s="129"/>
      <c r="Q290" s="91"/>
      <c r="R290" s="88"/>
      <c r="S290" s="88"/>
      <c r="T290" s="88"/>
      <c r="U290" s="128"/>
      <c r="V290" s="88"/>
      <c r="W290" s="185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</row>
    <row r="291" spans="1:36" s="12" customFormat="1" ht="15.75">
      <c r="A291" s="13"/>
      <c r="B291" s="133"/>
      <c r="C291" s="137"/>
      <c r="D291" s="129"/>
      <c r="E291" s="129"/>
      <c r="F291" s="129"/>
      <c r="G291" s="129"/>
      <c r="H291" s="129"/>
      <c r="I291" s="129"/>
      <c r="J291" s="130"/>
      <c r="K291" s="129"/>
      <c r="L291" s="129"/>
      <c r="M291" s="129"/>
      <c r="N291" s="129"/>
      <c r="O291" s="129"/>
      <c r="P291" s="129"/>
      <c r="Q291" s="91"/>
      <c r="R291" s="88"/>
      <c r="S291" s="88"/>
      <c r="T291" s="88"/>
      <c r="U291" s="128"/>
      <c r="V291" s="88"/>
      <c r="W291" s="185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</row>
    <row r="292" spans="1:36" s="12" customFormat="1" ht="15.75">
      <c r="A292" s="13"/>
      <c r="B292" s="133"/>
      <c r="C292" s="137"/>
      <c r="D292" s="129"/>
      <c r="E292" s="129"/>
      <c r="F292" s="129"/>
      <c r="G292" s="129"/>
      <c r="H292" s="129"/>
      <c r="I292" s="129"/>
      <c r="J292" s="130"/>
      <c r="K292" s="129"/>
      <c r="L292" s="129"/>
      <c r="M292" s="129"/>
      <c r="N292" s="129"/>
      <c r="O292" s="129"/>
      <c r="P292" s="129"/>
      <c r="Q292" s="91"/>
      <c r="R292" s="88"/>
      <c r="S292" s="88"/>
      <c r="T292" s="88"/>
      <c r="U292" s="128"/>
      <c r="V292" s="88"/>
      <c r="W292" s="185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</row>
    <row r="293" spans="1:36" s="12" customFormat="1" ht="15.75">
      <c r="A293" s="13"/>
      <c r="B293" s="133"/>
      <c r="C293" s="137"/>
      <c r="D293" s="129"/>
      <c r="E293" s="129"/>
      <c r="F293" s="129"/>
      <c r="G293" s="129"/>
      <c r="H293" s="129"/>
      <c r="I293" s="129"/>
      <c r="J293" s="130"/>
      <c r="K293" s="129"/>
      <c r="L293" s="129"/>
      <c r="M293" s="129"/>
      <c r="N293" s="129"/>
      <c r="O293" s="129"/>
      <c r="P293" s="129"/>
      <c r="Q293" s="91"/>
      <c r="R293" s="88"/>
      <c r="S293" s="88"/>
      <c r="T293" s="88"/>
      <c r="U293" s="128"/>
      <c r="V293" s="88"/>
      <c r="W293" s="185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</row>
    <row r="294" spans="1:36" s="12" customFormat="1" ht="15.75">
      <c r="A294" s="13"/>
      <c r="B294" s="133"/>
      <c r="C294" s="137"/>
      <c r="D294" s="129"/>
      <c r="E294" s="129"/>
      <c r="F294" s="129"/>
      <c r="G294" s="129"/>
      <c r="H294" s="129"/>
      <c r="I294" s="129"/>
      <c r="J294" s="130"/>
      <c r="K294" s="129"/>
      <c r="L294" s="129"/>
      <c r="M294" s="129"/>
      <c r="N294" s="129"/>
      <c r="O294" s="129"/>
      <c r="P294" s="129"/>
      <c r="Q294" s="91"/>
      <c r="R294" s="88"/>
      <c r="S294" s="88"/>
      <c r="T294" s="88"/>
      <c r="U294" s="128"/>
      <c r="V294" s="88"/>
      <c r="W294" s="185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</row>
    <row r="295" spans="1:36" s="12" customFormat="1" ht="15.75">
      <c r="A295" s="13"/>
      <c r="B295" s="133"/>
      <c r="C295" s="137"/>
      <c r="D295" s="129"/>
      <c r="E295" s="129"/>
      <c r="F295" s="129"/>
      <c r="G295" s="129"/>
      <c r="H295" s="129"/>
      <c r="I295" s="129"/>
      <c r="J295" s="130"/>
      <c r="K295" s="129"/>
      <c r="L295" s="129"/>
      <c r="M295" s="129"/>
      <c r="N295" s="129"/>
      <c r="O295" s="129"/>
      <c r="P295" s="129"/>
      <c r="Q295" s="91"/>
      <c r="R295" s="88"/>
      <c r="S295" s="88"/>
      <c r="T295" s="88"/>
      <c r="U295" s="128"/>
      <c r="V295" s="88"/>
      <c r="W295" s="185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</row>
    <row r="296" spans="1:36" s="12" customFormat="1" ht="15.75">
      <c r="A296" s="13"/>
      <c r="B296" s="133"/>
      <c r="C296" s="137"/>
      <c r="D296" s="129"/>
      <c r="E296" s="129"/>
      <c r="F296" s="129"/>
      <c r="G296" s="129"/>
      <c r="H296" s="129"/>
      <c r="I296" s="129"/>
      <c r="J296" s="130"/>
      <c r="K296" s="129"/>
      <c r="L296" s="129"/>
      <c r="M296" s="129"/>
      <c r="N296" s="129"/>
      <c r="O296" s="129"/>
      <c r="P296" s="129"/>
      <c r="Q296" s="91"/>
      <c r="R296" s="88"/>
      <c r="S296" s="88"/>
      <c r="T296" s="88"/>
      <c r="U296" s="128"/>
      <c r="V296" s="88"/>
      <c r="W296" s="18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</row>
    <row r="297" spans="1:36" s="12" customFormat="1" ht="15.75">
      <c r="A297" s="13"/>
      <c r="B297" s="133"/>
      <c r="C297" s="137"/>
      <c r="D297" s="129"/>
      <c r="E297" s="129"/>
      <c r="F297" s="129"/>
      <c r="G297" s="129"/>
      <c r="H297" s="129"/>
      <c r="I297" s="129"/>
      <c r="J297" s="130"/>
      <c r="K297" s="129"/>
      <c r="L297" s="129"/>
      <c r="M297" s="129"/>
      <c r="N297" s="129"/>
      <c r="O297" s="129"/>
      <c r="P297" s="129"/>
      <c r="Q297" s="91"/>
      <c r="R297" s="88"/>
      <c r="S297" s="88"/>
      <c r="T297" s="88"/>
      <c r="U297" s="128"/>
      <c r="V297" s="88"/>
      <c r="W297" s="18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</row>
    <row r="298" spans="1:36" s="12" customFormat="1" ht="15.75">
      <c r="A298" s="13"/>
      <c r="B298" s="133"/>
      <c r="C298" s="137"/>
      <c r="D298" s="129"/>
      <c r="E298" s="129"/>
      <c r="F298" s="129"/>
      <c r="G298" s="129"/>
      <c r="H298" s="129"/>
      <c r="I298" s="129"/>
      <c r="J298" s="130"/>
      <c r="K298" s="129"/>
      <c r="L298" s="129"/>
      <c r="M298" s="129"/>
      <c r="N298" s="129"/>
      <c r="O298" s="129"/>
      <c r="P298" s="129"/>
      <c r="Q298" s="91"/>
      <c r="R298" s="88"/>
      <c r="S298" s="88"/>
      <c r="T298" s="88"/>
      <c r="U298" s="128"/>
      <c r="V298" s="88"/>
      <c r="W298" s="18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</row>
    <row r="299" spans="1:36" s="12" customFormat="1" ht="15.75">
      <c r="A299" s="13"/>
      <c r="B299" s="133"/>
      <c r="C299" s="137"/>
      <c r="D299" s="129"/>
      <c r="E299" s="129"/>
      <c r="F299" s="129"/>
      <c r="G299" s="129"/>
      <c r="H299" s="129"/>
      <c r="I299" s="129"/>
      <c r="J299" s="130"/>
      <c r="K299" s="129"/>
      <c r="L299" s="129"/>
      <c r="M299" s="129"/>
      <c r="N299" s="129"/>
      <c r="O299" s="129"/>
      <c r="P299" s="129"/>
      <c r="Q299" s="91"/>
      <c r="R299" s="88"/>
      <c r="S299" s="88"/>
      <c r="T299" s="88"/>
      <c r="U299" s="128"/>
      <c r="V299" s="88"/>
      <c r="W299" s="18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</row>
    <row r="300" spans="1:36" s="12" customFormat="1" ht="15.75">
      <c r="A300" s="13"/>
      <c r="B300" s="133"/>
      <c r="C300" s="137"/>
      <c r="D300" s="129"/>
      <c r="E300" s="129"/>
      <c r="F300" s="129"/>
      <c r="G300" s="129"/>
      <c r="H300" s="129"/>
      <c r="I300" s="129"/>
      <c r="J300" s="130"/>
      <c r="K300" s="129"/>
      <c r="L300" s="129"/>
      <c r="M300" s="129"/>
      <c r="N300" s="129"/>
      <c r="O300" s="129"/>
      <c r="P300" s="129"/>
      <c r="Q300" s="91"/>
      <c r="R300" s="88"/>
      <c r="S300" s="88"/>
      <c r="T300" s="88"/>
      <c r="U300" s="128"/>
      <c r="V300" s="88"/>
      <c r="W300" s="18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</row>
    <row r="301" spans="1:36" s="12" customFormat="1" ht="15.75">
      <c r="A301" s="13"/>
      <c r="B301" s="133"/>
      <c r="C301" s="137"/>
      <c r="D301" s="129"/>
      <c r="E301" s="129"/>
      <c r="F301" s="129"/>
      <c r="G301" s="129"/>
      <c r="H301" s="129"/>
      <c r="I301" s="129"/>
      <c r="J301" s="130"/>
      <c r="K301" s="129"/>
      <c r="L301" s="129"/>
      <c r="M301" s="129"/>
      <c r="N301" s="129"/>
      <c r="O301" s="129"/>
      <c r="P301" s="129"/>
      <c r="Q301" s="91"/>
      <c r="R301" s="88"/>
      <c r="S301" s="88"/>
      <c r="T301" s="88"/>
      <c r="U301" s="128"/>
      <c r="V301" s="88"/>
      <c r="W301" s="18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</row>
    <row r="302" spans="1:36" s="12" customFormat="1" ht="15.75">
      <c r="A302" s="13"/>
      <c r="B302" s="133"/>
      <c r="C302" s="137"/>
      <c r="D302" s="129"/>
      <c r="E302" s="129"/>
      <c r="F302" s="129"/>
      <c r="G302" s="129"/>
      <c r="H302" s="129"/>
      <c r="I302" s="129"/>
      <c r="J302" s="130"/>
      <c r="K302" s="129"/>
      <c r="L302" s="129"/>
      <c r="M302" s="129"/>
      <c r="N302" s="129"/>
      <c r="O302" s="129"/>
      <c r="P302" s="129"/>
      <c r="Q302" s="91"/>
      <c r="R302" s="88"/>
      <c r="S302" s="88"/>
      <c r="T302" s="88"/>
      <c r="U302" s="128"/>
      <c r="V302" s="88"/>
      <c r="W302" s="18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</row>
    <row r="303" spans="1:36" s="12" customFormat="1" ht="15.75">
      <c r="A303" s="13"/>
      <c r="B303" s="133"/>
      <c r="C303" s="137"/>
      <c r="D303" s="129"/>
      <c r="E303" s="129"/>
      <c r="F303" s="129"/>
      <c r="G303" s="129"/>
      <c r="H303" s="129"/>
      <c r="I303" s="129"/>
      <c r="J303" s="130"/>
      <c r="K303" s="129"/>
      <c r="L303" s="129"/>
      <c r="M303" s="129"/>
      <c r="N303" s="129"/>
      <c r="O303" s="129"/>
      <c r="P303" s="129"/>
      <c r="Q303" s="91"/>
      <c r="R303" s="88"/>
      <c r="S303" s="88"/>
      <c r="T303" s="88"/>
      <c r="U303" s="128"/>
      <c r="V303" s="88"/>
      <c r="W303" s="18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</row>
    <row r="304" spans="1:36" s="12" customFormat="1" ht="15.75">
      <c r="A304" s="13"/>
      <c r="B304" s="133"/>
      <c r="C304" s="137"/>
      <c r="D304" s="129"/>
      <c r="E304" s="129"/>
      <c r="F304" s="129"/>
      <c r="G304" s="129"/>
      <c r="H304" s="129"/>
      <c r="I304" s="129"/>
      <c r="J304" s="130"/>
      <c r="K304" s="129"/>
      <c r="L304" s="129"/>
      <c r="M304" s="129"/>
      <c r="N304" s="129"/>
      <c r="O304" s="129"/>
      <c r="P304" s="129"/>
      <c r="Q304" s="91"/>
      <c r="R304" s="88"/>
      <c r="S304" s="88"/>
      <c r="T304" s="88"/>
      <c r="U304" s="128"/>
      <c r="V304" s="88"/>
      <c r="W304" s="18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</row>
    <row r="305" spans="1:36" s="12" customFormat="1" ht="15.75">
      <c r="A305" s="13"/>
      <c r="B305" s="133"/>
      <c r="C305" s="137"/>
      <c r="D305" s="129"/>
      <c r="E305" s="129"/>
      <c r="F305" s="129"/>
      <c r="G305" s="129"/>
      <c r="H305" s="129"/>
      <c r="I305" s="129"/>
      <c r="J305" s="130"/>
      <c r="K305" s="129"/>
      <c r="L305" s="129"/>
      <c r="M305" s="129"/>
      <c r="N305" s="129"/>
      <c r="O305" s="129"/>
      <c r="P305" s="129"/>
      <c r="Q305" s="91"/>
      <c r="R305" s="88"/>
      <c r="S305" s="88"/>
      <c r="T305" s="88"/>
      <c r="U305" s="128"/>
      <c r="V305" s="88"/>
      <c r="W305" s="18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</row>
    <row r="306" spans="1:36" s="12" customFormat="1" ht="15.75">
      <c r="A306" s="13"/>
      <c r="B306" s="133"/>
      <c r="C306" s="137"/>
      <c r="D306" s="129"/>
      <c r="E306" s="129"/>
      <c r="F306" s="129"/>
      <c r="G306" s="129"/>
      <c r="H306" s="129"/>
      <c r="I306" s="129"/>
      <c r="J306" s="130"/>
      <c r="K306" s="129"/>
      <c r="L306" s="129"/>
      <c r="M306" s="129"/>
      <c r="N306" s="129"/>
      <c r="O306" s="129"/>
      <c r="P306" s="129"/>
      <c r="Q306" s="91"/>
      <c r="R306" s="88"/>
      <c r="S306" s="88"/>
      <c r="T306" s="88"/>
      <c r="U306" s="128"/>
      <c r="V306" s="88"/>
      <c r="W306" s="18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</row>
    <row r="307" spans="1:36" s="12" customFormat="1" ht="15.75">
      <c r="A307" s="13"/>
      <c r="B307" s="133"/>
      <c r="C307" s="137"/>
      <c r="D307" s="129"/>
      <c r="E307" s="129"/>
      <c r="F307" s="129"/>
      <c r="G307" s="129"/>
      <c r="H307" s="129"/>
      <c r="I307" s="129"/>
      <c r="J307" s="130"/>
      <c r="K307" s="129"/>
      <c r="L307" s="129"/>
      <c r="M307" s="129"/>
      <c r="N307" s="129"/>
      <c r="O307" s="129"/>
      <c r="P307" s="129"/>
      <c r="Q307" s="91"/>
      <c r="R307" s="88"/>
      <c r="S307" s="88"/>
      <c r="T307" s="88"/>
      <c r="U307" s="128"/>
      <c r="V307" s="88"/>
      <c r="W307" s="18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</row>
    <row r="308" spans="1:36" s="12" customFormat="1" ht="15.75">
      <c r="A308" s="13"/>
      <c r="B308" s="133"/>
      <c r="C308" s="137"/>
      <c r="D308" s="129"/>
      <c r="E308" s="129"/>
      <c r="F308" s="129"/>
      <c r="G308" s="129"/>
      <c r="H308" s="129"/>
      <c r="I308" s="129"/>
      <c r="J308" s="130"/>
      <c r="K308" s="129"/>
      <c r="L308" s="129"/>
      <c r="M308" s="129"/>
      <c r="N308" s="129"/>
      <c r="O308" s="129"/>
      <c r="P308" s="129"/>
      <c r="Q308" s="91"/>
      <c r="R308" s="88"/>
      <c r="S308" s="88"/>
      <c r="T308" s="88"/>
      <c r="U308" s="128"/>
      <c r="V308" s="88"/>
      <c r="W308" s="18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</row>
    <row r="309" spans="1:36" s="12" customFormat="1" ht="15.75">
      <c r="A309" s="13"/>
      <c r="B309" s="133"/>
      <c r="C309" s="137"/>
      <c r="D309" s="129"/>
      <c r="E309" s="129"/>
      <c r="F309" s="129"/>
      <c r="G309" s="129"/>
      <c r="H309" s="129"/>
      <c r="I309" s="129"/>
      <c r="J309" s="130"/>
      <c r="K309" s="129"/>
      <c r="L309" s="129"/>
      <c r="M309" s="129"/>
      <c r="N309" s="129"/>
      <c r="O309" s="129"/>
      <c r="P309" s="129"/>
      <c r="Q309" s="91"/>
      <c r="R309" s="88"/>
      <c r="S309" s="88"/>
      <c r="T309" s="88"/>
      <c r="U309" s="128"/>
      <c r="V309" s="88"/>
      <c r="W309" s="18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</row>
    <row r="310" spans="1:36" s="12" customFormat="1" ht="15.75">
      <c r="A310" s="13"/>
      <c r="B310" s="133"/>
      <c r="C310" s="137"/>
      <c r="D310" s="129"/>
      <c r="E310" s="129"/>
      <c r="F310" s="129"/>
      <c r="G310" s="129"/>
      <c r="H310" s="129"/>
      <c r="I310" s="129"/>
      <c r="J310" s="130"/>
      <c r="K310" s="129"/>
      <c r="L310" s="129"/>
      <c r="M310" s="129"/>
      <c r="N310" s="129"/>
      <c r="O310" s="129"/>
      <c r="P310" s="129"/>
      <c r="Q310" s="91"/>
      <c r="R310" s="88"/>
      <c r="S310" s="88"/>
      <c r="T310" s="88"/>
      <c r="U310" s="128"/>
      <c r="V310" s="88"/>
      <c r="W310" s="18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</row>
    <row r="311" spans="1:36" s="12" customFormat="1" ht="15.75">
      <c r="A311" s="13"/>
      <c r="B311" s="133"/>
      <c r="C311" s="137"/>
      <c r="D311" s="129"/>
      <c r="E311" s="129"/>
      <c r="F311" s="129"/>
      <c r="G311" s="129"/>
      <c r="H311" s="129"/>
      <c r="I311" s="129"/>
      <c r="J311" s="130"/>
      <c r="K311" s="129"/>
      <c r="L311" s="129"/>
      <c r="M311" s="129"/>
      <c r="N311" s="129"/>
      <c r="O311" s="129"/>
      <c r="P311" s="129"/>
      <c r="Q311" s="91"/>
      <c r="R311" s="88"/>
      <c r="S311" s="88"/>
      <c r="T311" s="88"/>
      <c r="U311" s="128"/>
      <c r="V311" s="88"/>
      <c r="W311" s="18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</row>
    <row r="312" spans="1:36" s="12" customFormat="1" ht="15.75">
      <c r="A312" s="13"/>
      <c r="B312" s="133"/>
      <c r="C312" s="137"/>
      <c r="D312" s="129"/>
      <c r="E312" s="129"/>
      <c r="F312" s="129"/>
      <c r="G312" s="129"/>
      <c r="H312" s="129"/>
      <c r="I312" s="129"/>
      <c r="J312" s="130"/>
      <c r="K312" s="129"/>
      <c r="L312" s="129"/>
      <c r="M312" s="129"/>
      <c r="N312" s="129"/>
      <c r="O312" s="129"/>
      <c r="P312" s="129"/>
      <c r="Q312" s="91"/>
      <c r="R312" s="88"/>
      <c r="S312" s="88"/>
      <c r="T312" s="88"/>
      <c r="U312" s="128"/>
      <c r="V312" s="88"/>
      <c r="W312" s="18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</row>
    <row r="313" spans="1:36" s="12" customFormat="1" ht="15.75">
      <c r="A313" s="13"/>
      <c r="B313" s="133"/>
      <c r="C313" s="137"/>
      <c r="D313" s="129"/>
      <c r="E313" s="129"/>
      <c r="F313" s="129"/>
      <c r="G313" s="129"/>
      <c r="H313" s="129"/>
      <c r="I313" s="129"/>
      <c r="J313" s="130"/>
      <c r="K313" s="129"/>
      <c r="L313" s="129"/>
      <c r="M313" s="129"/>
      <c r="N313" s="129"/>
      <c r="O313" s="129"/>
      <c r="P313" s="129"/>
      <c r="Q313" s="91"/>
      <c r="R313" s="88"/>
      <c r="S313" s="88"/>
      <c r="T313" s="88"/>
      <c r="U313" s="128"/>
      <c r="V313" s="88"/>
      <c r="W313" s="18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</row>
    <row r="314" spans="1:36" s="12" customFormat="1" ht="15.75">
      <c r="A314" s="13"/>
      <c r="B314" s="133"/>
      <c r="C314" s="137"/>
      <c r="D314" s="129"/>
      <c r="E314" s="129"/>
      <c r="F314" s="129"/>
      <c r="G314" s="129"/>
      <c r="H314" s="129"/>
      <c r="I314" s="129"/>
      <c r="J314" s="130"/>
      <c r="K314" s="129"/>
      <c r="L314" s="129"/>
      <c r="M314" s="129"/>
      <c r="N314" s="129"/>
      <c r="O314" s="129"/>
      <c r="P314" s="129"/>
      <c r="Q314" s="91"/>
      <c r="R314" s="88"/>
      <c r="S314" s="88"/>
      <c r="T314" s="88"/>
      <c r="U314" s="128"/>
      <c r="V314" s="88"/>
      <c r="W314" s="18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</row>
    <row r="315" spans="1:36" s="12" customFormat="1" ht="15.75">
      <c r="A315" s="13"/>
      <c r="B315" s="133"/>
      <c r="C315" s="137"/>
      <c r="D315" s="129"/>
      <c r="E315" s="129"/>
      <c r="F315" s="129"/>
      <c r="G315" s="129"/>
      <c r="H315" s="129"/>
      <c r="I315" s="129"/>
      <c r="J315" s="130"/>
      <c r="K315" s="129"/>
      <c r="L315" s="129"/>
      <c r="M315" s="129"/>
      <c r="N315" s="129"/>
      <c r="O315" s="129"/>
      <c r="P315" s="129"/>
      <c r="Q315" s="91"/>
      <c r="R315" s="88"/>
      <c r="S315" s="88"/>
      <c r="T315" s="88"/>
      <c r="U315" s="128"/>
      <c r="V315" s="88"/>
      <c r="W315" s="18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</row>
    <row r="316" spans="1:36" s="12" customFormat="1" ht="15.75">
      <c r="A316" s="13"/>
      <c r="B316" s="133"/>
      <c r="C316" s="137"/>
      <c r="D316" s="129"/>
      <c r="E316" s="129"/>
      <c r="F316" s="129"/>
      <c r="G316" s="129"/>
      <c r="H316" s="129"/>
      <c r="I316" s="129"/>
      <c r="J316" s="130"/>
      <c r="K316" s="129"/>
      <c r="L316" s="129"/>
      <c r="M316" s="129"/>
      <c r="N316" s="129"/>
      <c r="O316" s="129"/>
      <c r="P316" s="129"/>
      <c r="Q316" s="91"/>
      <c r="R316" s="88"/>
      <c r="S316" s="88"/>
      <c r="T316" s="88"/>
      <c r="U316" s="128"/>
      <c r="V316" s="88"/>
      <c r="W316" s="18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</row>
    <row r="317" spans="1:36" s="12" customFormat="1" ht="15.75">
      <c r="A317" s="13"/>
      <c r="B317" s="133"/>
      <c r="C317" s="137"/>
      <c r="D317" s="129"/>
      <c r="E317" s="129"/>
      <c r="F317" s="129"/>
      <c r="G317" s="129"/>
      <c r="H317" s="129"/>
      <c r="I317" s="129"/>
      <c r="J317" s="130"/>
      <c r="K317" s="129"/>
      <c r="L317" s="129"/>
      <c r="M317" s="129"/>
      <c r="N317" s="129"/>
      <c r="O317" s="129"/>
      <c r="P317" s="129"/>
      <c r="Q317" s="91"/>
      <c r="R317" s="88"/>
      <c r="S317" s="88"/>
      <c r="T317" s="88"/>
      <c r="U317" s="128"/>
      <c r="V317" s="88"/>
      <c r="W317" s="18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</row>
    <row r="318" spans="1:36" s="12" customFormat="1" ht="15.75">
      <c r="A318" s="13"/>
      <c r="B318" s="133"/>
      <c r="C318" s="137"/>
      <c r="D318" s="129"/>
      <c r="E318" s="129"/>
      <c r="F318" s="129"/>
      <c r="G318" s="129"/>
      <c r="H318" s="129"/>
      <c r="I318" s="129"/>
      <c r="J318" s="130"/>
      <c r="K318" s="129"/>
      <c r="L318" s="129"/>
      <c r="M318" s="129"/>
      <c r="N318" s="129"/>
      <c r="O318" s="129"/>
      <c r="P318" s="129"/>
      <c r="Q318" s="91"/>
      <c r="R318" s="88"/>
      <c r="S318" s="88"/>
      <c r="T318" s="88"/>
      <c r="U318" s="128"/>
      <c r="V318" s="88"/>
      <c r="W318" s="18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</row>
    <row r="319" spans="1:36" s="12" customFormat="1" ht="15.75">
      <c r="A319" s="13"/>
      <c r="B319" s="133"/>
      <c r="C319" s="137"/>
      <c r="D319" s="129"/>
      <c r="E319" s="129"/>
      <c r="F319" s="129"/>
      <c r="G319" s="129"/>
      <c r="H319" s="129"/>
      <c r="I319" s="129"/>
      <c r="J319" s="130"/>
      <c r="K319" s="129"/>
      <c r="L319" s="129"/>
      <c r="M319" s="129"/>
      <c r="N319" s="129"/>
      <c r="O319" s="129"/>
      <c r="P319" s="129"/>
      <c r="Q319" s="91"/>
      <c r="R319" s="88"/>
      <c r="S319" s="88"/>
      <c r="T319" s="88"/>
      <c r="U319" s="128"/>
      <c r="V319" s="88"/>
      <c r="W319" s="18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</row>
    <row r="320" spans="1:36" s="12" customFormat="1" ht="15.75">
      <c r="A320" s="13"/>
      <c r="B320" s="133"/>
      <c r="C320" s="137"/>
      <c r="D320" s="129"/>
      <c r="E320" s="129"/>
      <c r="F320" s="129"/>
      <c r="G320" s="129"/>
      <c r="H320" s="129"/>
      <c r="I320" s="129"/>
      <c r="J320" s="130"/>
      <c r="K320" s="129"/>
      <c r="L320" s="129"/>
      <c r="M320" s="129"/>
      <c r="N320" s="129"/>
      <c r="O320" s="129"/>
      <c r="P320" s="129"/>
      <c r="Q320" s="91"/>
      <c r="R320" s="88"/>
      <c r="S320" s="88"/>
      <c r="T320" s="88"/>
      <c r="U320" s="128"/>
      <c r="V320" s="88"/>
      <c r="W320" s="18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</row>
    <row r="321" spans="1:36" s="12" customFormat="1" ht="15.75">
      <c r="A321" s="13"/>
      <c r="B321" s="133"/>
      <c r="C321" s="137"/>
      <c r="D321" s="129"/>
      <c r="E321" s="129"/>
      <c r="F321" s="129"/>
      <c r="G321" s="129"/>
      <c r="H321" s="129"/>
      <c r="I321" s="129"/>
      <c r="J321" s="130"/>
      <c r="K321" s="129"/>
      <c r="L321" s="129"/>
      <c r="M321" s="129"/>
      <c r="N321" s="129"/>
      <c r="O321" s="129"/>
      <c r="P321" s="129"/>
      <c r="Q321" s="91"/>
      <c r="R321" s="88"/>
      <c r="S321" s="88"/>
      <c r="T321" s="88"/>
      <c r="U321" s="128"/>
      <c r="V321" s="88"/>
      <c r="W321" s="18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</row>
    <row r="322" spans="1:36" s="12" customFormat="1" ht="15.75">
      <c r="A322" s="13"/>
      <c r="B322" s="133"/>
      <c r="C322" s="137"/>
      <c r="D322" s="129"/>
      <c r="E322" s="129"/>
      <c r="F322" s="129"/>
      <c r="G322" s="129"/>
      <c r="H322" s="129"/>
      <c r="I322" s="129"/>
      <c r="J322" s="130"/>
      <c r="K322" s="129"/>
      <c r="L322" s="129"/>
      <c r="M322" s="129"/>
      <c r="N322" s="129"/>
      <c r="O322" s="129"/>
      <c r="P322" s="129"/>
      <c r="Q322" s="91"/>
      <c r="R322" s="88"/>
      <c r="S322" s="88"/>
      <c r="T322" s="88"/>
      <c r="U322" s="128"/>
      <c r="V322" s="88"/>
      <c r="W322" s="18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</row>
    <row r="323" spans="1:36" s="12" customFormat="1" ht="15.75">
      <c r="A323" s="13"/>
      <c r="B323" s="133"/>
      <c r="C323" s="137"/>
      <c r="D323" s="129"/>
      <c r="E323" s="129"/>
      <c r="F323" s="129"/>
      <c r="G323" s="129"/>
      <c r="H323" s="129"/>
      <c r="I323" s="129"/>
      <c r="J323" s="130"/>
      <c r="K323" s="129"/>
      <c r="L323" s="129"/>
      <c r="M323" s="129"/>
      <c r="N323" s="129"/>
      <c r="O323" s="129"/>
      <c r="P323" s="129"/>
      <c r="Q323" s="91"/>
      <c r="R323" s="88"/>
      <c r="S323" s="88"/>
      <c r="T323" s="88"/>
      <c r="U323" s="128"/>
      <c r="V323" s="88"/>
      <c r="W323" s="18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</row>
    <row r="324" spans="1:36" s="12" customFormat="1" ht="15.75">
      <c r="A324" s="13"/>
      <c r="B324" s="133"/>
      <c r="C324" s="137"/>
      <c r="D324" s="129"/>
      <c r="E324" s="129"/>
      <c r="F324" s="129"/>
      <c r="G324" s="129"/>
      <c r="H324" s="129"/>
      <c r="I324" s="129"/>
      <c r="J324" s="130"/>
      <c r="K324" s="129"/>
      <c r="L324" s="129"/>
      <c r="M324" s="129"/>
      <c r="N324" s="129"/>
      <c r="O324" s="129"/>
      <c r="P324" s="129"/>
      <c r="Q324" s="91"/>
      <c r="R324" s="88"/>
      <c r="S324" s="88"/>
      <c r="T324" s="88"/>
      <c r="U324" s="128"/>
      <c r="V324" s="88"/>
      <c r="W324" s="18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</row>
    <row r="325" spans="1:36" s="12" customFormat="1" ht="15.75">
      <c r="A325" s="13"/>
      <c r="B325" s="133"/>
      <c r="C325" s="137"/>
      <c r="D325" s="129"/>
      <c r="E325" s="129"/>
      <c r="F325" s="129"/>
      <c r="G325" s="129"/>
      <c r="H325" s="129"/>
      <c r="I325" s="129"/>
      <c r="J325" s="130"/>
      <c r="K325" s="129"/>
      <c r="L325" s="129"/>
      <c r="M325" s="129"/>
      <c r="N325" s="129"/>
      <c r="O325" s="129"/>
      <c r="P325" s="129"/>
      <c r="Q325" s="91"/>
      <c r="R325" s="88"/>
      <c r="S325" s="88"/>
      <c r="T325" s="88"/>
      <c r="U325" s="128"/>
      <c r="V325" s="88"/>
      <c r="W325" s="18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</row>
    <row r="326" spans="1:36" s="12" customFormat="1" ht="15.75">
      <c r="A326" s="13"/>
      <c r="B326" s="133"/>
      <c r="C326" s="137"/>
      <c r="D326" s="129"/>
      <c r="E326" s="129"/>
      <c r="F326" s="129"/>
      <c r="G326" s="129"/>
      <c r="H326" s="129"/>
      <c r="I326" s="129"/>
      <c r="J326" s="130"/>
      <c r="K326" s="129"/>
      <c r="L326" s="129"/>
      <c r="M326" s="129"/>
      <c r="N326" s="129"/>
      <c r="O326" s="129"/>
      <c r="P326" s="129"/>
      <c r="Q326" s="91"/>
      <c r="R326" s="88"/>
      <c r="S326" s="88"/>
      <c r="T326" s="88"/>
      <c r="U326" s="128"/>
      <c r="V326" s="88"/>
      <c r="W326" s="18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</row>
    <row r="327" spans="1:36" s="12" customFormat="1" ht="15.75">
      <c r="A327" s="13"/>
      <c r="B327" s="133"/>
      <c r="C327" s="137"/>
      <c r="D327" s="129"/>
      <c r="E327" s="129"/>
      <c r="F327" s="129"/>
      <c r="G327" s="129"/>
      <c r="H327" s="129"/>
      <c r="I327" s="129"/>
      <c r="J327" s="130"/>
      <c r="K327" s="129"/>
      <c r="L327" s="129"/>
      <c r="M327" s="129"/>
      <c r="N327" s="129"/>
      <c r="O327" s="129"/>
      <c r="P327" s="129"/>
      <c r="Q327" s="91"/>
      <c r="R327" s="88"/>
      <c r="S327" s="88"/>
      <c r="T327" s="88"/>
      <c r="U327" s="128"/>
      <c r="V327" s="88"/>
      <c r="W327" s="18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</row>
    <row r="328" spans="1:36" s="12" customFormat="1" ht="15.75">
      <c r="A328" s="13"/>
      <c r="B328" s="133"/>
      <c r="C328" s="137"/>
      <c r="D328" s="129"/>
      <c r="E328" s="129"/>
      <c r="F328" s="129"/>
      <c r="G328" s="129"/>
      <c r="H328" s="129"/>
      <c r="I328" s="129"/>
      <c r="J328" s="130"/>
      <c r="K328" s="129"/>
      <c r="L328" s="129"/>
      <c r="M328" s="129"/>
      <c r="N328" s="129"/>
      <c r="O328" s="129"/>
      <c r="P328" s="129"/>
      <c r="Q328" s="91"/>
      <c r="R328" s="88"/>
      <c r="S328" s="88"/>
      <c r="T328" s="88"/>
      <c r="U328" s="128"/>
      <c r="V328" s="88"/>
      <c r="W328" s="18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</row>
    <row r="329" spans="1:36" s="12" customFormat="1" ht="15.75">
      <c r="A329" s="13"/>
      <c r="B329" s="133"/>
      <c r="C329" s="137"/>
      <c r="D329" s="129"/>
      <c r="E329" s="129"/>
      <c r="F329" s="129"/>
      <c r="G329" s="129"/>
      <c r="H329" s="129"/>
      <c r="I329" s="129"/>
      <c r="J329" s="130"/>
      <c r="K329" s="129"/>
      <c r="L329" s="129"/>
      <c r="M329" s="129"/>
      <c r="N329" s="129"/>
      <c r="O329" s="129"/>
      <c r="P329" s="129"/>
      <c r="Q329" s="91"/>
      <c r="R329" s="88"/>
      <c r="S329" s="88"/>
      <c r="T329" s="88"/>
      <c r="U329" s="128"/>
      <c r="V329" s="88"/>
      <c r="W329" s="18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</row>
    <row r="330" spans="1:36" s="12" customFormat="1" ht="15.75">
      <c r="A330" s="13"/>
      <c r="B330" s="133"/>
      <c r="C330" s="137"/>
      <c r="D330" s="129"/>
      <c r="E330" s="129"/>
      <c r="F330" s="129"/>
      <c r="G330" s="129"/>
      <c r="H330" s="129"/>
      <c r="I330" s="129"/>
      <c r="J330" s="130"/>
      <c r="K330" s="129"/>
      <c r="L330" s="129"/>
      <c r="M330" s="129"/>
      <c r="N330" s="129"/>
      <c r="O330" s="129"/>
      <c r="P330" s="129"/>
      <c r="Q330" s="91"/>
      <c r="R330" s="88"/>
      <c r="S330" s="88"/>
      <c r="T330" s="88"/>
      <c r="U330" s="128"/>
      <c r="V330" s="88"/>
      <c r="W330" s="18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</row>
    <row r="331" spans="1:36" s="12" customFormat="1" ht="15.75">
      <c r="A331" s="13"/>
      <c r="B331" s="133"/>
      <c r="C331" s="137"/>
      <c r="D331" s="129"/>
      <c r="E331" s="129"/>
      <c r="F331" s="129"/>
      <c r="G331" s="129"/>
      <c r="H331" s="129"/>
      <c r="I331" s="129"/>
      <c r="J331" s="130"/>
      <c r="K331" s="129"/>
      <c r="L331" s="129"/>
      <c r="M331" s="129"/>
      <c r="N331" s="129"/>
      <c r="O331" s="129"/>
      <c r="P331" s="129"/>
      <c r="Q331" s="91"/>
      <c r="R331" s="88"/>
      <c r="S331" s="88"/>
      <c r="T331" s="88"/>
      <c r="U331" s="128"/>
      <c r="V331" s="88"/>
      <c r="W331" s="18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</row>
    <row r="332" spans="1:36" s="12" customFormat="1" ht="15.75">
      <c r="A332" s="13"/>
      <c r="B332" s="133"/>
      <c r="C332" s="137"/>
      <c r="D332" s="129"/>
      <c r="E332" s="129"/>
      <c r="F332" s="129"/>
      <c r="G332" s="129"/>
      <c r="H332" s="129"/>
      <c r="I332" s="129"/>
      <c r="J332" s="130"/>
      <c r="K332" s="129"/>
      <c r="L332" s="129"/>
      <c r="M332" s="129"/>
      <c r="N332" s="129"/>
      <c r="O332" s="129"/>
      <c r="P332" s="129"/>
      <c r="Q332" s="91"/>
      <c r="R332" s="88"/>
      <c r="S332" s="88"/>
      <c r="T332" s="88"/>
      <c r="U332" s="128"/>
      <c r="V332" s="88"/>
      <c r="W332" s="18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</row>
    <row r="333" spans="1:36" s="12" customFormat="1" ht="15.75">
      <c r="A333" s="13"/>
      <c r="B333" s="133"/>
      <c r="C333" s="137"/>
      <c r="D333" s="129"/>
      <c r="E333" s="129"/>
      <c r="F333" s="129"/>
      <c r="G333" s="129"/>
      <c r="H333" s="129"/>
      <c r="I333" s="129"/>
      <c r="J333" s="130"/>
      <c r="K333" s="129"/>
      <c r="L333" s="129"/>
      <c r="M333" s="129"/>
      <c r="N333" s="129"/>
      <c r="O333" s="129"/>
      <c r="P333" s="129"/>
      <c r="Q333" s="91"/>
      <c r="R333" s="88"/>
      <c r="S333" s="88"/>
      <c r="T333" s="88"/>
      <c r="U333" s="128"/>
      <c r="V333" s="88"/>
      <c r="W333" s="18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</row>
    <row r="334" spans="1:36" s="12" customFormat="1" ht="15.75">
      <c r="A334" s="13"/>
      <c r="B334" s="133"/>
      <c r="C334" s="137"/>
      <c r="D334" s="129"/>
      <c r="E334" s="129"/>
      <c r="F334" s="129"/>
      <c r="G334" s="129"/>
      <c r="H334" s="129"/>
      <c r="I334" s="129"/>
      <c r="J334" s="130"/>
      <c r="K334" s="129"/>
      <c r="L334" s="129"/>
      <c r="M334" s="129"/>
      <c r="N334" s="129"/>
      <c r="O334" s="129"/>
      <c r="P334" s="129"/>
      <c r="Q334" s="91"/>
      <c r="R334" s="88"/>
      <c r="S334" s="88"/>
      <c r="T334" s="88"/>
      <c r="U334" s="128"/>
      <c r="V334" s="88"/>
      <c r="W334" s="18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</row>
    <row r="335" spans="1:36" s="12" customFormat="1" ht="15.75">
      <c r="A335" s="13"/>
      <c r="B335" s="133"/>
      <c r="C335" s="137"/>
      <c r="D335" s="129"/>
      <c r="E335" s="129"/>
      <c r="F335" s="129"/>
      <c r="G335" s="129"/>
      <c r="H335" s="129"/>
      <c r="I335" s="129"/>
      <c r="J335" s="130"/>
      <c r="K335" s="129"/>
      <c r="L335" s="129"/>
      <c r="M335" s="129"/>
      <c r="N335" s="129"/>
      <c r="O335" s="129"/>
      <c r="P335" s="129"/>
      <c r="Q335" s="91"/>
      <c r="R335" s="88"/>
      <c r="S335" s="88"/>
      <c r="T335" s="88"/>
      <c r="U335" s="128"/>
      <c r="V335" s="88"/>
      <c r="W335" s="18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</row>
    <row r="336" spans="1:36" s="12" customFormat="1" ht="15.75">
      <c r="A336" s="13"/>
      <c r="B336" s="133"/>
      <c r="C336" s="137"/>
      <c r="D336" s="129"/>
      <c r="E336" s="129"/>
      <c r="F336" s="129"/>
      <c r="G336" s="129"/>
      <c r="H336" s="129"/>
      <c r="I336" s="129"/>
      <c r="J336" s="130"/>
      <c r="K336" s="129"/>
      <c r="L336" s="129"/>
      <c r="M336" s="129"/>
      <c r="N336" s="129"/>
      <c r="O336" s="129"/>
      <c r="P336" s="129"/>
      <c r="Q336" s="91"/>
      <c r="R336" s="88"/>
      <c r="S336" s="88"/>
      <c r="T336" s="88"/>
      <c r="U336" s="128"/>
      <c r="V336" s="88"/>
      <c r="W336" s="18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</row>
    <row r="337" spans="1:36" s="12" customFormat="1" ht="15.75">
      <c r="A337" s="13"/>
      <c r="B337" s="133"/>
      <c r="C337" s="137"/>
      <c r="D337" s="129"/>
      <c r="E337" s="129"/>
      <c r="F337" s="129"/>
      <c r="G337" s="129"/>
      <c r="H337" s="129"/>
      <c r="I337" s="129"/>
      <c r="J337" s="130"/>
      <c r="K337" s="129"/>
      <c r="L337" s="129"/>
      <c r="M337" s="129"/>
      <c r="N337" s="129"/>
      <c r="O337" s="129"/>
      <c r="P337" s="129"/>
      <c r="Q337" s="91"/>
      <c r="R337" s="88"/>
      <c r="S337" s="88"/>
      <c r="T337" s="88"/>
      <c r="U337" s="128"/>
      <c r="V337" s="88"/>
      <c r="W337" s="18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</row>
    <row r="338" spans="1:36" s="12" customFormat="1" ht="15.75">
      <c r="A338" s="13"/>
      <c r="B338" s="133"/>
      <c r="C338" s="137"/>
      <c r="D338" s="129"/>
      <c r="E338" s="129"/>
      <c r="F338" s="129"/>
      <c r="G338" s="129"/>
      <c r="H338" s="129"/>
      <c r="I338" s="129"/>
      <c r="J338" s="130"/>
      <c r="K338" s="129"/>
      <c r="L338" s="129"/>
      <c r="M338" s="129"/>
      <c r="N338" s="129"/>
      <c r="O338" s="129"/>
      <c r="P338" s="129"/>
      <c r="Q338" s="91"/>
      <c r="R338" s="88"/>
      <c r="S338" s="88"/>
      <c r="T338" s="88"/>
      <c r="U338" s="128"/>
      <c r="V338" s="88"/>
      <c r="W338" s="18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</row>
    <row r="339" spans="1:36" s="12" customFormat="1" ht="15.75">
      <c r="A339" s="13"/>
      <c r="B339" s="133"/>
      <c r="C339" s="137"/>
      <c r="D339" s="129"/>
      <c r="E339" s="129"/>
      <c r="F339" s="129"/>
      <c r="G339" s="129"/>
      <c r="H339" s="129"/>
      <c r="I339" s="129"/>
      <c r="J339" s="130"/>
      <c r="K339" s="129"/>
      <c r="L339" s="129"/>
      <c r="M339" s="129"/>
      <c r="N339" s="129"/>
      <c r="O339" s="129"/>
      <c r="P339" s="129"/>
      <c r="Q339" s="91"/>
      <c r="R339" s="88"/>
      <c r="S339" s="88"/>
      <c r="T339" s="88"/>
      <c r="U339" s="128"/>
      <c r="V339" s="88"/>
      <c r="W339" s="18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</row>
    <row r="340" spans="1:36" s="12" customFormat="1" ht="15.75">
      <c r="A340" s="13"/>
      <c r="B340" s="133"/>
      <c r="C340" s="137"/>
      <c r="D340" s="129"/>
      <c r="E340" s="129"/>
      <c r="F340" s="129"/>
      <c r="G340" s="129"/>
      <c r="H340" s="129"/>
      <c r="I340" s="129"/>
      <c r="J340" s="130"/>
      <c r="K340" s="129"/>
      <c r="L340" s="129"/>
      <c r="M340" s="129"/>
      <c r="N340" s="129"/>
      <c r="O340" s="129"/>
      <c r="P340" s="129"/>
      <c r="Q340" s="91"/>
      <c r="R340" s="88"/>
      <c r="S340" s="88"/>
      <c r="T340" s="88"/>
      <c r="U340" s="128"/>
      <c r="V340" s="88"/>
      <c r="W340" s="18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</row>
    <row r="341" spans="1:36" s="12" customFormat="1" ht="15.75">
      <c r="A341" s="13"/>
      <c r="B341" s="133"/>
      <c r="C341" s="137"/>
      <c r="D341" s="129"/>
      <c r="E341" s="129"/>
      <c r="F341" s="129"/>
      <c r="G341" s="129"/>
      <c r="H341" s="129"/>
      <c r="I341" s="129"/>
      <c r="J341" s="130"/>
      <c r="K341" s="129"/>
      <c r="L341" s="129"/>
      <c r="M341" s="129"/>
      <c r="N341" s="129"/>
      <c r="O341" s="129"/>
      <c r="P341" s="129"/>
      <c r="Q341" s="91"/>
      <c r="R341" s="88"/>
      <c r="S341" s="88"/>
      <c r="T341" s="88"/>
      <c r="U341" s="128"/>
      <c r="V341" s="88"/>
      <c r="W341" s="18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</row>
    <row r="342" spans="1:36" s="12" customFormat="1" ht="15.75">
      <c r="A342" s="13"/>
      <c r="B342" s="133"/>
      <c r="C342" s="137"/>
      <c r="D342" s="129"/>
      <c r="E342" s="129"/>
      <c r="F342" s="129"/>
      <c r="G342" s="129"/>
      <c r="H342" s="129"/>
      <c r="I342" s="129"/>
      <c r="J342" s="130"/>
      <c r="K342" s="129"/>
      <c r="L342" s="129"/>
      <c r="M342" s="129"/>
      <c r="N342" s="129"/>
      <c r="O342" s="129"/>
      <c r="P342" s="129"/>
      <c r="Q342" s="91"/>
      <c r="R342" s="88"/>
      <c r="S342" s="88"/>
      <c r="T342" s="88"/>
      <c r="U342" s="128"/>
      <c r="V342" s="88"/>
      <c r="W342" s="18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</row>
    <row r="343" spans="1:36" s="12" customFormat="1" ht="15.75">
      <c r="A343" s="13"/>
      <c r="B343" s="133"/>
      <c r="C343" s="137"/>
      <c r="D343" s="129"/>
      <c r="E343" s="129"/>
      <c r="F343" s="129"/>
      <c r="G343" s="129"/>
      <c r="H343" s="129"/>
      <c r="I343" s="129"/>
      <c r="J343" s="130"/>
      <c r="K343" s="129"/>
      <c r="L343" s="129"/>
      <c r="M343" s="129"/>
      <c r="N343" s="129"/>
      <c r="O343" s="129"/>
      <c r="P343" s="129"/>
      <c r="Q343" s="91"/>
      <c r="R343" s="88"/>
      <c r="S343" s="88"/>
      <c r="T343" s="88"/>
      <c r="U343" s="128"/>
      <c r="V343" s="88"/>
      <c r="W343" s="18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</row>
    <row r="344" spans="1:36" s="12" customFormat="1" ht="15.75">
      <c r="A344" s="13"/>
      <c r="B344" s="133"/>
      <c r="C344" s="137"/>
      <c r="D344" s="129"/>
      <c r="E344" s="129"/>
      <c r="F344" s="129"/>
      <c r="G344" s="129"/>
      <c r="H344" s="129"/>
      <c r="I344" s="129"/>
      <c r="J344" s="130"/>
      <c r="K344" s="129"/>
      <c r="L344" s="129"/>
      <c r="M344" s="129"/>
      <c r="N344" s="129"/>
      <c r="O344" s="129"/>
      <c r="P344" s="129"/>
      <c r="Q344" s="91"/>
      <c r="R344" s="88"/>
      <c r="S344" s="88"/>
      <c r="T344" s="88"/>
      <c r="U344" s="128"/>
      <c r="V344" s="88"/>
      <c r="W344" s="18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</row>
    <row r="345" spans="1:36" s="12" customFormat="1" ht="15.75">
      <c r="A345" s="13"/>
      <c r="B345" s="133"/>
      <c r="C345" s="137"/>
      <c r="D345" s="129"/>
      <c r="E345" s="129"/>
      <c r="F345" s="129"/>
      <c r="G345" s="129"/>
      <c r="H345" s="129"/>
      <c r="I345" s="129"/>
      <c r="J345" s="130"/>
      <c r="K345" s="129"/>
      <c r="L345" s="129"/>
      <c r="M345" s="129"/>
      <c r="N345" s="129"/>
      <c r="O345" s="129"/>
      <c r="P345" s="129"/>
      <c r="Q345" s="91"/>
      <c r="R345" s="88"/>
      <c r="S345" s="88"/>
      <c r="T345" s="88"/>
      <c r="U345" s="128"/>
      <c r="V345" s="88"/>
      <c r="W345" s="18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</row>
    <row r="346" spans="1:36" s="12" customFormat="1" ht="15.75">
      <c r="A346" s="13"/>
      <c r="B346" s="133"/>
      <c r="C346" s="137"/>
      <c r="D346" s="129"/>
      <c r="E346" s="129"/>
      <c r="F346" s="129"/>
      <c r="G346" s="129"/>
      <c r="H346" s="129"/>
      <c r="I346" s="129"/>
      <c r="J346" s="130"/>
      <c r="K346" s="129"/>
      <c r="L346" s="129"/>
      <c r="M346" s="129"/>
      <c r="N346" s="129"/>
      <c r="O346" s="129"/>
      <c r="P346" s="129"/>
      <c r="Q346" s="91"/>
      <c r="R346" s="88"/>
      <c r="S346" s="88"/>
      <c r="T346" s="88"/>
      <c r="U346" s="128"/>
      <c r="V346" s="88"/>
      <c r="W346" s="18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</row>
    <row r="347" spans="1:36" s="12" customFormat="1" ht="15.75">
      <c r="A347" s="13"/>
      <c r="B347" s="133"/>
      <c r="C347" s="137"/>
      <c r="D347" s="129"/>
      <c r="E347" s="129"/>
      <c r="F347" s="129"/>
      <c r="G347" s="129"/>
      <c r="H347" s="129"/>
      <c r="I347" s="129"/>
      <c r="J347" s="130"/>
      <c r="K347" s="129"/>
      <c r="L347" s="129"/>
      <c r="M347" s="129"/>
      <c r="N347" s="129"/>
      <c r="O347" s="129"/>
      <c r="P347" s="129"/>
      <c r="Q347" s="91"/>
      <c r="R347" s="88"/>
      <c r="S347" s="88"/>
      <c r="T347" s="88"/>
      <c r="U347" s="128"/>
      <c r="V347" s="88"/>
      <c r="W347" s="18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</row>
    <row r="348" spans="1:36" s="12" customFormat="1" ht="15.75">
      <c r="A348" s="13"/>
      <c r="B348" s="133"/>
      <c r="C348" s="137"/>
      <c r="D348" s="129"/>
      <c r="E348" s="129"/>
      <c r="F348" s="129"/>
      <c r="G348" s="129"/>
      <c r="H348" s="129"/>
      <c r="I348" s="129"/>
      <c r="J348" s="130"/>
      <c r="K348" s="129"/>
      <c r="L348" s="129"/>
      <c r="M348" s="129"/>
      <c r="N348" s="129"/>
      <c r="O348" s="129"/>
      <c r="P348" s="129"/>
      <c r="Q348" s="91"/>
      <c r="R348" s="88"/>
      <c r="S348" s="88"/>
      <c r="T348" s="88"/>
      <c r="U348" s="128"/>
      <c r="V348" s="88"/>
      <c r="W348" s="18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</row>
    <row r="349" spans="1:36" s="12" customFormat="1" ht="15.75">
      <c r="A349" s="13"/>
      <c r="B349" s="133"/>
      <c r="C349" s="137"/>
      <c r="D349" s="129"/>
      <c r="E349" s="129"/>
      <c r="F349" s="129"/>
      <c r="G349" s="129"/>
      <c r="H349" s="129"/>
      <c r="I349" s="129"/>
      <c r="J349" s="130"/>
      <c r="K349" s="129"/>
      <c r="L349" s="129"/>
      <c r="M349" s="129"/>
      <c r="N349" s="129"/>
      <c r="O349" s="129"/>
      <c r="P349" s="129"/>
      <c r="Q349" s="91"/>
      <c r="R349" s="88"/>
      <c r="S349" s="88"/>
      <c r="T349" s="88"/>
      <c r="U349" s="128"/>
      <c r="V349" s="88"/>
      <c r="W349" s="18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</row>
    <row r="350" spans="1:36" s="12" customFormat="1" ht="15.75">
      <c r="A350" s="13"/>
      <c r="B350" s="133"/>
      <c r="C350" s="137"/>
      <c r="D350" s="129"/>
      <c r="E350" s="129"/>
      <c r="F350" s="129"/>
      <c r="G350" s="129"/>
      <c r="H350" s="129"/>
      <c r="I350" s="129"/>
      <c r="J350" s="130"/>
      <c r="K350" s="129"/>
      <c r="L350" s="129"/>
      <c r="M350" s="129"/>
      <c r="N350" s="129"/>
      <c r="O350" s="129"/>
      <c r="P350" s="129"/>
      <c r="Q350" s="91"/>
      <c r="R350" s="88"/>
      <c r="S350" s="88"/>
      <c r="T350" s="88"/>
      <c r="U350" s="128"/>
      <c r="V350" s="88"/>
      <c r="W350" s="18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</row>
    <row r="351" spans="1:36" s="12" customFormat="1" ht="15.75">
      <c r="A351" s="13"/>
      <c r="B351" s="133"/>
      <c r="C351" s="137"/>
      <c r="D351" s="129"/>
      <c r="E351" s="129"/>
      <c r="F351" s="129"/>
      <c r="G351" s="129"/>
      <c r="H351" s="129"/>
      <c r="I351" s="129"/>
      <c r="J351" s="130"/>
      <c r="K351" s="129"/>
      <c r="L351" s="129"/>
      <c r="M351" s="129"/>
      <c r="N351" s="129"/>
      <c r="O351" s="129"/>
      <c r="P351" s="129"/>
      <c r="Q351" s="91"/>
      <c r="R351" s="88"/>
      <c r="S351" s="88"/>
      <c r="T351" s="88"/>
      <c r="U351" s="128"/>
      <c r="V351" s="88"/>
      <c r="W351" s="18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</row>
    <row r="352" spans="1:36" s="12" customFormat="1" ht="15.75">
      <c r="A352" s="13"/>
      <c r="B352" s="133"/>
      <c r="C352" s="137"/>
      <c r="D352" s="129"/>
      <c r="E352" s="129"/>
      <c r="F352" s="129"/>
      <c r="G352" s="129"/>
      <c r="H352" s="129"/>
      <c r="I352" s="129"/>
      <c r="J352" s="130"/>
      <c r="K352" s="129"/>
      <c r="L352" s="129"/>
      <c r="M352" s="129"/>
      <c r="N352" s="129"/>
      <c r="O352" s="129"/>
      <c r="P352" s="129"/>
      <c r="Q352" s="91"/>
      <c r="R352" s="88"/>
      <c r="S352" s="88"/>
      <c r="T352" s="88"/>
      <c r="U352" s="128"/>
      <c r="V352" s="88"/>
      <c r="W352" s="18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</row>
    <row r="353" spans="1:36" s="12" customFormat="1" ht="15.75">
      <c r="A353" s="13"/>
      <c r="B353" s="133"/>
      <c r="C353" s="137"/>
      <c r="D353" s="129"/>
      <c r="E353" s="129"/>
      <c r="F353" s="129"/>
      <c r="G353" s="129"/>
      <c r="H353" s="129"/>
      <c r="I353" s="129"/>
      <c r="J353" s="130"/>
      <c r="K353" s="129"/>
      <c r="L353" s="129"/>
      <c r="M353" s="129"/>
      <c r="N353" s="129"/>
      <c r="O353" s="129"/>
      <c r="P353" s="129"/>
      <c r="Q353" s="91"/>
      <c r="R353" s="88"/>
      <c r="S353" s="88"/>
      <c r="T353" s="88"/>
      <c r="U353" s="128"/>
      <c r="V353" s="88"/>
      <c r="W353" s="18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</row>
    <row r="354" spans="1:36" s="12" customFormat="1" ht="15.75">
      <c r="A354" s="13"/>
      <c r="B354" s="133"/>
      <c r="C354" s="137"/>
      <c r="D354" s="129"/>
      <c r="E354" s="129"/>
      <c r="F354" s="129"/>
      <c r="G354" s="129"/>
      <c r="H354" s="129"/>
      <c r="I354" s="129"/>
      <c r="J354" s="130"/>
      <c r="K354" s="129"/>
      <c r="L354" s="129"/>
      <c r="M354" s="129"/>
      <c r="N354" s="129"/>
      <c r="O354" s="129"/>
      <c r="P354" s="129"/>
      <c r="Q354" s="91"/>
      <c r="R354" s="88"/>
      <c r="S354" s="88"/>
      <c r="T354" s="88"/>
      <c r="U354" s="128"/>
      <c r="V354" s="88"/>
      <c r="W354" s="18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</row>
    <row r="355" spans="1:36" s="12" customFormat="1" ht="15.75">
      <c r="A355" s="13"/>
      <c r="B355" s="133"/>
      <c r="C355" s="137"/>
      <c r="D355" s="129"/>
      <c r="E355" s="129"/>
      <c r="F355" s="129"/>
      <c r="G355" s="129"/>
      <c r="H355" s="129"/>
      <c r="I355" s="129"/>
      <c r="J355" s="130"/>
      <c r="K355" s="129"/>
      <c r="L355" s="129"/>
      <c r="M355" s="129"/>
      <c r="N355" s="129"/>
      <c r="O355" s="129"/>
      <c r="P355" s="129"/>
      <c r="Q355" s="91"/>
      <c r="R355" s="88"/>
      <c r="S355" s="88"/>
      <c r="T355" s="88"/>
      <c r="U355" s="128"/>
      <c r="V355" s="88"/>
      <c r="W355" s="18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</row>
    <row r="356" spans="1:36" s="12" customFormat="1" ht="15.75">
      <c r="A356" s="13"/>
      <c r="B356" s="133"/>
      <c r="C356" s="137"/>
      <c r="D356" s="129"/>
      <c r="E356" s="129"/>
      <c r="F356" s="129"/>
      <c r="G356" s="129"/>
      <c r="H356" s="129"/>
      <c r="I356" s="129"/>
      <c r="J356" s="130"/>
      <c r="K356" s="129"/>
      <c r="L356" s="129"/>
      <c r="M356" s="129"/>
      <c r="N356" s="129"/>
      <c r="O356" s="129"/>
      <c r="P356" s="129"/>
      <c r="Q356" s="91"/>
      <c r="R356" s="88"/>
      <c r="S356" s="88"/>
      <c r="T356" s="88"/>
      <c r="U356" s="128"/>
      <c r="V356" s="88"/>
      <c r="W356" s="18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</row>
    <row r="357" spans="1:36" s="12" customFormat="1" ht="15.75">
      <c r="A357" s="13"/>
      <c r="B357" s="133"/>
      <c r="C357" s="137"/>
      <c r="D357" s="129"/>
      <c r="E357" s="129"/>
      <c r="F357" s="129"/>
      <c r="G357" s="129"/>
      <c r="H357" s="129"/>
      <c r="I357" s="129"/>
      <c r="J357" s="130"/>
      <c r="K357" s="129"/>
      <c r="L357" s="129"/>
      <c r="M357" s="129"/>
      <c r="N357" s="129"/>
      <c r="O357" s="129"/>
      <c r="P357" s="129"/>
      <c r="Q357" s="91"/>
      <c r="R357" s="88"/>
      <c r="S357" s="88"/>
      <c r="T357" s="88"/>
      <c r="U357" s="128"/>
      <c r="V357" s="88"/>
      <c r="W357" s="18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</row>
    <row r="358" spans="1:36" s="12" customFormat="1" ht="15.75">
      <c r="A358" s="13"/>
      <c r="B358" s="133"/>
      <c r="C358" s="137"/>
      <c r="D358" s="129"/>
      <c r="E358" s="129"/>
      <c r="F358" s="129"/>
      <c r="G358" s="129"/>
      <c r="H358" s="129"/>
      <c r="I358" s="129"/>
      <c r="J358" s="130"/>
      <c r="K358" s="129"/>
      <c r="L358" s="129"/>
      <c r="M358" s="129"/>
      <c r="N358" s="129"/>
      <c r="O358" s="129"/>
      <c r="P358" s="129"/>
      <c r="Q358" s="91"/>
      <c r="R358" s="88"/>
      <c r="S358" s="88"/>
      <c r="T358" s="88"/>
      <c r="U358" s="128"/>
      <c r="V358" s="88"/>
      <c r="W358" s="18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</row>
    <row r="359" spans="1:36" s="12" customFormat="1" ht="15.75">
      <c r="A359" s="13"/>
      <c r="B359" s="133"/>
      <c r="C359" s="137"/>
      <c r="D359" s="129"/>
      <c r="E359" s="129"/>
      <c r="F359" s="129"/>
      <c r="G359" s="129"/>
      <c r="H359" s="129"/>
      <c r="I359" s="129"/>
      <c r="J359" s="130"/>
      <c r="K359" s="129"/>
      <c r="L359" s="129"/>
      <c r="M359" s="129"/>
      <c r="N359" s="129"/>
      <c r="O359" s="129"/>
      <c r="P359" s="129"/>
      <c r="Q359" s="91"/>
      <c r="R359" s="88"/>
      <c r="S359" s="88"/>
      <c r="T359" s="88"/>
      <c r="U359" s="128"/>
      <c r="V359" s="88"/>
      <c r="W359" s="18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</row>
    <row r="360" spans="1:36" s="12" customFormat="1" ht="15.75">
      <c r="A360" s="13"/>
      <c r="B360" s="133"/>
      <c r="C360" s="137"/>
      <c r="D360" s="129"/>
      <c r="E360" s="129"/>
      <c r="F360" s="129"/>
      <c r="G360" s="129"/>
      <c r="H360" s="129"/>
      <c r="I360" s="129"/>
      <c r="J360" s="130"/>
      <c r="K360" s="129"/>
      <c r="L360" s="129"/>
      <c r="M360" s="129"/>
      <c r="N360" s="129"/>
      <c r="O360" s="129"/>
      <c r="P360" s="129"/>
      <c r="Q360" s="91"/>
      <c r="R360" s="88"/>
      <c r="S360" s="88"/>
      <c r="T360" s="88"/>
      <c r="U360" s="128"/>
      <c r="V360" s="88"/>
      <c r="W360" s="18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</row>
    <row r="361" spans="1:36" s="12" customFormat="1" ht="15.75">
      <c r="A361" s="13"/>
      <c r="B361" s="133"/>
      <c r="C361" s="137"/>
      <c r="D361" s="129"/>
      <c r="E361" s="129"/>
      <c r="F361" s="129"/>
      <c r="G361" s="129"/>
      <c r="H361" s="129"/>
      <c r="I361" s="129"/>
      <c r="J361" s="130"/>
      <c r="K361" s="129"/>
      <c r="L361" s="129"/>
      <c r="M361" s="129"/>
      <c r="N361" s="129"/>
      <c r="O361" s="129"/>
      <c r="P361" s="129"/>
      <c r="Q361" s="91"/>
      <c r="R361" s="88"/>
      <c r="S361" s="88"/>
      <c r="T361" s="88"/>
      <c r="U361" s="128"/>
      <c r="V361" s="88"/>
      <c r="W361" s="18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</row>
    <row r="362" spans="1:36" s="12" customFormat="1" ht="15.75">
      <c r="A362" s="13"/>
      <c r="B362" s="133"/>
      <c r="C362" s="137"/>
      <c r="D362" s="129"/>
      <c r="E362" s="129"/>
      <c r="F362" s="129"/>
      <c r="G362" s="129"/>
      <c r="H362" s="129"/>
      <c r="I362" s="129"/>
      <c r="J362" s="130"/>
      <c r="K362" s="129"/>
      <c r="L362" s="129"/>
      <c r="M362" s="129"/>
      <c r="N362" s="129"/>
      <c r="O362" s="129"/>
      <c r="P362" s="129"/>
      <c r="Q362" s="91"/>
      <c r="R362" s="88"/>
      <c r="S362" s="88"/>
      <c r="T362" s="88"/>
      <c r="U362" s="128"/>
      <c r="V362" s="88"/>
      <c r="W362" s="18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</row>
    <row r="363" spans="1:36" s="12" customFormat="1" ht="15.75">
      <c r="A363" s="13"/>
      <c r="B363" s="133"/>
      <c r="C363" s="137"/>
      <c r="D363" s="129"/>
      <c r="E363" s="129"/>
      <c r="F363" s="129"/>
      <c r="G363" s="129"/>
      <c r="H363" s="129"/>
      <c r="I363" s="129"/>
      <c r="J363" s="130"/>
      <c r="K363" s="129"/>
      <c r="L363" s="129"/>
      <c r="M363" s="129"/>
      <c r="N363" s="129"/>
      <c r="O363" s="129"/>
      <c r="P363" s="129"/>
      <c r="Q363" s="91"/>
      <c r="R363" s="88"/>
      <c r="S363" s="88"/>
      <c r="T363" s="88"/>
      <c r="U363" s="128"/>
      <c r="V363" s="88"/>
      <c r="W363" s="18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</row>
    <row r="364" spans="1:36" s="12" customFormat="1" ht="15.75">
      <c r="A364" s="13"/>
      <c r="B364" s="133"/>
      <c r="C364" s="137"/>
      <c r="D364" s="129"/>
      <c r="E364" s="129"/>
      <c r="F364" s="129"/>
      <c r="G364" s="129"/>
      <c r="H364" s="129"/>
      <c r="I364" s="129"/>
      <c r="J364" s="130"/>
      <c r="K364" s="129"/>
      <c r="L364" s="129"/>
      <c r="M364" s="129"/>
      <c r="N364" s="129"/>
      <c r="O364" s="129"/>
      <c r="P364" s="129"/>
      <c r="Q364" s="91"/>
      <c r="R364" s="88"/>
      <c r="S364" s="88"/>
      <c r="T364" s="88"/>
      <c r="U364" s="128"/>
      <c r="V364" s="88"/>
      <c r="W364" s="18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</row>
    <row r="365" spans="1:36" s="12" customFormat="1" ht="15.75">
      <c r="A365" s="13"/>
      <c r="B365" s="133"/>
      <c r="C365" s="137"/>
      <c r="D365" s="129"/>
      <c r="E365" s="129"/>
      <c r="F365" s="129"/>
      <c r="G365" s="129"/>
      <c r="H365" s="129"/>
      <c r="I365" s="129"/>
      <c r="J365" s="130"/>
      <c r="K365" s="129"/>
      <c r="L365" s="129"/>
      <c r="M365" s="129"/>
      <c r="N365" s="129"/>
      <c r="O365" s="129"/>
      <c r="P365" s="129"/>
      <c r="Q365" s="91"/>
      <c r="R365" s="88"/>
      <c r="S365" s="88"/>
      <c r="T365" s="88"/>
      <c r="U365" s="128"/>
      <c r="V365" s="88"/>
      <c r="W365" s="18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</row>
    <row r="366" spans="1:36" s="12" customFormat="1" ht="15.75">
      <c r="A366" s="13"/>
      <c r="B366" s="133"/>
      <c r="C366" s="137"/>
      <c r="D366" s="129"/>
      <c r="E366" s="129"/>
      <c r="F366" s="129"/>
      <c r="G366" s="129"/>
      <c r="H366" s="129"/>
      <c r="I366" s="129"/>
      <c r="J366" s="130"/>
      <c r="K366" s="129"/>
      <c r="L366" s="129"/>
      <c r="M366" s="129"/>
      <c r="N366" s="129"/>
      <c r="O366" s="129"/>
      <c r="P366" s="129"/>
      <c r="Q366" s="91"/>
      <c r="R366" s="88"/>
      <c r="S366" s="88"/>
      <c r="T366" s="88"/>
      <c r="U366" s="128"/>
      <c r="V366" s="88"/>
      <c r="W366" s="18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</row>
    <row r="367" spans="1:36" s="12" customFormat="1" ht="15.75">
      <c r="A367" s="13"/>
      <c r="B367" s="133"/>
      <c r="C367" s="137"/>
      <c r="D367" s="129"/>
      <c r="E367" s="129"/>
      <c r="F367" s="129"/>
      <c r="G367" s="129"/>
      <c r="H367" s="129"/>
      <c r="I367" s="129"/>
      <c r="J367" s="130"/>
      <c r="K367" s="129"/>
      <c r="L367" s="129"/>
      <c r="M367" s="129"/>
      <c r="N367" s="129"/>
      <c r="O367" s="129"/>
      <c r="P367" s="129"/>
      <c r="Q367" s="91"/>
      <c r="R367" s="88"/>
      <c r="S367" s="88"/>
      <c r="T367" s="88"/>
      <c r="U367" s="128"/>
      <c r="V367" s="88"/>
      <c r="W367" s="18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</row>
    <row r="368" spans="1:36" s="12" customFormat="1" ht="15.75">
      <c r="A368" s="13"/>
      <c r="B368" s="133"/>
      <c r="C368" s="137"/>
      <c r="D368" s="129"/>
      <c r="E368" s="129"/>
      <c r="F368" s="129"/>
      <c r="G368" s="129"/>
      <c r="H368" s="129"/>
      <c r="I368" s="129"/>
      <c r="J368" s="130"/>
      <c r="K368" s="129"/>
      <c r="L368" s="129"/>
      <c r="M368" s="129"/>
      <c r="N368" s="129"/>
      <c r="O368" s="129"/>
      <c r="P368" s="129"/>
      <c r="Q368" s="91"/>
      <c r="R368" s="88"/>
      <c r="S368" s="88"/>
      <c r="T368" s="88"/>
      <c r="U368" s="128"/>
      <c r="V368" s="88"/>
      <c r="W368" s="18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</row>
    <row r="369" spans="1:36" s="12" customFormat="1" ht="15.75">
      <c r="A369" s="13"/>
      <c r="B369" s="133"/>
      <c r="C369" s="137"/>
      <c r="D369" s="129"/>
      <c r="E369" s="129"/>
      <c r="F369" s="129"/>
      <c r="G369" s="129"/>
      <c r="H369" s="129"/>
      <c r="I369" s="129"/>
      <c r="J369" s="130"/>
      <c r="K369" s="129"/>
      <c r="L369" s="129"/>
      <c r="M369" s="129"/>
      <c r="N369" s="129"/>
      <c r="O369" s="129"/>
      <c r="P369" s="129"/>
      <c r="Q369" s="91"/>
      <c r="R369" s="88"/>
      <c r="S369" s="88"/>
      <c r="T369" s="88"/>
      <c r="U369" s="128"/>
      <c r="V369" s="88"/>
      <c r="W369" s="18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</row>
    <row r="370" spans="1:36" s="12" customFormat="1" ht="15.75">
      <c r="A370" s="13"/>
      <c r="B370" s="133"/>
      <c r="C370" s="137"/>
      <c r="D370" s="129"/>
      <c r="E370" s="129"/>
      <c r="F370" s="129"/>
      <c r="G370" s="129"/>
      <c r="H370" s="129"/>
      <c r="I370" s="129"/>
      <c r="J370" s="130"/>
      <c r="K370" s="129"/>
      <c r="L370" s="129"/>
      <c r="M370" s="129"/>
      <c r="N370" s="129"/>
      <c r="O370" s="129"/>
      <c r="P370" s="129"/>
      <c r="Q370" s="91"/>
      <c r="R370" s="88"/>
      <c r="S370" s="88"/>
      <c r="T370" s="88"/>
      <c r="U370" s="128"/>
      <c r="V370" s="88"/>
      <c r="W370" s="18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</row>
    <row r="371" spans="1:36" s="12" customFormat="1" ht="15.75">
      <c r="A371" s="13"/>
      <c r="B371" s="133"/>
      <c r="C371" s="137"/>
      <c r="D371" s="129"/>
      <c r="E371" s="129"/>
      <c r="F371" s="129"/>
      <c r="G371" s="129"/>
      <c r="H371" s="129"/>
      <c r="I371" s="129"/>
      <c r="J371" s="130"/>
      <c r="K371" s="129"/>
      <c r="L371" s="129"/>
      <c r="M371" s="129"/>
      <c r="N371" s="129"/>
      <c r="O371" s="129"/>
      <c r="P371" s="129"/>
      <c r="Q371" s="91"/>
      <c r="R371" s="88"/>
      <c r="S371" s="88"/>
      <c r="T371" s="88"/>
      <c r="U371" s="128"/>
      <c r="V371" s="88"/>
      <c r="W371" s="18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</row>
    <row r="372" spans="1:36" s="12" customFormat="1" ht="15.75">
      <c r="A372" s="13"/>
      <c r="B372" s="133"/>
      <c r="C372" s="137"/>
      <c r="D372" s="129"/>
      <c r="E372" s="129"/>
      <c r="F372" s="129"/>
      <c r="G372" s="129"/>
      <c r="H372" s="129"/>
      <c r="I372" s="129"/>
      <c r="J372" s="130"/>
      <c r="K372" s="129"/>
      <c r="L372" s="129"/>
      <c r="M372" s="129"/>
      <c r="N372" s="129"/>
      <c r="O372" s="129"/>
      <c r="P372" s="129"/>
      <c r="Q372" s="91"/>
      <c r="R372" s="88"/>
      <c r="S372" s="88"/>
      <c r="T372" s="88"/>
      <c r="U372" s="128"/>
      <c r="V372" s="88"/>
      <c r="W372" s="18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</row>
    <row r="373" spans="1:36" s="12" customFormat="1" ht="15.75">
      <c r="A373" s="13"/>
      <c r="B373" s="133"/>
      <c r="C373" s="137"/>
      <c r="D373" s="129"/>
      <c r="E373" s="129"/>
      <c r="F373" s="129"/>
      <c r="G373" s="129"/>
      <c r="H373" s="129"/>
      <c r="I373" s="129"/>
      <c r="J373" s="130"/>
      <c r="K373" s="129"/>
      <c r="L373" s="129"/>
      <c r="M373" s="129"/>
      <c r="N373" s="129"/>
      <c r="O373" s="129"/>
      <c r="P373" s="129"/>
      <c r="Q373" s="91"/>
      <c r="R373" s="88"/>
      <c r="S373" s="88"/>
      <c r="T373" s="88"/>
      <c r="U373" s="128"/>
      <c r="V373" s="88"/>
      <c r="W373" s="18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</row>
    <row r="374" spans="1:36" s="12" customFormat="1" ht="15.75">
      <c r="A374" s="13"/>
      <c r="B374" s="133"/>
      <c r="C374" s="137"/>
      <c r="D374" s="129"/>
      <c r="E374" s="129"/>
      <c r="F374" s="129"/>
      <c r="G374" s="129"/>
      <c r="H374" s="129"/>
      <c r="I374" s="129"/>
      <c r="J374" s="130"/>
      <c r="K374" s="129"/>
      <c r="L374" s="129"/>
      <c r="M374" s="129"/>
      <c r="N374" s="129"/>
      <c r="O374" s="129"/>
      <c r="P374" s="129"/>
      <c r="Q374" s="91"/>
      <c r="R374" s="88"/>
      <c r="S374" s="88"/>
      <c r="T374" s="88"/>
      <c r="U374" s="128"/>
      <c r="V374" s="88"/>
      <c r="W374" s="18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</row>
    <row r="375" spans="1:36" s="12" customFormat="1" ht="15.75">
      <c r="A375" s="13"/>
      <c r="B375" s="133"/>
      <c r="C375" s="137"/>
      <c r="D375" s="129"/>
      <c r="E375" s="129"/>
      <c r="F375" s="129"/>
      <c r="G375" s="129"/>
      <c r="H375" s="129"/>
      <c r="I375" s="129"/>
      <c r="J375" s="130"/>
      <c r="K375" s="129"/>
      <c r="L375" s="129"/>
      <c r="M375" s="129"/>
      <c r="N375" s="129"/>
      <c r="O375" s="129"/>
      <c r="P375" s="129"/>
      <c r="Q375" s="91"/>
      <c r="R375" s="88"/>
      <c r="S375" s="88"/>
      <c r="T375" s="88"/>
      <c r="U375" s="128"/>
      <c r="V375" s="88"/>
      <c r="W375" s="18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</row>
    <row r="376" spans="1:36" s="12" customFormat="1" ht="15.75">
      <c r="A376" s="13"/>
      <c r="B376" s="133"/>
      <c r="C376" s="137"/>
      <c r="D376" s="129"/>
      <c r="E376" s="129"/>
      <c r="F376" s="129"/>
      <c r="G376" s="129"/>
      <c r="H376" s="129"/>
      <c r="I376" s="129"/>
      <c r="J376" s="130"/>
      <c r="K376" s="129"/>
      <c r="L376" s="129"/>
      <c r="M376" s="129"/>
      <c r="N376" s="129"/>
      <c r="O376" s="129"/>
      <c r="P376" s="129"/>
      <c r="Q376" s="91"/>
      <c r="R376" s="88"/>
      <c r="S376" s="88"/>
      <c r="T376" s="88"/>
      <c r="U376" s="128"/>
      <c r="V376" s="88"/>
      <c r="W376" s="18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</row>
    <row r="377" spans="1:36" s="12" customFormat="1" ht="15.75">
      <c r="A377" s="13"/>
      <c r="B377" s="133"/>
      <c r="C377" s="137"/>
      <c r="D377" s="129"/>
      <c r="E377" s="129"/>
      <c r="F377" s="129"/>
      <c r="G377" s="129"/>
      <c r="H377" s="129"/>
      <c r="I377" s="129"/>
      <c r="J377" s="130"/>
      <c r="K377" s="129"/>
      <c r="L377" s="129"/>
      <c r="M377" s="129"/>
      <c r="N377" s="129"/>
      <c r="O377" s="129"/>
      <c r="P377" s="129"/>
      <c r="Q377" s="91"/>
      <c r="R377" s="88"/>
      <c r="S377" s="88"/>
      <c r="T377" s="88"/>
      <c r="U377" s="128"/>
      <c r="V377" s="88"/>
      <c r="W377" s="18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</row>
    <row r="378" spans="1:36" s="12" customFormat="1" ht="15.75">
      <c r="A378" s="13"/>
      <c r="B378" s="133"/>
      <c r="C378" s="137"/>
      <c r="D378" s="129"/>
      <c r="E378" s="129"/>
      <c r="F378" s="129"/>
      <c r="G378" s="129"/>
      <c r="H378" s="129"/>
      <c r="I378" s="129"/>
      <c r="J378" s="130"/>
      <c r="K378" s="129"/>
      <c r="L378" s="129"/>
      <c r="M378" s="129"/>
      <c r="N378" s="129"/>
      <c r="O378" s="129"/>
      <c r="P378" s="129"/>
      <c r="Q378" s="91"/>
      <c r="R378" s="88"/>
      <c r="S378" s="88"/>
      <c r="T378" s="88"/>
      <c r="U378" s="128"/>
      <c r="V378" s="88"/>
      <c r="W378" s="18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</row>
    <row r="379" spans="1:36" s="12" customFormat="1" ht="15.75">
      <c r="A379" s="13"/>
      <c r="B379" s="133"/>
      <c r="C379" s="137"/>
      <c r="D379" s="129"/>
      <c r="E379" s="129"/>
      <c r="F379" s="129"/>
      <c r="G379" s="129"/>
      <c r="H379" s="129"/>
      <c r="I379" s="129"/>
      <c r="J379" s="130"/>
      <c r="K379" s="129"/>
      <c r="L379" s="129"/>
      <c r="M379" s="129"/>
      <c r="N379" s="129"/>
      <c r="O379" s="129"/>
      <c r="P379" s="129"/>
      <c r="Q379" s="91"/>
      <c r="R379" s="88"/>
      <c r="S379" s="88"/>
      <c r="T379" s="88"/>
      <c r="U379" s="128"/>
      <c r="V379" s="88"/>
      <c r="W379" s="18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</row>
    <row r="380" spans="1:36" s="12" customFormat="1" ht="15.75">
      <c r="A380" s="13"/>
      <c r="B380" s="133"/>
      <c r="C380" s="137"/>
      <c r="D380" s="129"/>
      <c r="E380" s="129"/>
      <c r="F380" s="129"/>
      <c r="G380" s="129"/>
      <c r="H380" s="129"/>
      <c r="I380" s="129"/>
      <c r="J380" s="130"/>
      <c r="K380" s="129"/>
      <c r="L380" s="129"/>
      <c r="M380" s="129"/>
      <c r="N380" s="129"/>
      <c r="O380" s="129"/>
      <c r="P380" s="129"/>
      <c r="Q380" s="91"/>
      <c r="R380" s="88"/>
      <c r="S380" s="88"/>
      <c r="T380" s="88"/>
      <c r="U380" s="128"/>
      <c r="V380" s="88"/>
      <c r="W380" s="18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</row>
    <row r="381" spans="1:36" s="12" customFormat="1" ht="15.75">
      <c r="A381" s="13"/>
      <c r="B381" s="133"/>
      <c r="C381" s="137"/>
      <c r="D381" s="129"/>
      <c r="E381" s="129"/>
      <c r="F381" s="129"/>
      <c r="G381" s="129"/>
      <c r="H381" s="129"/>
      <c r="I381" s="129"/>
      <c r="J381" s="130"/>
      <c r="K381" s="129"/>
      <c r="L381" s="129"/>
      <c r="M381" s="129"/>
      <c r="N381" s="129"/>
      <c r="O381" s="129"/>
      <c r="P381" s="129"/>
      <c r="Q381" s="91"/>
      <c r="R381" s="88"/>
      <c r="S381" s="88"/>
      <c r="T381" s="88"/>
      <c r="U381" s="128"/>
      <c r="V381" s="88"/>
      <c r="W381" s="18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</row>
    <row r="382" spans="1:36" s="12" customFormat="1" ht="15.75">
      <c r="A382" s="13"/>
      <c r="B382" s="133"/>
      <c r="C382" s="137"/>
      <c r="D382" s="129"/>
      <c r="E382" s="129"/>
      <c r="F382" s="129"/>
      <c r="G382" s="129"/>
      <c r="H382" s="129"/>
      <c r="I382" s="129"/>
      <c r="J382" s="130"/>
      <c r="K382" s="129"/>
      <c r="L382" s="129"/>
      <c r="M382" s="129"/>
      <c r="N382" s="129"/>
      <c r="O382" s="129"/>
      <c r="P382" s="129"/>
      <c r="Q382" s="91"/>
      <c r="R382" s="88"/>
      <c r="S382" s="88"/>
      <c r="T382" s="88"/>
      <c r="U382" s="128"/>
      <c r="V382" s="88"/>
      <c r="W382" s="18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</row>
    <row r="383" spans="1:36" s="12" customFormat="1" ht="15.75">
      <c r="A383" s="13"/>
      <c r="B383" s="133"/>
      <c r="C383" s="137"/>
      <c r="D383" s="129"/>
      <c r="E383" s="129"/>
      <c r="F383" s="129"/>
      <c r="G383" s="129"/>
      <c r="H383" s="129"/>
      <c r="I383" s="129"/>
      <c r="J383" s="130"/>
      <c r="K383" s="129"/>
      <c r="L383" s="129"/>
      <c r="M383" s="129"/>
      <c r="N383" s="129"/>
      <c r="O383" s="129"/>
      <c r="P383" s="129"/>
      <c r="Q383" s="91"/>
      <c r="R383" s="88"/>
      <c r="S383" s="88"/>
      <c r="T383" s="88"/>
      <c r="U383" s="128"/>
      <c r="V383" s="88"/>
      <c r="W383" s="18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</row>
    <row r="384" spans="1:36" s="12" customFormat="1" ht="15.75">
      <c r="A384" s="13"/>
      <c r="B384" s="133"/>
      <c r="C384" s="137"/>
      <c r="D384" s="129"/>
      <c r="E384" s="129"/>
      <c r="F384" s="129"/>
      <c r="G384" s="129"/>
      <c r="H384" s="129"/>
      <c r="I384" s="129"/>
      <c r="J384" s="130"/>
      <c r="K384" s="129"/>
      <c r="L384" s="129"/>
      <c r="M384" s="129"/>
      <c r="N384" s="129"/>
      <c r="O384" s="129"/>
      <c r="P384" s="129"/>
      <c r="Q384" s="91"/>
      <c r="R384" s="88"/>
      <c r="S384" s="88"/>
      <c r="T384" s="88"/>
      <c r="U384" s="128"/>
      <c r="V384" s="88"/>
      <c r="W384" s="18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</row>
    <row r="385" spans="1:36" s="12" customFormat="1" ht="15.75">
      <c r="A385" s="13"/>
      <c r="B385" s="133"/>
      <c r="C385" s="137"/>
      <c r="D385" s="129"/>
      <c r="E385" s="129"/>
      <c r="F385" s="129"/>
      <c r="G385" s="129"/>
      <c r="H385" s="129"/>
      <c r="I385" s="129"/>
      <c r="J385" s="130"/>
      <c r="K385" s="129"/>
      <c r="L385" s="129"/>
      <c r="M385" s="129"/>
      <c r="N385" s="129"/>
      <c r="O385" s="129"/>
      <c r="P385" s="129"/>
      <c r="Q385" s="91"/>
      <c r="R385" s="88"/>
      <c r="S385" s="88"/>
      <c r="T385" s="88"/>
      <c r="U385" s="128"/>
      <c r="V385" s="88"/>
      <c r="W385" s="18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</row>
    <row r="386" spans="1:36" s="12" customFormat="1" ht="15.75">
      <c r="A386" s="13"/>
      <c r="B386" s="133"/>
      <c r="C386" s="137"/>
      <c r="D386" s="129"/>
      <c r="E386" s="129"/>
      <c r="F386" s="129"/>
      <c r="G386" s="129"/>
      <c r="H386" s="129"/>
      <c r="I386" s="129"/>
      <c r="J386" s="130"/>
      <c r="K386" s="129"/>
      <c r="L386" s="129"/>
      <c r="M386" s="129"/>
      <c r="N386" s="129"/>
      <c r="O386" s="129"/>
      <c r="P386" s="129"/>
      <c r="Q386" s="91"/>
      <c r="R386" s="88"/>
      <c r="S386" s="88"/>
      <c r="T386" s="88"/>
      <c r="U386" s="128"/>
      <c r="V386" s="88"/>
      <c r="W386" s="18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</row>
    <row r="387" spans="1:36" s="12" customFormat="1" ht="15.75">
      <c r="A387" s="13"/>
      <c r="B387" s="133"/>
      <c r="C387" s="137"/>
      <c r="D387" s="129"/>
      <c r="E387" s="129"/>
      <c r="F387" s="129"/>
      <c r="G387" s="129"/>
      <c r="H387" s="129"/>
      <c r="I387" s="129"/>
      <c r="J387" s="130"/>
      <c r="K387" s="129"/>
      <c r="L387" s="129"/>
      <c r="M387" s="129"/>
      <c r="N387" s="129"/>
      <c r="O387" s="129"/>
      <c r="P387" s="129"/>
      <c r="Q387" s="91"/>
      <c r="R387" s="88"/>
      <c r="S387" s="88"/>
      <c r="T387" s="88"/>
      <c r="U387" s="128"/>
      <c r="V387" s="88"/>
      <c r="W387" s="18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</row>
    <row r="388" spans="1:36" s="12" customFormat="1" ht="15.75">
      <c r="A388" s="13"/>
      <c r="B388" s="133"/>
      <c r="C388" s="137"/>
      <c r="D388" s="129"/>
      <c r="E388" s="129"/>
      <c r="F388" s="129"/>
      <c r="G388" s="129"/>
      <c r="H388" s="129"/>
      <c r="I388" s="129"/>
      <c r="J388" s="130"/>
      <c r="K388" s="129"/>
      <c r="L388" s="129"/>
      <c r="M388" s="129"/>
      <c r="N388" s="129"/>
      <c r="O388" s="129"/>
      <c r="P388" s="129"/>
      <c r="Q388" s="91"/>
      <c r="R388" s="88"/>
      <c r="S388" s="88"/>
      <c r="T388" s="88"/>
      <c r="U388" s="128"/>
      <c r="V388" s="88"/>
      <c r="W388" s="18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</row>
    <row r="389" spans="1:36" s="12" customFormat="1" ht="15.75">
      <c r="A389" s="13"/>
      <c r="B389" s="133"/>
      <c r="C389" s="137"/>
      <c r="D389" s="129"/>
      <c r="E389" s="129"/>
      <c r="F389" s="129"/>
      <c r="G389" s="129"/>
      <c r="H389" s="129"/>
      <c r="I389" s="129"/>
      <c r="J389" s="130"/>
      <c r="K389" s="129"/>
      <c r="L389" s="129"/>
      <c r="M389" s="129"/>
      <c r="N389" s="129"/>
      <c r="O389" s="129"/>
      <c r="P389" s="129"/>
      <c r="Q389" s="91"/>
      <c r="R389" s="88"/>
      <c r="S389" s="88"/>
      <c r="T389" s="88"/>
      <c r="U389" s="128"/>
      <c r="V389" s="88"/>
      <c r="W389" s="18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</row>
    <row r="390" spans="1:36" s="12" customFormat="1" ht="15.75">
      <c r="A390" s="13"/>
      <c r="B390" s="133"/>
      <c r="C390" s="137"/>
      <c r="D390" s="129"/>
      <c r="E390" s="129"/>
      <c r="F390" s="129"/>
      <c r="G390" s="129"/>
      <c r="H390" s="129"/>
      <c r="I390" s="129"/>
      <c r="J390" s="130"/>
      <c r="K390" s="129"/>
      <c r="L390" s="129"/>
      <c r="M390" s="129"/>
      <c r="N390" s="129"/>
      <c r="O390" s="129"/>
      <c r="P390" s="129"/>
      <c r="Q390" s="91"/>
      <c r="R390" s="88"/>
      <c r="S390" s="88"/>
      <c r="T390" s="88"/>
      <c r="U390" s="128"/>
      <c r="V390" s="88"/>
      <c r="W390" s="18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</row>
    <row r="391" spans="1:36" s="12" customFormat="1" ht="15.75">
      <c r="A391" s="13"/>
      <c r="B391" s="133"/>
      <c r="C391" s="137"/>
      <c r="D391" s="129"/>
      <c r="E391" s="129"/>
      <c r="F391" s="129"/>
      <c r="G391" s="129"/>
      <c r="H391" s="129"/>
      <c r="I391" s="129"/>
      <c r="J391" s="130"/>
      <c r="K391" s="129"/>
      <c r="L391" s="129"/>
      <c r="M391" s="129"/>
      <c r="N391" s="129"/>
      <c r="O391" s="129"/>
      <c r="P391" s="129"/>
      <c r="Q391" s="91"/>
      <c r="R391" s="88"/>
      <c r="S391" s="88"/>
      <c r="T391" s="88"/>
      <c r="U391" s="128"/>
      <c r="V391" s="88"/>
      <c r="W391" s="18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</row>
    <row r="392" spans="1:36" s="12" customFormat="1" ht="15.75">
      <c r="A392" s="13"/>
      <c r="B392" s="133"/>
      <c r="C392" s="137"/>
      <c r="D392" s="129"/>
      <c r="E392" s="129"/>
      <c r="F392" s="129"/>
      <c r="G392" s="129"/>
      <c r="H392" s="129"/>
      <c r="I392" s="129"/>
      <c r="J392" s="130"/>
      <c r="K392" s="129"/>
      <c r="L392" s="129"/>
      <c r="M392" s="129"/>
      <c r="N392" s="129"/>
      <c r="O392" s="129"/>
      <c r="P392" s="129"/>
      <c r="Q392" s="91"/>
      <c r="R392" s="88"/>
      <c r="S392" s="88"/>
      <c r="T392" s="88"/>
      <c r="U392" s="128"/>
      <c r="V392" s="88"/>
      <c r="W392" s="18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</row>
    <row r="393" spans="1:36" s="12" customFormat="1" ht="15.75">
      <c r="A393" s="13"/>
      <c r="B393" s="133"/>
      <c r="C393" s="137"/>
      <c r="D393" s="129"/>
      <c r="E393" s="129"/>
      <c r="F393" s="129"/>
      <c r="G393" s="129"/>
      <c r="H393" s="129"/>
      <c r="I393" s="129"/>
      <c r="J393" s="130"/>
      <c r="K393" s="129"/>
      <c r="L393" s="129"/>
      <c r="M393" s="129"/>
      <c r="N393" s="129"/>
      <c r="O393" s="129"/>
      <c r="P393" s="129"/>
      <c r="Q393" s="91"/>
      <c r="R393" s="88"/>
      <c r="S393" s="88"/>
      <c r="T393" s="88"/>
      <c r="U393" s="128"/>
      <c r="V393" s="88"/>
      <c r="W393" s="18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</row>
    <row r="394" spans="1:36" s="12" customFormat="1" ht="15.75">
      <c r="A394" s="13"/>
      <c r="B394" s="133"/>
      <c r="C394" s="137"/>
      <c r="D394" s="129"/>
      <c r="E394" s="129"/>
      <c r="F394" s="129"/>
      <c r="G394" s="129"/>
      <c r="H394" s="129"/>
      <c r="I394" s="129"/>
      <c r="J394" s="130"/>
      <c r="K394" s="129"/>
      <c r="L394" s="129"/>
      <c r="M394" s="129"/>
      <c r="N394" s="129"/>
      <c r="O394" s="129"/>
      <c r="P394" s="129"/>
      <c r="Q394" s="91"/>
      <c r="R394" s="88"/>
      <c r="S394" s="88"/>
      <c r="T394" s="88"/>
      <c r="U394" s="128"/>
      <c r="V394" s="88"/>
      <c r="W394" s="18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</row>
    <row r="395" spans="1:36" s="12" customFormat="1" ht="15.75">
      <c r="A395" s="13"/>
      <c r="B395" s="133"/>
      <c r="C395" s="137"/>
      <c r="D395" s="129"/>
      <c r="E395" s="129"/>
      <c r="F395" s="129"/>
      <c r="G395" s="129"/>
      <c r="H395" s="129"/>
      <c r="I395" s="129"/>
      <c r="J395" s="130"/>
      <c r="K395" s="129"/>
      <c r="L395" s="129"/>
      <c r="M395" s="129"/>
      <c r="N395" s="129"/>
      <c r="O395" s="129"/>
      <c r="P395" s="129"/>
      <c r="Q395" s="91"/>
      <c r="R395" s="88"/>
      <c r="S395" s="88"/>
      <c r="T395" s="88"/>
      <c r="U395" s="128"/>
      <c r="V395" s="88"/>
      <c r="W395" s="18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</row>
    <row r="396" spans="1:36" s="12" customFormat="1" ht="15.75">
      <c r="A396" s="13"/>
      <c r="B396" s="133"/>
      <c r="C396" s="137"/>
      <c r="D396" s="129"/>
      <c r="E396" s="129"/>
      <c r="F396" s="129"/>
      <c r="G396" s="129"/>
      <c r="H396" s="129"/>
      <c r="I396" s="129"/>
      <c r="J396" s="130"/>
      <c r="K396" s="129"/>
      <c r="L396" s="129"/>
      <c r="M396" s="129"/>
      <c r="N396" s="129"/>
      <c r="O396" s="129"/>
      <c r="P396" s="129"/>
      <c r="Q396" s="91"/>
      <c r="R396" s="88"/>
      <c r="S396" s="88"/>
      <c r="T396" s="88"/>
      <c r="U396" s="128"/>
      <c r="V396" s="88"/>
      <c r="W396" s="18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</row>
    <row r="397" spans="1:36" s="12" customFormat="1" ht="15.75">
      <c r="A397" s="13"/>
      <c r="B397" s="133"/>
      <c r="C397" s="137"/>
      <c r="D397" s="129"/>
      <c r="E397" s="129"/>
      <c r="F397" s="129"/>
      <c r="G397" s="129"/>
      <c r="H397" s="129"/>
      <c r="I397" s="129"/>
      <c r="J397" s="130"/>
      <c r="K397" s="129"/>
      <c r="L397" s="129"/>
      <c r="M397" s="129"/>
      <c r="N397" s="129"/>
      <c r="O397" s="129"/>
      <c r="P397" s="129"/>
      <c r="Q397" s="91"/>
      <c r="R397" s="88"/>
      <c r="S397" s="88"/>
      <c r="T397" s="88"/>
      <c r="U397" s="128"/>
      <c r="V397" s="88"/>
      <c r="W397" s="18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</row>
    <row r="398" spans="1:36" s="12" customFormat="1" ht="15.75">
      <c r="A398" s="13"/>
      <c r="B398" s="133"/>
      <c r="C398" s="137"/>
      <c r="D398" s="129"/>
      <c r="E398" s="129"/>
      <c r="F398" s="129"/>
      <c r="G398" s="129"/>
      <c r="H398" s="129"/>
      <c r="I398" s="129"/>
      <c r="J398" s="130"/>
      <c r="K398" s="129"/>
      <c r="L398" s="129"/>
      <c r="M398" s="129"/>
      <c r="N398" s="129"/>
      <c r="O398" s="129"/>
      <c r="P398" s="129"/>
      <c r="Q398" s="91"/>
      <c r="R398" s="88"/>
      <c r="S398" s="88"/>
      <c r="T398" s="88"/>
      <c r="U398" s="128"/>
      <c r="V398" s="88"/>
      <c r="W398" s="18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</row>
    <row r="399" spans="1:36" s="12" customFormat="1" ht="15.75">
      <c r="A399" s="13"/>
      <c r="B399" s="133"/>
      <c r="C399" s="137"/>
      <c r="D399" s="129"/>
      <c r="E399" s="129"/>
      <c r="F399" s="129"/>
      <c r="G399" s="129"/>
      <c r="H399" s="129"/>
      <c r="I399" s="129"/>
      <c r="J399" s="130"/>
      <c r="K399" s="129"/>
      <c r="L399" s="129"/>
      <c r="M399" s="129"/>
      <c r="N399" s="129"/>
      <c r="O399" s="129"/>
      <c r="P399" s="129"/>
      <c r="Q399" s="91"/>
      <c r="R399" s="88"/>
      <c r="S399" s="88"/>
      <c r="T399" s="88"/>
      <c r="U399" s="128"/>
      <c r="V399" s="88"/>
      <c r="W399" s="18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</row>
    <row r="400" spans="1:36" s="12" customFormat="1" ht="15.75">
      <c r="A400" s="13"/>
      <c r="B400" s="133"/>
      <c r="C400" s="137"/>
      <c r="D400" s="129"/>
      <c r="E400" s="129"/>
      <c r="F400" s="129"/>
      <c r="G400" s="129"/>
      <c r="H400" s="129"/>
      <c r="I400" s="129"/>
      <c r="J400" s="130"/>
      <c r="K400" s="129"/>
      <c r="L400" s="129"/>
      <c r="M400" s="129"/>
      <c r="N400" s="129"/>
      <c r="O400" s="129"/>
      <c r="P400" s="129"/>
      <c r="Q400" s="91"/>
      <c r="R400" s="88"/>
      <c r="S400" s="88"/>
      <c r="T400" s="88"/>
      <c r="U400" s="128"/>
      <c r="V400" s="88"/>
      <c r="W400" s="18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</row>
    <row r="401" spans="1:36" s="12" customFormat="1" ht="15.75">
      <c r="A401" s="13"/>
      <c r="B401" s="133"/>
      <c r="C401" s="137"/>
      <c r="D401" s="129"/>
      <c r="E401" s="129"/>
      <c r="F401" s="129"/>
      <c r="G401" s="129"/>
      <c r="H401" s="129"/>
      <c r="I401" s="129"/>
      <c r="J401" s="130"/>
      <c r="K401" s="129"/>
      <c r="L401" s="129"/>
      <c r="M401" s="129"/>
      <c r="N401" s="129"/>
      <c r="O401" s="129"/>
      <c r="P401" s="129"/>
      <c r="Q401" s="91"/>
      <c r="R401" s="88"/>
      <c r="S401" s="88"/>
      <c r="T401" s="88"/>
      <c r="U401" s="128"/>
      <c r="V401" s="88"/>
      <c r="W401" s="18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</row>
    <row r="402" spans="1:36" s="12" customFormat="1" ht="15.75">
      <c r="A402" s="13"/>
      <c r="B402" s="133"/>
      <c r="C402" s="137"/>
      <c r="D402" s="129"/>
      <c r="E402" s="129"/>
      <c r="F402" s="129"/>
      <c r="G402" s="129"/>
      <c r="H402" s="129"/>
      <c r="I402" s="129"/>
      <c r="J402" s="130"/>
      <c r="K402" s="129"/>
      <c r="L402" s="129"/>
      <c r="M402" s="129"/>
      <c r="N402" s="129"/>
      <c r="O402" s="129"/>
      <c r="P402" s="129"/>
      <c r="Q402" s="91"/>
      <c r="R402" s="88"/>
      <c r="S402" s="88"/>
      <c r="T402" s="88"/>
      <c r="U402" s="128"/>
      <c r="V402" s="88"/>
      <c r="W402" s="18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</row>
    <row r="403" spans="1:36" s="12" customFormat="1" ht="15.75">
      <c r="A403" s="13"/>
      <c r="B403" s="133"/>
      <c r="C403" s="137"/>
      <c r="D403" s="129"/>
      <c r="E403" s="129"/>
      <c r="F403" s="129"/>
      <c r="G403" s="129"/>
      <c r="H403" s="129"/>
      <c r="I403" s="129"/>
      <c r="J403" s="130"/>
      <c r="K403" s="129"/>
      <c r="L403" s="129"/>
      <c r="M403" s="129"/>
      <c r="N403" s="129"/>
      <c r="O403" s="129"/>
      <c r="P403" s="129"/>
      <c r="Q403" s="91"/>
      <c r="R403" s="88"/>
      <c r="S403" s="88"/>
      <c r="T403" s="88"/>
      <c r="U403" s="128"/>
      <c r="V403" s="88"/>
      <c r="W403" s="18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</row>
    <row r="404" spans="1:36" s="12" customFormat="1" ht="15.75">
      <c r="A404" s="13"/>
      <c r="B404" s="133"/>
      <c r="C404" s="137"/>
      <c r="D404" s="129"/>
      <c r="E404" s="129"/>
      <c r="F404" s="129"/>
      <c r="G404" s="129"/>
      <c r="H404" s="129"/>
      <c r="I404" s="129"/>
      <c r="J404" s="130"/>
      <c r="K404" s="129"/>
      <c r="L404" s="129"/>
      <c r="M404" s="129"/>
      <c r="N404" s="129"/>
      <c r="O404" s="129"/>
      <c r="P404" s="129"/>
      <c r="Q404" s="91"/>
      <c r="R404" s="88"/>
      <c r="S404" s="88"/>
      <c r="T404" s="88"/>
      <c r="U404" s="128"/>
      <c r="V404" s="88"/>
      <c r="W404" s="18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</row>
    <row r="405" spans="1:36" s="12" customFormat="1" ht="15.75">
      <c r="A405" s="13"/>
      <c r="B405" s="133"/>
      <c r="C405" s="137"/>
      <c r="D405" s="129"/>
      <c r="E405" s="129"/>
      <c r="F405" s="129"/>
      <c r="G405" s="129"/>
      <c r="H405" s="129"/>
      <c r="I405" s="129"/>
      <c r="J405" s="130"/>
      <c r="K405" s="129"/>
      <c r="L405" s="129"/>
      <c r="M405" s="129"/>
      <c r="N405" s="129"/>
      <c r="O405" s="129"/>
      <c r="P405" s="129"/>
      <c r="Q405" s="91"/>
      <c r="R405" s="88"/>
      <c r="S405" s="88"/>
      <c r="T405" s="88"/>
      <c r="U405" s="128"/>
      <c r="V405" s="88"/>
      <c r="W405" s="18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</row>
    <row r="406" spans="1:36" s="12" customFormat="1" ht="15.75">
      <c r="A406" s="13"/>
      <c r="B406" s="133"/>
      <c r="C406" s="137"/>
      <c r="D406" s="129"/>
      <c r="E406" s="129"/>
      <c r="F406" s="129"/>
      <c r="G406" s="129"/>
      <c r="H406" s="129"/>
      <c r="I406" s="129"/>
      <c r="J406" s="130"/>
      <c r="K406" s="129"/>
      <c r="L406" s="129"/>
      <c r="M406" s="129"/>
      <c r="N406" s="129"/>
      <c r="O406" s="129"/>
      <c r="P406" s="129"/>
      <c r="Q406" s="91"/>
      <c r="R406" s="88"/>
      <c r="S406" s="88"/>
      <c r="T406" s="88"/>
      <c r="U406" s="128"/>
      <c r="V406" s="88"/>
      <c r="W406" s="18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</row>
    <row r="407" spans="1:36" s="12" customFormat="1" ht="15.75">
      <c r="A407" s="13"/>
      <c r="B407" s="133"/>
      <c r="C407" s="137"/>
      <c r="D407" s="129"/>
      <c r="E407" s="129"/>
      <c r="F407" s="129"/>
      <c r="G407" s="129"/>
      <c r="H407" s="129"/>
      <c r="I407" s="129"/>
      <c r="J407" s="130"/>
      <c r="K407" s="129"/>
      <c r="L407" s="129"/>
      <c r="M407" s="129"/>
      <c r="N407" s="129"/>
      <c r="O407" s="129"/>
      <c r="P407" s="129"/>
      <c r="Q407" s="91"/>
      <c r="R407" s="88"/>
      <c r="S407" s="88"/>
      <c r="T407" s="88"/>
      <c r="U407" s="128"/>
      <c r="V407" s="88"/>
      <c r="W407" s="18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</row>
    <row r="408" spans="1:36" s="12" customFormat="1" ht="15.75">
      <c r="A408" s="13"/>
      <c r="B408" s="133"/>
      <c r="C408" s="137"/>
      <c r="D408" s="129"/>
      <c r="E408" s="129"/>
      <c r="F408" s="129"/>
      <c r="G408" s="129"/>
      <c r="H408" s="129"/>
      <c r="I408" s="129"/>
      <c r="J408" s="130"/>
      <c r="K408" s="129"/>
      <c r="L408" s="129"/>
      <c r="M408" s="129"/>
      <c r="N408" s="129"/>
      <c r="O408" s="129"/>
      <c r="P408" s="129"/>
      <c r="Q408" s="91"/>
      <c r="R408" s="88"/>
      <c r="S408" s="88"/>
      <c r="T408" s="88"/>
      <c r="U408" s="128"/>
      <c r="V408" s="88"/>
      <c r="W408" s="18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</row>
    <row r="409" spans="1:36" s="12" customFormat="1" ht="15.75">
      <c r="A409" s="13"/>
      <c r="B409" s="133"/>
      <c r="C409" s="137"/>
      <c r="D409" s="129"/>
      <c r="E409" s="129"/>
      <c r="F409" s="129"/>
      <c r="G409" s="129"/>
      <c r="H409" s="129"/>
      <c r="I409" s="129"/>
      <c r="J409" s="130"/>
      <c r="K409" s="129"/>
      <c r="L409" s="129"/>
      <c r="M409" s="129"/>
      <c r="N409" s="129"/>
      <c r="O409" s="129"/>
      <c r="P409" s="129"/>
      <c r="Q409" s="91"/>
      <c r="R409" s="88"/>
      <c r="S409" s="88"/>
      <c r="T409" s="88"/>
      <c r="U409" s="128"/>
      <c r="V409" s="88"/>
      <c r="W409" s="18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</row>
    <row r="410" spans="1:36" s="12" customFormat="1" ht="15.75">
      <c r="A410" s="13"/>
      <c r="B410" s="133"/>
      <c r="C410" s="137"/>
      <c r="D410" s="129"/>
      <c r="E410" s="129"/>
      <c r="F410" s="129"/>
      <c r="G410" s="129"/>
      <c r="H410" s="129"/>
      <c r="I410" s="129"/>
      <c r="J410" s="130"/>
      <c r="K410" s="129"/>
      <c r="L410" s="129"/>
      <c r="M410" s="129"/>
      <c r="N410" s="129"/>
      <c r="O410" s="129"/>
      <c r="P410" s="129"/>
      <c r="Q410" s="91"/>
      <c r="R410" s="88"/>
      <c r="S410" s="88"/>
      <c r="T410" s="88"/>
      <c r="U410" s="128"/>
      <c r="V410" s="88"/>
      <c r="W410" s="18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</row>
    <row r="411" spans="1:36" s="12" customFormat="1" ht="15.75">
      <c r="A411" s="13"/>
      <c r="B411" s="133"/>
      <c r="C411" s="137"/>
      <c r="D411" s="129"/>
      <c r="E411" s="129"/>
      <c r="F411" s="129"/>
      <c r="G411" s="129"/>
      <c r="H411" s="129"/>
      <c r="I411" s="129"/>
      <c r="J411" s="130"/>
      <c r="K411" s="129"/>
      <c r="L411" s="129"/>
      <c r="M411" s="129"/>
      <c r="N411" s="129"/>
      <c r="O411" s="129"/>
      <c r="P411" s="129"/>
      <c r="Q411" s="91"/>
      <c r="R411" s="88"/>
      <c r="S411" s="88"/>
      <c r="T411" s="88"/>
      <c r="U411" s="128"/>
      <c r="V411" s="88"/>
      <c r="W411" s="18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</row>
    <row r="412" spans="1:36" s="12" customFormat="1" ht="15.75">
      <c r="A412" s="13"/>
      <c r="B412" s="133"/>
      <c r="C412" s="137"/>
      <c r="D412" s="129"/>
      <c r="E412" s="129"/>
      <c r="F412" s="129"/>
      <c r="G412" s="129"/>
      <c r="H412" s="129"/>
      <c r="I412" s="129"/>
      <c r="J412" s="130"/>
      <c r="K412" s="129"/>
      <c r="L412" s="129"/>
      <c r="M412" s="129"/>
      <c r="N412" s="129"/>
      <c r="O412" s="129"/>
      <c r="P412" s="129"/>
      <c r="Q412" s="91"/>
      <c r="R412" s="88"/>
      <c r="S412" s="88"/>
      <c r="T412" s="88"/>
      <c r="U412" s="128"/>
      <c r="V412" s="88"/>
      <c r="W412" s="18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</row>
    <row r="413" spans="1:36" s="12" customFormat="1" ht="15.75">
      <c r="A413" s="13"/>
      <c r="B413" s="133"/>
      <c r="C413" s="137"/>
      <c r="D413" s="129"/>
      <c r="E413" s="129"/>
      <c r="F413" s="129"/>
      <c r="G413" s="129"/>
      <c r="H413" s="129"/>
      <c r="I413" s="129"/>
      <c r="J413" s="130"/>
      <c r="K413" s="129"/>
      <c r="L413" s="129"/>
      <c r="M413" s="129"/>
      <c r="N413" s="129"/>
      <c r="O413" s="129"/>
      <c r="P413" s="129"/>
      <c r="Q413" s="91"/>
      <c r="R413" s="88"/>
      <c r="S413" s="88"/>
      <c r="T413" s="88"/>
      <c r="U413" s="128"/>
      <c r="V413" s="88"/>
      <c r="W413" s="18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</row>
    <row r="414" spans="1:36" s="12" customFormat="1" ht="15.75">
      <c r="A414" s="13"/>
      <c r="B414" s="133"/>
      <c r="C414" s="137"/>
      <c r="D414" s="129"/>
      <c r="E414" s="129"/>
      <c r="F414" s="129"/>
      <c r="G414" s="129"/>
      <c r="H414" s="129"/>
      <c r="I414" s="129"/>
      <c r="J414" s="130"/>
      <c r="K414" s="129"/>
      <c r="L414" s="129"/>
      <c r="M414" s="129"/>
      <c r="N414" s="129"/>
      <c r="O414" s="129"/>
      <c r="P414" s="129"/>
      <c r="Q414" s="91"/>
      <c r="R414" s="88"/>
      <c r="S414" s="88"/>
      <c r="T414" s="88"/>
      <c r="U414" s="128"/>
      <c r="V414" s="88"/>
      <c r="W414" s="18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</row>
    <row r="415" spans="1:36" s="12" customFormat="1" ht="15.75">
      <c r="A415" s="13"/>
      <c r="B415" s="133"/>
      <c r="C415" s="137"/>
      <c r="D415" s="129"/>
      <c r="E415" s="129"/>
      <c r="F415" s="129"/>
      <c r="G415" s="129"/>
      <c r="H415" s="129"/>
      <c r="I415" s="129"/>
      <c r="J415" s="130"/>
      <c r="K415" s="129"/>
      <c r="L415" s="129"/>
      <c r="M415" s="129"/>
      <c r="N415" s="129"/>
      <c r="O415" s="129"/>
      <c r="P415" s="129"/>
      <c r="Q415" s="91"/>
      <c r="R415" s="88"/>
      <c r="S415" s="88"/>
      <c r="T415" s="88"/>
      <c r="U415" s="128"/>
      <c r="V415" s="88"/>
      <c r="W415" s="18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</row>
    <row r="416" spans="1:36" s="12" customFormat="1" ht="15.75">
      <c r="A416" s="13"/>
      <c r="B416" s="133"/>
      <c r="C416" s="137"/>
      <c r="D416" s="129"/>
      <c r="E416" s="129"/>
      <c r="F416" s="129"/>
      <c r="G416" s="129"/>
      <c r="H416" s="129"/>
      <c r="I416" s="129"/>
      <c r="J416" s="130"/>
      <c r="K416" s="129"/>
      <c r="L416" s="129"/>
      <c r="M416" s="129"/>
      <c r="N416" s="129"/>
      <c r="O416" s="129"/>
      <c r="P416" s="129"/>
      <c r="Q416" s="91"/>
      <c r="R416" s="88"/>
      <c r="S416" s="88"/>
      <c r="T416" s="88"/>
      <c r="U416" s="128"/>
      <c r="V416" s="88"/>
      <c r="W416" s="18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</row>
    <row r="417" spans="1:36" s="12" customFormat="1" ht="15.75">
      <c r="A417" s="13"/>
      <c r="B417" s="133"/>
      <c r="C417" s="137"/>
      <c r="D417" s="129"/>
      <c r="E417" s="129"/>
      <c r="F417" s="129"/>
      <c r="G417" s="129"/>
      <c r="H417" s="129"/>
      <c r="I417" s="129"/>
      <c r="J417" s="130"/>
      <c r="K417" s="129"/>
      <c r="L417" s="129"/>
      <c r="M417" s="129"/>
      <c r="N417" s="129"/>
      <c r="O417" s="129"/>
      <c r="P417" s="129"/>
      <c r="Q417" s="91"/>
      <c r="R417" s="88"/>
      <c r="S417" s="88"/>
      <c r="T417" s="88"/>
      <c r="U417" s="128"/>
      <c r="V417" s="88"/>
      <c r="W417" s="18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</row>
    <row r="418" spans="1:36" s="12" customFormat="1" ht="15.75">
      <c r="A418" s="13"/>
      <c r="B418" s="133"/>
      <c r="C418" s="137"/>
      <c r="D418" s="129"/>
      <c r="E418" s="129"/>
      <c r="F418" s="129"/>
      <c r="G418" s="129"/>
      <c r="H418" s="129"/>
      <c r="I418" s="129"/>
      <c r="J418" s="130"/>
      <c r="K418" s="129"/>
      <c r="L418" s="129"/>
      <c r="M418" s="129"/>
      <c r="N418" s="129"/>
      <c r="O418" s="129"/>
      <c r="P418" s="129"/>
      <c r="Q418" s="91"/>
      <c r="R418" s="88"/>
      <c r="S418" s="88"/>
      <c r="T418" s="88"/>
      <c r="U418" s="128"/>
      <c r="V418" s="88"/>
      <c r="W418" s="18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</row>
    <row r="419" spans="1:36" s="12" customFormat="1" ht="15.75">
      <c r="A419" s="13"/>
      <c r="B419" s="133"/>
      <c r="C419" s="137"/>
      <c r="D419" s="129"/>
      <c r="E419" s="129"/>
      <c r="F419" s="129"/>
      <c r="G419" s="129"/>
      <c r="H419" s="129"/>
      <c r="I419" s="129"/>
      <c r="J419" s="130"/>
      <c r="K419" s="129"/>
      <c r="L419" s="129"/>
      <c r="M419" s="129"/>
      <c r="N419" s="129"/>
      <c r="O419" s="129"/>
      <c r="P419" s="129"/>
      <c r="Q419" s="91"/>
      <c r="R419" s="88"/>
      <c r="S419" s="88"/>
      <c r="T419" s="88"/>
      <c r="U419" s="128"/>
      <c r="V419" s="88"/>
      <c r="W419" s="18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</row>
    <row r="420" spans="1:36" s="12" customFormat="1" ht="15.75">
      <c r="A420" s="13"/>
      <c r="B420" s="133"/>
      <c r="C420" s="137"/>
      <c r="D420" s="129"/>
      <c r="E420" s="129"/>
      <c r="F420" s="129"/>
      <c r="G420" s="129"/>
      <c r="H420" s="129"/>
      <c r="I420" s="129"/>
      <c r="J420" s="130"/>
      <c r="K420" s="129"/>
      <c r="L420" s="129"/>
      <c r="M420" s="129"/>
      <c r="N420" s="129"/>
      <c r="O420" s="129"/>
      <c r="P420" s="129"/>
      <c r="Q420" s="91"/>
      <c r="R420" s="88"/>
      <c r="S420" s="88"/>
      <c r="T420" s="88"/>
      <c r="U420" s="128"/>
      <c r="V420" s="88"/>
      <c r="W420" s="18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</row>
    <row r="421" spans="1:36" s="12" customFormat="1" ht="15.75">
      <c r="A421" s="13"/>
      <c r="B421" s="133"/>
      <c r="C421" s="137"/>
      <c r="D421" s="129"/>
      <c r="E421" s="129"/>
      <c r="F421" s="129"/>
      <c r="G421" s="129"/>
      <c r="H421" s="129"/>
      <c r="I421" s="129"/>
      <c r="J421" s="130"/>
      <c r="K421" s="129"/>
      <c r="L421" s="129"/>
      <c r="M421" s="129"/>
      <c r="N421" s="129"/>
      <c r="O421" s="129"/>
      <c r="P421" s="129"/>
      <c r="Q421" s="91"/>
      <c r="R421" s="88"/>
      <c r="S421" s="88"/>
      <c r="T421" s="88"/>
      <c r="U421" s="128"/>
      <c r="V421" s="88"/>
      <c r="W421" s="18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</row>
    <row r="422" spans="1:36" s="12" customFormat="1" ht="15.75">
      <c r="A422" s="13"/>
      <c r="B422" s="133"/>
      <c r="C422" s="137"/>
      <c r="D422" s="129"/>
      <c r="E422" s="129"/>
      <c r="F422" s="129"/>
      <c r="G422" s="129"/>
      <c r="H422" s="129"/>
      <c r="I422" s="129"/>
      <c r="J422" s="130"/>
      <c r="K422" s="129"/>
      <c r="L422" s="129"/>
      <c r="M422" s="129"/>
      <c r="N422" s="129"/>
      <c r="O422" s="129"/>
      <c r="P422" s="129"/>
      <c r="Q422" s="91"/>
      <c r="R422" s="88"/>
      <c r="S422" s="88"/>
      <c r="T422" s="88"/>
      <c r="U422" s="128"/>
      <c r="V422" s="88"/>
      <c r="W422" s="18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</row>
    <row r="423" spans="1:36" s="12" customFormat="1" ht="15.75">
      <c r="A423" s="13"/>
      <c r="B423" s="133"/>
      <c r="C423" s="137"/>
      <c r="D423" s="129"/>
      <c r="E423" s="129"/>
      <c r="F423" s="129"/>
      <c r="G423" s="129"/>
      <c r="H423" s="129"/>
      <c r="I423" s="129"/>
      <c r="J423" s="130"/>
      <c r="K423" s="129"/>
      <c r="L423" s="129"/>
      <c r="M423" s="129"/>
      <c r="N423" s="129"/>
      <c r="O423" s="129"/>
      <c r="P423" s="129"/>
      <c r="Q423" s="91"/>
      <c r="R423" s="88"/>
      <c r="S423" s="88"/>
      <c r="T423" s="88"/>
      <c r="U423" s="128"/>
      <c r="V423" s="88"/>
      <c r="W423" s="18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</row>
    <row r="424" spans="1:36" s="12" customFormat="1" ht="15.75">
      <c r="A424" s="13"/>
      <c r="B424" s="133"/>
      <c r="C424" s="137"/>
      <c r="D424" s="129"/>
      <c r="E424" s="129"/>
      <c r="F424" s="129"/>
      <c r="G424" s="129"/>
      <c r="H424" s="129"/>
      <c r="I424" s="129"/>
      <c r="J424" s="130"/>
      <c r="K424" s="129"/>
      <c r="L424" s="129"/>
      <c r="M424" s="129"/>
      <c r="N424" s="129"/>
      <c r="O424" s="129"/>
      <c r="P424" s="129"/>
      <c r="Q424" s="91"/>
      <c r="R424" s="88"/>
      <c r="S424" s="88"/>
      <c r="T424" s="88"/>
      <c r="U424" s="128"/>
      <c r="V424" s="88"/>
      <c r="W424" s="18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</row>
    <row r="425" spans="1:36" s="12" customFormat="1" ht="15.75">
      <c r="A425" s="13"/>
      <c r="B425" s="133"/>
      <c r="C425" s="137"/>
      <c r="D425" s="129"/>
      <c r="E425" s="129"/>
      <c r="F425" s="129"/>
      <c r="G425" s="129"/>
      <c r="H425" s="129"/>
      <c r="I425" s="129"/>
      <c r="J425" s="130"/>
      <c r="K425" s="129"/>
      <c r="L425" s="129"/>
      <c r="M425" s="129"/>
      <c r="N425" s="129"/>
      <c r="O425" s="129"/>
      <c r="P425" s="129"/>
      <c r="Q425" s="91"/>
      <c r="R425" s="88"/>
      <c r="S425" s="88"/>
      <c r="T425" s="88"/>
      <c r="U425" s="128"/>
      <c r="V425" s="88"/>
      <c r="W425" s="18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</row>
    <row r="426" spans="1:36" s="12" customFormat="1" ht="15.75">
      <c r="A426" s="13"/>
      <c r="B426" s="133"/>
      <c r="C426" s="137"/>
      <c r="D426" s="129"/>
      <c r="E426" s="129"/>
      <c r="F426" s="129"/>
      <c r="G426" s="129"/>
      <c r="H426" s="129"/>
      <c r="I426" s="129"/>
      <c r="J426" s="130"/>
      <c r="K426" s="129"/>
      <c r="L426" s="129"/>
      <c r="M426" s="129"/>
      <c r="N426" s="129"/>
      <c r="O426" s="129"/>
      <c r="P426" s="129"/>
      <c r="Q426" s="91"/>
      <c r="R426" s="88"/>
      <c r="S426" s="88"/>
      <c r="T426" s="88"/>
      <c r="U426" s="128"/>
      <c r="V426" s="88"/>
      <c r="W426" s="18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</row>
    <row r="427" spans="1:36" s="12" customFormat="1" ht="15.75">
      <c r="A427" s="13"/>
      <c r="B427" s="133"/>
      <c r="C427" s="137"/>
      <c r="D427" s="129"/>
      <c r="E427" s="129"/>
      <c r="F427" s="129"/>
      <c r="G427" s="129"/>
      <c r="H427" s="129"/>
      <c r="I427" s="129"/>
      <c r="J427" s="130"/>
      <c r="K427" s="129"/>
      <c r="L427" s="129"/>
      <c r="M427" s="129"/>
      <c r="N427" s="129"/>
      <c r="O427" s="129"/>
      <c r="P427" s="129"/>
      <c r="Q427" s="91"/>
      <c r="R427" s="88"/>
      <c r="S427" s="88"/>
      <c r="T427" s="88"/>
      <c r="U427" s="128"/>
      <c r="V427" s="88"/>
      <c r="W427" s="18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</row>
    <row r="428" spans="1:36" s="12" customFormat="1" ht="15.75">
      <c r="A428" s="13"/>
      <c r="B428" s="133"/>
      <c r="C428" s="137"/>
      <c r="D428" s="129"/>
      <c r="E428" s="129"/>
      <c r="F428" s="129"/>
      <c r="G428" s="129"/>
      <c r="H428" s="129"/>
      <c r="I428" s="129"/>
      <c r="J428" s="130"/>
      <c r="K428" s="129"/>
      <c r="L428" s="129"/>
      <c r="M428" s="129"/>
      <c r="N428" s="129"/>
      <c r="O428" s="129"/>
      <c r="P428" s="129"/>
      <c r="Q428" s="91"/>
      <c r="R428" s="88"/>
      <c r="S428" s="88"/>
      <c r="T428" s="88"/>
      <c r="U428" s="128"/>
      <c r="V428" s="88"/>
      <c r="W428" s="18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</row>
    <row r="429" spans="1:36" s="12" customFormat="1" ht="15.75">
      <c r="A429" s="13"/>
      <c r="B429" s="133"/>
      <c r="C429" s="137"/>
      <c r="D429" s="129"/>
      <c r="E429" s="129"/>
      <c r="F429" s="129"/>
      <c r="G429" s="129"/>
      <c r="H429" s="129"/>
      <c r="I429" s="129"/>
      <c r="J429" s="130"/>
      <c r="K429" s="129"/>
      <c r="L429" s="129"/>
      <c r="M429" s="129"/>
      <c r="N429" s="129"/>
      <c r="O429" s="129"/>
      <c r="P429" s="129"/>
      <c r="Q429" s="91"/>
      <c r="R429" s="88"/>
      <c r="S429" s="88"/>
      <c r="T429" s="88"/>
      <c r="U429" s="128"/>
      <c r="V429" s="88"/>
      <c r="W429" s="18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</row>
    <row r="430" spans="1:36" s="12" customFormat="1" ht="15.75">
      <c r="A430" s="13"/>
      <c r="B430" s="133"/>
      <c r="C430" s="137"/>
      <c r="D430" s="129"/>
      <c r="E430" s="129"/>
      <c r="F430" s="129"/>
      <c r="G430" s="129"/>
      <c r="H430" s="129"/>
      <c r="I430" s="129"/>
      <c r="J430" s="130"/>
      <c r="K430" s="129"/>
      <c r="L430" s="129"/>
      <c r="M430" s="129"/>
      <c r="N430" s="129"/>
      <c r="O430" s="129"/>
      <c r="P430" s="129"/>
      <c r="Q430" s="91"/>
      <c r="R430" s="88"/>
      <c r="S430" s="88"/>
      <c r="T430" s="88"/>
      <c r="U430" s="128"/>
      <c r="V430" s="88"/>
      <c r="W430" s="18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</row>
    <row r="431" spans="1:36" s="12" customFormat="1" ht="15.75">
      <c r="A431" s="13"/>
      <c r="B431" s="133"/>
      <c r="C431" s="137"/>
      <c r="D431" s="129"/>
      <c r="E431" s="129"/>
      <c r="F431" s="129"/>
      <c r="G431" s="129"/>
      <c r="H431" s="129"/>
      <c r="I431" s="129"/>
      <c r="J431" s="130"/>
      <c r="K431" s="129"/>
      <c r="L431" s="129"/>
      <c r="M431" s="129"/>
      <c r="N431" s="129"/>
      <c r="O431" s="129"/>
      <c r="P431" s="129"/>
      <c r="Q431" s="91"/>
      <c r="R431" s="88"/>
      <c r="S431" s="88"/>
      <c r="T431" s="88"/>
      <c r="U431" s="128"/>
      <c r="V431" s="88"/>
      <c r="W431" s="18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</row>
    <row r="432" spans="1:36" s="12" customFormat="1" ht="15.75">
      <c r="A432" s="13"/>
      <c r="B432" s="133"/>
      <c r="C432" s="137"/>
      <c r="D432" s="129"/>
      <c r="E432" s="129"/>
      <c r="F432" s="129"/>
      <c r="G432" s="129"/>
      <c r="H432" s="129"/>
      <c r="I432" s="129"/>
      <c r="J432" s="130"/>
      <c r="K432" s="129"/>
      <c r="L432" s="129"/>
      <c r="M432" s="129"/>
      <c r="N432" s="129"/>
      <c r="O432" s="129"/>
      <c r="P432" s="129"/>
      <c r="Q432" s="91"/>
      <c r="R432" s="88"/>
      <c r="S432" s="88"/>
      <c r="T432" s="88"/>
      <c r="U432" s="128"/>
      <c r="V432" s="88"/>
      <c r="W432" s="18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</row>
    <row r="433" spans="1:36" s="12" customFormat="1" ht="15.75">
      <c r="A433" s="13"/>
      <c r="B433" s="133"/>
      <c r="C433" s="137"/>
      <c r="D433" s="129"/>
      <c r="E433" s="129"/>
      <c r="F433" s="129"/>
      <c r="G433" s="129"/>
      <c r="H433" s="129"/>
      <c r="I433" s="129"/>
      <c r="J433" s="130"/>
      <c r="K433" s="129"/>
      <c r="L433" s="129"/>
      <c r="M433" s="129"/>
      <c r="N433" s="129"/>
      <c r="O433" s="129"/>
      <c r="P433" s="129"/>
      <c r="Q433" s="91"/>
      <c r="R433" s="88"/>
      <c r="S433" s="88"/>
      <c r="T433" s="88"/>
      <c r="U433" s="128"/>
      <c r="V433" s="88"/>
      <c r="W433" s="18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</row>
    <row r="434" spans="1:36" s="12" customFormat="1" ht="15.75">
      <c r="A434" s="13"/>
      <c r="B434" s="133"/>
      <c r="C434" s="137"/>
      <c r="D434" s="129"/>
      <c r="E434" s="129"/>
      <c r="F434" s="129"/>
      <c r="G434" s="129"/>
      <c r="H434" s="129"/>
      <c r="I434" s="129"/>
      <c r="J434" s="130"/>
      <c r="K434" s="129"/>
      <c r="L434" s="129"/>
      <c r="M434" s="129"/>
      <c r="N434" s="129"/>
      <c r="O434" s="129"/>
      <c r="P434" s="129"/>
      <c r="Q434" s="91"/>
      <c r="R434" s="88"/>
      <c r="S434" s="88"/>
      <c r="T434" s="88"/>
      <c r="U434" s="128"/>
      <c r="V434" s="88"/>
      <c r="W434" s="18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</row>
    <row r="435" spans="1:36" s="12" customFormat="1" ht="15.75">
      <c r="A435" s="13"/>
      <c r="B435" s="133"/>
      <c r="C435" s="137"/>
      <c r="D435" s="129"/>
      <c r="E435" s="129"/>
      <c r="F435" s="129"/>
      <c r="G435" s="129"/>
      <c r="H435" s="129"/>
      <c r="I435" s="129"/>
      <c r="J435" s="130"/>
      <c r="K435" s="129"/>
      <c r="L435" s="129"/>
      <c r="M435" s="129"/>
      <c r="N435" s="129"/>
      <c r="O435" s="129"/>
      <c r="P435" s="129"/>
      <c r="Q435" s="91"/>
      <c r="R435" s="88"/>
      <c r="S435" s="88"/>
      <c r="T435" s="88"/>
      <c r="U435" s="128"/>
      <c r="V435" s="88"/>
      <c r="W435" s="18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</row>
    <row r="436" spans="1:36" s="12" customFormat="1" ht="15.75">
      <c r="A436" s="13"/>
      <c r="B436" s="133"/>
      <c r="C436" s="137"/>
      <c r="D436" s="129"/>
      <c r="E436" s="129"/>
      <c r="F436" s="129"/>
      <c r="G436" s="129"/>
      <c r="H436" s="129"/>
      <c r="I436" s="129"/>
      <c r="J436" s="130"/>
      <c r="K436" s="129"/>
      <c r="L436" s="129"/>
      <c r="M436" s="129"/>
      <c r="N436" s="129"/>
      <c r="O436" s="129"/>
      <c r="P436" s="129"/>
      <c r="Q436" s="91"/>
      <c r="R436" s="88"/>
      <c r="S436" s="88"/>
      <c r="T436" s="88"/>
      <c r="U436" s="128"/>
      <c r="V436" s="88"/>
      <c r="W436" s="18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</row>
    <row r="437" spans="1:36" s="12" customFormat="1" ht="15.75">
      <c r="A437" s="13"/>
      <c r="B437" s="133"/>
      <c r="C437" s="137"/>
      <c r="D437" s="129"/>
      <c r="E437" s="129"/>
      <c r="F437" s="129"/>
      <c r="G437" s="129"/>
      <c r="H437" s="129"/>
      <c r="I437" s="129"/>
      <c r="J437" s="130"/>
      <c r="K437" s="129"/>
      <c r="L437" s="129"/>
      <c r="M437" s="129"/>
      <c r="N437" s="129"/>
      <c r="O437" s="129"/>
      <c r="P437" s="129"/>
      <c r="Q437" s="91"/>
      <c r="R437" s="88"/>
      <c r="S437" s="88"/>
      <c r="T437" s="88"/>
      <c r="U437" s="128"/>
      <c r="V437" s="88"/>
      <c r="W437" s="18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</row>
    <row r="438" spans="1:36" s="12" customFormat="1" ht="15.75">
      <c r="A438" s="13"/>
      <c r="B438" s="133"/>
      <c r="C438" s="137"/>
      <c r="D438" s="129"/>
      <c r="E438" s="129"/>
      <c r="F438" s="129"/>
      <c r="G438" s="129"/>
      <c r="H438" s="129"/>
      <c r="I438" s="129"/>
      <c r="J438" s="130"/>
      <c r="K438" s="129"/>
      <c r="L438" s="129"/>
      <c r="M438" s="129"/>
      <c r="N438" s="129"/>
      <c r="O438" s="129"/>
      <c r="P438" s="129"/>
      <c r="Q438" s="91"/>
      <c r="R438" s="88"/>
      <c r="S438" s="88"/>
      <c r="T438" s="88"/>
      <c r="U438" s="128"/>
      <c r="V438" s="88"/>
      <c r="W438" s="18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</row>
    <row r="439" spans="1:36" s="12" customFormat="1" ht="15.75">
      <c r="A439" s="13"/>
      <c r="B439" s="133"/>
      <c r="C439" s="137"/>
      <c r="D439" s="129"/>
      <c r="E439" s="129"/>
      <c r="F439" s="129"/>
      <c r="G439" s="129"/>
      <c r="H439" s="129"/>
      <c r="I439" s="129"/>
      <c r="J439" s="130"/>
      <c r="K439" s="129"/>
      <c r="L439" s="129"/>
      <c r="M439" s="129"/>
      <c r="N439" s="129"/>
      <c r="O439" s="129"/>
      <c r="P439" s="129"/>
      <c r="Q439" s="91"/>
      <c r="R439" s="88"/>
      <c r="S439" s="88"/>
      <c r="T439" s="88"/>
      <c r="U439" s="128"/>
      <c r="V439" s="88"/>
      <c r="W439" s="18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</row>
    <row r="440" spans="1:36" s="12" customFormat="1" ht="15.75">
      <c r="A440" s="13"/>
      <c r="B440" s="133"/>
      <c r="C440" s="137"/>
      <c r="D440" s="129"/>
      <c r="E440" s="129"/>
      <c r="F440" s="129"/>
      <c r="G440" s="129"/>
      <c r="H440" s="129"/>
      <c r="I440" s="129"/>
      <c r="J440" s="130"/>
      <c r="K440" s="129"/>
      <c r="L440" s="129"/>
      <c r="M440" s="129"/>
      <c r="N440" s="129"/>
      <c r="O440" s="129"/>
      <c r="P440" s="129"/>
      <c r="Q440" s="91"/>
      <c r="R440" s="88"/>
      <c r="S440" s="88"/>
      <c r="T440" s="88"/>
      <c r="U440" s="128"/>
      <c r="V440" s="88"/>
      <c r="W440" s="18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</row>
    <row r="441" spans="1:36" s="12" customFormat="1" ht="15.75">
      <c r="A441" s="13"/>
      <c r="B441" s="133"/>
      <c r="C441" s="137"/>
      <c r="D441" s="129"/>
      <c r="E441" s="129"/>
      <c r="F441" s="129"/>
      <c r="G441" s="129"/>
      <c r="H441" s="129"/>
      <c r="I441" s="129"/>
      <c r="J441" s="130"/>
      <c r="K441" s="129"/>
      <c r="L441" s="129"/>
      <c r="M441" s="129"/>
      <c r="N441" s="129"/>
      <c r="O441" s="129"/>
      <c r="P441" s="129"/>
      <c r="Q441" s="91"/>
      <c r="R441" s="88"/>
      <c r="S441" s="88"/>
      <c r="T441" s="88"/>
      <c r="U441" s="128"/>
      <c r="V441" s="88"/>
      <c r="W441" s="18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</row>
    <row r="442" spans="1:36" s="12" customFormat="1" ht="15.75">
      <c r="A442" s="13"/>
      <c r="B442" s="133"/>
      <c r="C442" s="137"/>
      <c r="D442" s="129"/>
      <c r="E442" s="129"/>
      <c r="F442" s="129"/>
      <c r="G442" s="129"/>
      <c r="H442" s="129"/>
      <c r="I442" s="129"/>
      <c r="J442" s="130"/>
      <c r="K442" s="129"/>
      <c r="L442" s="129"/>
      <c r="M442" s="129"/>
      <c r="N442" s="129"/>
      <c r="O442" s="129"/>
      <c r="P442" s="129"/>
      <c r="Q442" s="91"/>
      <c r="R442" s="88"/>
      <c r="S442" s="88"/>
      <c r="T442" s="88"/>
      <c r="U442" s="128"/>
      <c r="V442" s="88"/>
      <c r="W442" s="18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</row>
    <row r="443" spans="1:36" s="12" customFormat="1" ht="15.75">
      <c r="A443" s="13"/>
      <c r="B443" s="133"/>
      <c r="C443" s="137"/>
      <c r="D443" s="129"/>
      <c r="E443" s="129"/>
      <c r="F443" s="129"/>
      <c r="G443" s="129"/>
      <c r="H443" s="129"/>
      <c r="I443" s="129"/>
      <c r="J443" s="130"/>
      <c r="K443" s="129"/>
      <c r="L443" s="129"/>
      <c r="M443" s="129"/>
      <c r="N443" s="129"/>
      <c r="O443" s="129"/>
      <c r="P443" s="129"/>
      <c r="Q443" s="91"/>
      <c r="R443" s="88"/>
      <c r="S443" s="88"/>
      <c r="T443" s="88"/>
      <c r="U443" s="128"/>
      <c r="V443" s="88"/>
      <c r="W443" s="18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</row>
    <row r="444" spans="1:36" s="12" customFormat="1" ht="15.75">
      <c r="A444" s="13"/>
      <c r="B444" s="133"/>
      <c r="C444" s="137"/>
      <c r="D444" s="129"/>
      <c r="E444" s="129"/>
      <c r="F444" s="129"/>
      <c r="G444" s="129"/>
      <c r="H444" s="129"/>
      <c r="I444" s="129"/>
      <c r="J444" s="130"/>
      <c r="K444" s="129"/>
      <c r="L444" s="129"/>
      <c r="M444" s="129"/>
      <c r="N444" s="129"/>
      <c r="O444" s="129"/>
      <c r="P444" s="129"/>
      <c r="Q444" s="91"/>
      <c r="R444" s="88"/>
      <c r="S444" s="88"/>
      <c r="T444" s="88"/>
      <c r="U444" s="128"/>
      <c r="V444" s="88"/>
      <c r="W444" s="18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</row>
    <row r="445" spans="1:36" s="12" customFormat="1" ht="15.75">
      <c r="A445" s="13"/>
      <c r="B445" s="133"/>
      <c r="C445" s="137"/>
      <c r="D445" s="129"/>
      <c r="E445" s="129"/>
      <c r="F445" s="129"/>
      <c r="G445" s="129"/>
      <c r="H445" s="129"/>
      <c r="I445" s="129"/>
      <c r="J445" s="130"/>
      <c r="K445" s="129"/>
      <c r="L445" s="129"/>
      <c r="M445" s="129"/>
      <c r="N445" s="129"/>
      <c r="O445" s="129"/>
      <c r="P445" s="129"/>
      <c r="Q445" s="91"/>
      <c r="R445" s="88"/>
      <c r="S445" s="88"/>
      <c r="T445" s="88"/>
      <c r="U445" s="128"/>
      <c r="V445" s="88"/>
      <c r="W445" s="18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</row>
    <row r="446" spans="1:36" s="12" customFormat="1" ht="15.75">
      <c r="A446" s="13"/>
      <c r="B446" s="133"/>
      <c r="C446" s="137"/>
      <c r="D446" s="129"/>
      <c r="E446" s="129"/>
      <c r="F446" s="129"/>
      <c r="G446" s="129"/>
      <c r="H446" s="129"/>
      <c r="I446" s="129"/>
      <c r="J446" s="130"/>
      <c r="K446" s="129"/>
      <c r="L446" s="129"/>
      <c r="M446" s="129"/>
      <c r="N446" s="129"/>
      <c r="O446" s="129"/>
      <c r="P446" s="129"/>
      <c r="Q446" s="91"/>
      <c r="R446" s="88"/>
      <c r="S446" s="88"/>
      <c r="T446" s="88"/>
      <c r="U446" s="128"/>
      <c r="V446" s="88"/>
      <c r="W446" s="18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</row>
    <row r="447" spans="1:36" s="12" customFormat="1" ht="15.75">
      <c r="A447" s="13"/>
      <c r="B447" s="133"/>
      <c r="C447" s="137"/>
      <c r="D447" s="129"/>
      <c r="E447" s="129"/>
      <c r="F447" s="129"/>
      <c r="G447" s="129"/>
      <c r="H447" s="129"/>
      <c r="I447" s="129"/>
      <c r="J447" s="130"/>
      <c r="K447" s="129"/>
      <c r="L447" s="129"/>
      <c r="M447" s="129"/>
      <c r="N447" s="129"/>
      <c r="O447" s="129"/>
      <c r="P447" s="129"/>
      <c r="Q447" s="91"/>
      <c r="R447" s="88"/>
      <c r="S447" s="88"/>
      <c r="T447" s="88"/>
      <c r="U447" s="128"/>
      <c r="V447" s="88"/>
      <c r="W447" s="18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</row>
    <row r="448" spans="1:36" s="12" customFormat="1" ht="15.75">
      <c r="A448" s="13"/>
      <c r="B448" s="133"/>
      <c r="C448" s="137"/>
      <c r="D448" s="129"/>
      <c r="E448" s="129"/>
      <c r="F448" s="129"/>
      <c r="G448" s="129"/>
      <c r="H448" s="129"/>
      <c r="I448" s="129"/>
      <c r="J448" s="130"/>
      <c r="K448" s="129"/>
      <c r="L448" s="129"/>
      <c r="M448" s="129"/>
      <c r="N448" s="129"/>
      <c r="O448" s="129"/>
      <c r="P448" s="129"/>
      <c r="Q448" s="91"/>
      <c r="R448" s="88"/>
      <c r="S448" s="88"/>
      <c r="T448" s="88"/>
      <c r="U448" s="128"/>
      <c r="V448" s="88"/>
      <c r="W448" s="18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</row>
    <row r="449" spans="1:36" s="12" customFormat="1" ht="15.75">
      <c r="A449" s="13"/>
      <c r="B449" s="133"/>
      <c r="C449" s="137"/>
      <c r="D449" s="129"/>
      <c r="E449" s="129"/>
      <c r="F449" s="129"/>
      <c r="G449" s="129"/>
      <c r="H449" s="129"/>
      <c r="I449" s="129"/>
      <c r="J449" s="130"/>
      <c r="K449" s="129"/>
      <c r="L449" s="129"/>
      <c r="M449" s="129"/>
      <c r="N449" s="129"/>
      <c r="O449" s="129"/>
      <c r="P449" s="129"/>
      <c r="Q449" s="91"/>
      <c r="R449" s="88"/>
      <c r="S449" s="88"/>
      <c r="T449" s="88"/>
      <c r="U449" s="128"/>
      <c r="V449" s="88"/>
      <c r="W449" s="18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</row>
    <row r="450" spans="1:36" s="12" customFormat="1" ht="15.75">
      <c r="A450" s="13"/>
      <c r="B450" s="133"/>
      <c r="C450" s="137"/>
      <c r="D450" s="129"/>
      <c r="E450" s="129"/>
      <c r="F450" s="129"/>
      <c r="G450" s="129"/>
      <c r="H450" s="129"/>
      <c r="I450" s="129"/>
      <c r="J450" s="130"/>
      <c r="K450" s="129"/>
      <c r="L450" s="129"/>
      <c r="M450" s="129"/>
      <c r="N450" s="129"/>
      <c r="O450" s="129"/>
      <c r="P450" s="129"/>
      <c r="Q450" s="91"/>
      <c r="R450" s="88"/>
      <c r="S450" s="88"/>
      <c r="T450" s="88"/>
      <c r="U450" s="128"/>
      <c r="V450" s="88"/>
      <c r="W450" s="18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</row>
    <row r="451" spans="1:36" s="12" customFormat="1" ht="15.75">
      <c r="A451" s="13"/>
      <c r="B451" s="133"/>
      <c r="C451" s="137"/>
      <c r="D451" s="129"/>
      <c r="E451" s="129"/>
      <c r="F451" s="129"/>
      <c r="G451" s="129"/>
      <c r="H451" s="129"/>
      <c r="I451" s="129"/>
      <c r="J451" s="130"/>
      <c r="K451" s="129"/>
      <c r="L451" s="129"/>
      <c r="M451" s="129"/>
      <c r="N451" s="129"/>
      <c r="O451" s="129"/>
      <c r="P451" s="129"/>
      <c r="Q451" s="91"/>
      <c r="R451" s="88"/>
      <c r="S451" s="88"/>
      <c r="T451" s="88"/>
      <c r="U451" s="128"/>
      <c r="V451" s="88"/>
      <c r="W451" s="18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</row>
    <row r="452" spans="1:36" s="12" customFormat="1" ht="15.75">
      <c r="A452" s="13"/>
      <c r="B452" s="133"/>
      <c r="C452" s="137"/>
      <c r="D452" s="129"/>
      <c r="E452" s="129"/>
      <c r="F452" s="129"/>
      <c r="G452" s="129"/>
      <c r="H452" s="129"/>
      <c r="I452" s="129"/>
      <c r="J452" s="130"/>
      <c r="K452" s="129"/>
      <c r="L452" s="129"/>
      <c r="M452" s="129"/>
      <c r="N452" s="129"/>
      <c r="O452" s="129"/>
      <c r="P452" s="129"/>
      <c r="Q452" s="91"/>
      <c r="R452" s="88"/>
      <c r="S452" s="88"/>
      <c r="T452" s="88"/>
      <c r="U452" s="128"/>
      <c r="V452" s="88"/>
      <c r="W452" s="18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</row>
    <row r="453" spans="1:36" s="12" customFormat="1" ht="15.75">
      <c r="A453" s="13"/>
      <c r="B453" s="133"/>
      <c r="C453" s="137"/>
      <c r="D453" s="129"/>
      <c r="E453" s="129"/>
      <c r="F453" s="129"/>
      <c r="G453" s="129"/>
      <c r="H453" s="129"/>
      <c r="I453" s="129"/>
      <c r="J453" s="130"/>
      <c r="K453" s="129"/>
      <c r="L453" s="129"/>
      <c r="M453" s="129"/>
      <c r="N453" s="129"/>
      <c r="O453" s="129"/>
      <c r="P453" s="129"/>
      <c r="Q453" s="91"/>
      <c r="R453" s="88"/>
      <c r="S453" s="88"/>
      <c r="T453" s="88"/>
      <c r="U453" s="128"/>
      <c r="V453" s="88"/>
      <c r="W453" s="18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</row>
    <row r="454" spans="1:36" s="12" customFormat="1" ht="15.75">
      <c r="A454" s="13"/>
      <c r="B454" s="133"/>
      <c r="C454" s="137"/>
      <c r="D454" s="129"/>
      <c r="E454" s="129"/>
      <c r="F454" s="129"/>
      <c r="G454" s="129"/>
      <c r="H454" s="129"/>
      <c r="I454" s="129"/>
      <c r="J454" s="130"/>
      <c r="K454" s="129"/>
      <c r="L454" s="129"/>
      <c r="M454" s="129"/>
      <c r="N454" s="129"/>
      <c r="O454" s="129"/>
      <c r="P454" s="129"/>
      <c r="Q454" s="91"/>
      <c r="R454" s="88"/>
      <c r="S454" s="88"/>
      <c r="T454" s="88"/>
      <c r="U454" s="128"/>
      <c r="V454" s="88"/>
      <c r="W454" s="18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</row>
    <row r="455" spans="1:36" s="12" customFormat="1" ht="15.75">
      <c r="A455" s="13"/>
      <c r="B455" s="133"/>
      <c r="C455" s="137"/>
      <c r="D455" s="129"/>
      <c r="E455" s="129"/>
      <c r="F455" s="129"/>
      <c r="G455" s="129"/>
      <c r="H455" s="129"/>
      <c r="I455" s="129"/>
      <c r="J455" s="130"/>
      <c r="K455" s="129"/>
      <c r="L455" s="129"/>
      <c r="M455" s="129"/>
      <c r="N455" s="129"/>
      <c r="O455" s="129"/>
      <c r="P455" s="129"/>
      <c r="Q455" s="91"/>
      <c r="R455" s="88"/>
      <c r="S455" s="88"/>
      <c r="T455" s="88"/>
      <c r="U455" s="128"/>
      <c r="V455" s="88"/>
      <c r="W455" s="18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</row>
    <row r="456" spans="1:36" s="12" customFormat="1" ht="15.75">
      <c r="A456" s="13"/>
      <c r="B456" s="133"/>
      <c r="C456" s="137"/>
      <c r="D456" s="129"/>
      <c r="E456" s="129"/>
      <c r="F456" s="129"/>
      <c r="G456" s="129"/>
      <c r="H456" s="129"/>
      <c r="I456" s="129"/>
      <c r="J456" s="130"/>
      <c r="K456" s="129"/>
      <c r="L456" s="129"/>
      <c r="M456" s="129"/>
      <c r="N456" s="129"/>
      <c r="O456" s="129"/>
      <c r="P456" s="129"/>
      <c r="Q456" s="91"/>
      <c r="R456" s="88"/>
      <c r="S456" s="88"/>
      <c r="T456" s="88"/>
      <c r="U456" s="128"/>
      <c r="V456" s="88"/>
      <c r="W456" s="18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</row>
    <row r="457" spans="1:36" s="12" customFormat="1" ht="15.75">
      <c r="A457" s="13"/>
      <c r="B457" s="133"/>
      <c r="C457" s="137"/>
      <c r="D457" s="129"/>
      <c r="E457" s="129"/>
      <c r="F457" s="129"/>
      <c r="G457" s="129"/>
      <c r="H457" s="129"/>
      <c r="I457" s="129"/>
      <c r="J457" s="130"/>
      <c r="K457" s="129"/>
      <c r="L457" s="129"/>
      <c r="M457" s="129"/>
      <c r="N457" s="129"/>
      <c r="O457" s="129"/>
      <c r="P457" s="129"/>
      <c r="Q457" s="91"/>
      <c r="R457" s="88"/>
      <c r="S457" s="88"/>
      <c r="T457" s="88"/>
      <c r="U457" s="128"/>
      <c r="V457" s="88"/>
      <c r="W457" s="18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</row>
    <row r="458" spans="1:36" s="12" customFormat="1" ht="15.75">
      <c r="A458" s="13"/>
      <c r="B458" s="133"/>
      <c r="C458" s="137"/>
      <c r="D458" s="129"/>
      <c r="E458" s="129"/>
      <c r="F458" s="129"/>
      <c r="G458" s="129"/>
      <c r="H458" s="129"/>
      <c r="I458" s="129"/>
      <c r="J458" s="130"/>
      <c r="K458" s="129"/>
      <c r="L458" s="129"/>
      <c r="M458" s="129"/>
      <c r="N458" s="129"/>
      <c r="O458" s="129"/>
      <c r="P458" s="129"/>
      <c r="Q458" s="91"/>
      <c r="R458" s="88"/>
      <c r="S458" s="88"/>
      <c r="T458" s="88"/>
      <c r="U458" s="128"/>
      <c r="V458" s="88"/>
      <c r="W458" s="18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</row>
    <row r="459" spans="1:36" s="12" customFormat="1" ht="15.75">
      <c r="A459" s="13"/>
      <c r="B459" s="133"/>
      <c r="C459" s="137"/>
      <c r="D459" s="129"/>
      <c r="E459" s="129"/>
      <c r="F459" s="129"/>
      <c r="G459" s="129"/>
      <c r="H459" s="129"/>
      <c r="I459" s="129"/>
      <c r="J459" s="130"/>
      <c r="K459" s="129"/>
      <c r="L459" s="129"/>
      <c r="M459" s="129"/>
      <c r="N459" s="129"/>
      <c r="O459" s="129"/>
      <c r="P459" s="129"/>
      <c r="Q459" s="91"/>
      <c r="R459" s="88"/>
      <c r="S459" s="88"/>
      <c r="T459" s="88"/>
      <c r="U459" s="128"/>
      <c r="V459" s="88"/>
      <c r="W459" s="18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</row>
    <row r="460" spans="1:36" s="12" customFormat="1" ht="15.75">
      <c r="A460" s="13"/>
      <c r="B460" s="133"/>
      <c r="C460" s="137"/>
      <c r="D460" s="129"/>
      <c r="E460" s="129"/>
      <c r="F460" s="129"/>
      <c r="G460" s="129"/>
      <c r="H460" s="129"/>
      <c r="I460" s="129"/>
      <c r="J460" s="130"/>
      <c r="K460" s="129"/>
      <c r="L460" s="129"/>
      <c r="M460" s="129"/>
      <c r="N460" s="129"/>
      <c r="O460" s="129"/>
      <c r="P460" s="129"/>
      <c r="Q460" s="91"/>
      <c r="R460" s="88"/>
      <c r="S460" s="88"/>
      <c r="T460" s="88"/>
      <c r="U460" s="128"/>
      <c r="V460" s="88"/>
      <c r="W460" s="18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</row>
    <row r="461" spans="1:36" s="12" customFormat="1" ht="15.75">
      <c r="A461" s="13"/>
      <c r="B461" s="133"/>
      <c r="C461" s="137"/>
      <c r="D461" s="129"/>
      <c r="E461" s="129"/>
      <c r="F461" s="129"/>
      <c r="G461" s="129"/>
      <c r="H461" s="129"/>
      <c r="I461" s="129"/>
      <c r="J461" s="130"/>
      <c r="K461" s="129"/>
      <c r="L461" s="129"/>
      <c r="M461" s="129"/>
      <c r="N461" s="129"/>
      <c r="O461" s="129"/>
      <c r="P461" s="129"/>
      <c r="Q461" s="91"/>
      <c r="R461" s="88"/>
      <c r="S461" s="88"/>
      <c r="T461" s="88"/>
      <c r="U461" s="128"/>
      <c r="V461" s="88"/>
      <c r="W461" s="18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</row>
    <row r="462" spans="1:36" s="12" customFormat="1" ht="15.75">
      <c r="A462" s="13"/>
      <c r="B462" s="133"/>
      <c r="C462" s="137"/>
      <c r="D462" s="129"/>
      <c r="E462" s="129"/>
      <c r="F462" s="129"/>
      <c r="G462" s="129"/>
      <c r="H462" s="129"/>
      <c r="I462" s="129"/>
      <c r="J462" s="130"/>
      <c r="K462" s="129"/>
      <c r="L462" s="129"/>
      <c r="M462" s="129"/>
      <c r="N462" s="129"/>
      <c r="O462" s="129"/>
      <c r="P462" s="129"/>
      <c r="Q462" s="91"/>
      <c r="R462" s="88"/>
      <c r="S462" s="88"/>
      <c r="T462" s="88"/>
      <c r="U462" s="128"/>
      <c r="V462" s="88"/>
      <c r="W462" s="18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</row>
    <row r="463" spans="1:36" s="12" customFormat="1" ht="15.75">
      <c r="A463" s="13"/>
      <c r="B463" s="133"/>
      <c r="C463" s="137"/>
      <c r="D463" s="129"/>
      <c r="E463" s="129"/>
      <c r="F463" s="129"/>
      <c r="G463" s="129"/>
      <c r="H463" s="129"/>
      <c r="I463" s="129"/>
      <c r="J463" s="130"/>
      <c r="K463" s="129"/>
      <c r="L463" s="129"/>
      <c r="M463" s="129"/>
      <c r="N463" s="129"/>
      <c r="O463" s="129"/>
      <c r="P463" s="129"/>
      <c r="Q463" s="91"/>
      <c r="R463" s="88"/>
      <c r="S463" s="88"/>
      <c r="T463" s="88"/>
      <c r="U463" s="128"/>
      <c r="V463" s="88"/>
      <c r="W463" s="18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</row>
    <row r="464" spans="1:36" s="12" customFormat="1" ht="15.75">
      <c r="A464" s="13"/>
      <c r="B464" s="133"/>
      <c r="C464" s="137"/>
      <c r="D464" s="129"/>
      <c r="E464" s="129"/>
      <c r="F464" s="129"/>
      <c r="G464" s="129"/>
      <c r="H464" s="129"/>
      <c r="I464" s="129"/>
      <c r="J464" s="130"/>
      <c r="K464" s="129"/>
      <c r="L464" s="129"/>
      <c r="M464" s="129"/>
      <c r="N464" s="129"/>
      <c r="O464" s="129"/>
      <c r="P464" s="129"/>
      <c r="Q464" s="91"/>
      <c r="R464" s="88"/>
      <c r="S464" s="88"/>
      <c r="T464" s="88"/>
      <c r="U464" s="128"/>
      <c r="V464" s="88"/>
      <c r="W464" s="18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</row>
    <row r="465" spans="1:36" s="12" customFormat="1" ht="15.75">
      <c r="A465" s="13"/>
      <c r="B465" s="133"/>
      <c r="C465" s="137"/>
      <c r="D465" s="129"/>
      <c r="E465" s="129"/>
      <c r="F465" s="129"/>
      <c r="G465" s="129"/>
      <c r="H465" s="129"/>
      <c r="I465" s="129"/>
      <c r="J465" s="130"/>
      <c r="K465" s="129"/>
      <c r="L465" s="129"/>
      <c r="M465" s="129"/>
      <c r="N465" s="129"/>
      <c r="O465" s="129"/>
      <c r="P465" s="129"/>
      <c r="Q465" s="91"/>
      <c r="R465" s="88"/>
      <c r="S465" s="88"/>
      <c r="T465" s="88"/>
      <c r="U465" s="128"/>
      <c r="V465" s="88"/>
      <c r="W465" s="18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</row>
    <row r="466" spans="1:36" s="12" customFormat="1" ht="15.75">
      <c r="A466" s="13"/>
      <c r="B466" s="133"/>
      <c r="C466" s="137"/>
      <c r="D466" s="129"/>
      <c r="E466" s="129"/>
      <c r="F466" s="129"/>
      <c r="G466" s="129"/>
      <c r="H466" s="129"/>
      <c r="I466" s="129"/>
      <c r="J466" s="130"/>
      <c r="K466" s="129"/>
      <c r="L466" s="129"/>
      <c r="M466" s="129"/>
      <c r="N466" s="129"/>
      <c r="O466" s="129"/>
      <c r="P466" s="129"/>
      <c r="Q466" s="91"/>
      <c r="R466" s="88"/>
      <c r="S466" s="88"/>
      <c r="T466" s="88"/>
      <c r="U466" s="128"/>
      <c r="V466" s="88"/>
      <c r="W466" s="18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</row>
    <row r="467" spans="1:36" s="12" customFormat="1" ht="15.75">
      <c r="A467" s="13"/>
      <c r="B467" s="133"/>
      <c r="C467" s="137"/>
      <c r="D467" s="129"/>
      <c r="E467" s="129"/>
      <c r="F467" s="129"/>
      <c r="G467" s="129"/>
      <c r="H467" s="129"/>
      <c r="I467" s="129"/>
      <c r="J467" s="130"/>
      <c r="K467" s="129"/>
      <c r="L467" s="129"/>
      <c r="M467" s="129"/>
      <c r="N467" s="129"/>
      <c r="O467" s="129"/>
      <c r="P467" s="129"/>
      <c r="Q467" s="91"/>
      <c r="R467" s="88"/>
      <c r="S467" s="88"/>
      <c r="T467" s="88"/>
      <c r="U467" s="128"/>
      <c r="V467" s="88"/>
      <c r="W467" s="18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</row>
    <row r="468" spans="1:36" s="12" customFormat="1" ht="15.75">
      <c r="A468" s="13"/>
      <c r="B468" s="133"/>
      <c r="C468" s="137"/>
      <c r="D468" s="129"/>
      <c r="E468" s="129"/>
      <c r="F468" s="129"/>
      <c r="G468" s="129"/>
      <c r="H468" s="129"/>
      <c r="I468" s="129"/>
      <c r="J468" s="130"/>
      <c r="K468" s="129"/>
      <c r="L468" s="129"/>
      <c r="M468" s="129"/>
      <c r="N468" s="129"/>
      <c r="O468" s="129"/>
      <c r="P468" s="129"/>
      <c r="Q468" s="91"/>
      <c r="R468" s="88"/>
      <c r="S468" s="88"/>
      <c r="T468" s="88"/>
      <c r="U468" s="128"/>
      <c r="V468" s="88"/>
      <c r="W468" s="18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</row>
    <row r="469" spans="1:36" s="12" customFormat="1" ht="15.75">
      <c r="A469" s="13"/>
      <c r="B469" s="133"/>
      <c r="C469" s="137"/>
      <c r="D469" s="129"/>
      <c r="E469" s="129"/>
      <c r="F469" s="129"/>
      <c r="G469" s="129"/>
      <c r="H469" s="129"/>
      <c r="I469" s="129"/>
      <c r="J469" s="130"/>
      <c r="K469" s="129"/>
      <c r="L469" s="129"/>
      <c r="M469" s="129"/>
      <c r="N469" s="129"/>
      <c r="O469" s="129"/>
      <c r="P469" s="129"/>
      <c r="Q469" s="91"/>
      <c r="R469" s="88"/>
      <c r="S469" s="88"/>
      <c r="T469" s="88"/>
      <c r="U469" s="128"/>
      <c r="V469" s="88"/>
      <c r="W469" s="18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</row>
    <row r="470" spans="1:36" s="12" customFormat="1" ht="15.75">
      <c r="A470" s="13"/>
      <c r="B470" s="133"/>
      <c r="C470" s="137"/>
      <c r="D470" s="129"/>
      <c r="E470" s="129"/>
      <c r="F470" s="129"/>
      <c r="G470" s="129"/>
      <c r="H470" s="129"/>
      <c r="I470" s="129"/>
      <c r="J470" s="130"/>
      <c r="K470" s="129"/>
      <c r="L470" s="129"/>
      <c r="M470" s="129"/>
      <c r="N470" s="129"/>
      <c r="O470" s="129"/>
      <c r="P470" s="129"/>
      <c r="Q470" s="91"/>
      <c r="R470" s="88"/>
      <c r="S470" s="88"/>
      <c r="T470" s="88"/>
      <c r="U470" s="128"/>
      <c r="V470" s="88"/>
      <c r="W470" s="18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</row>
    <row r="471" spans="1:36" s="12" customFormat="1" ht="15.75">
      <c r="A471" s="13"/>
      <c r="B471" s="133"/>
      <c r="C471" s="137"/>
      <c r="D471" s="129"/>
      <c r="E471" s="129"/>
      <c r="F471" s="129"/>
      <c r="G471" s="129"/>
      <c r="H471" s="129"/>
      <c r="I471" s="129"/>
      <c r="J471" s="130"/>
      <c r="K471" s="129"/>
      <c r="L471" s="129"/>
      <c r="M471" s="129"/>
      <c r="N471" s="129"/>
      <c r="O471" s="129"/>
      <c r="P471" s="129"/>
      <c r="Q471" s="91"/>
      <c r="R471" s="88"/>
      <c r="S471" s="88"/>
      <c r="T471" s="88"/>
      <c r="U471" s="128"/>
      <c r="V471" s="88"/>
      <c r="W471" s="18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</row>
    <row r="472" spans="1:36" s="12" customFormat="1" ht="15.75">
      <c r="A472" s="13"/>
      <c r="B472" s="133"/>
      <c r="C472" s="137"/>
      <c r="D472" s="129"/>
      <c r="E472" s="129"/>
      <c r="F472" s="129"/>
      <c r="G472" s="129"/>
      <c r="H472" s="129"/>
      <c r="I472" s="129"/>
      <c r="J472" s="130"/>
      <c r="K472" s="129"/>
      <c r="L472" s="129"/>
      <c r="M472" s="129"/>
      <c r="N472" s="129"/>
      <c r="O472" s="129"/>
      <c r="P472" s="129"/>
      <c r="Q472" s="91"/>
      <c r="R472" s="88"/>
      <c r="S472" s="88"/>
      <c r="T472" s="88"/>
      <c r="U472" s="128"/>
      <c r="V472" s="88"/>
      <c r="W472" s="18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</row>
    <row r="473" spans="1:36" s="12" customFormat="1" ht="15.75">
      <c r="A473" s="13"/>
      <c r="B473" s="133"/>
      <c r="C473" s="137"/>
      <c r="D473" s="129"/>
      <c r="E473" s="129"/>
      <c r="F473" s="129"/>
      <c r="G473" s="129"/>
      <c r="H473" s="129"/>
      <c r="I473" s="129"/>
      <c r="J473" s="130"/>
      <c r="K473" s="129"/>
      <c r="L473" s="129"/>
      <c r="M473" s="129"/>
      <c r="N473" s="129"/>
      <c r="O473" s="129"/>
      <c r="P473" s="129"/>
      <c r="Q473" s="91"/>
      <c r="R473" s="88"/>
      <c r="S473" s="88"/>
      <c r="T473" s="88"/>
      <c r="U473" s="128"/>
      <c r="V473" s="88"/>
      <c r="W473" s="18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</row>
    <row r="474" spans="1:36" s="12" customFormat="1" ht="15.75">
      <c r="A474" s="13"/>
      <c r="B474" s="133"/>
      <c r="C474" s="137"/>
      <c r="D474" s="129"/>
      <c r="E474" s="129"/>
      <c r="F474" s="129"/>
      <c r="G474" s="129"/>
      <c r="H474" s="129"/>
      <c r="I474" s="129"/>
      <c r="J474" s="130"/>
      <c r="K474" s="129"/>
      <c r="L474" s="129"/>
      <c r="M474" s="129"/>
      <c r="N474" s="129"/>
      <c r="O474" s="129"/>
      <c r="P474" s="129"/>
      <c r="Q474" s="91"/>
      <c r="R474" s="88"/>
      <c r="S474" s="88"/>
      <c r="T474" s="88"/>
      <c r="U474" s="128"/>
      <c r="V474" s="88"/>
      <c r="W474" s="18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</row>
    <row r="475" spans="1:36" s="12" customFormat="1" ht="15.75">
      <c r="A475" s="13"/>
      <c r="B475" s="133"/>
      <c r="C475" s="137"/>
      <c r="D475" s="129"/>
      <c r="E475" s="129"/>
      <c r="F475" s="129"/>
      <c r="G475" s="129"/>
      <c r="H475" s="129"/>
      <c r="I475" s="129"/>
      <c r="J475" s="130"/>
      <c r="K475" s="129"/>
      <c r="L475" s="129"/>
      <c r="M475" s="129"/>
      <c r="N475" s="129"/>
      <c r="O475" s="129"/>
      <c r="P475" s="129"/>
      <c r="Q475" s="91"/>
      <c r="R475" s="88"/>
      <c r="S475" s="88"/>
      <c r="T475" s="88"/>
      <c r="U475" s="128"/>
      <c r="V475" s="88"/>
      <c r="W475" s="18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</row>
    <row r="476" spans="1:36" s="12" customFormat="1" ht="15.75">
      <c r="A476" s="13"/>
      <c r="B476" s="133"/>
      <c r="C476" s="137"/>
      <c r="D476" s="129"/>
      <c r="E476" s="129"/>
      <c r="F476" s="129"/>
      <c r="G476" s="129"/>
      <c r="H476" s="129"/>
      <c r="I476" s="129"/>
      <c r="J476" s="130"/>
      <c r="K476" s="129"/>
      <c r="L476" s="129"/>
      <c r="M476" s="129"/>
      <c r="N476" s="129"/>
      <c r="O476" s="129"/>
      <c r="P476" s="129"/>
      <c r="Q476" s="91"/>
      <c r="R476" s="88"/>
      <c r="S476" s="88"/>
      <c r="T476" s="88"/>
      <c r="U476" s="128"/>
      <c r="V476" s="88"/>
      <c r="W476" s="18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</row>
    <row r="477" spans="1:36" s="12" customFormat="1" ht="15.75">
      <c r="A477" s="13"/>
      <c r="B477" s="133"/>
      <c r="C477" s="137"/>
      <c r="D477" s="129"/>
      <c r="E477" s="129"/>
      <c r="F477" s="129"/>
      <c r="G477" s="129"/>
      <c r="H477" s="129"/>
      <c r="I477" s="129"/>
      <c r="J477" s="130"/>
      <c r="K477" s="129"/>
      <c r="L477" s="129"/>
      <c r="M477" s="129"/>
      <c r="N477" s="129"/>
      <c r="O477" s="129"/>
      <c r="P477" s="129"/>
      <c r="Q477" s="91"/>
      <c r="R477" s="88"/>
      <c r="S477" s="88"/>
      <c r="T477" s="88"/>
      <c r="U477" s="128"/>
      <c r="V477" s="88"/>
      <c r="W477" s="18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</row>
    <row r="478" spans="1:36" s="12" customFormat="1" ht="15.75">
      <c r="A478" s="13"/>
      <c r="B478" s="133"/>
      <c r="C478" s="137"/>
      <c r="D478" s="129"/>
      <c r="E478" s="129"/>
      <c r="F478" s="129"/>
      <c r="G478" s="129"/>
      <c r="H478" s="129"/>
      <c r="I478" s="129"/>
      <c r="J478" s="130"/>
      <c r="K478" s="129"/>
      <c r="L478" s="129"/>
      <c r="M478" s="129"/>
      <c r="N478" s="129"/>
      <c r="O478" s="129"/>
      <c r="P478" s="129"/>
      <c r="Q478" s="91"/>
      <c r="R478" s="88"/>
      <c r="S478" s="88"/>
      <c r="T478" s="88"/>
      <c r="U478" s="128"/>
      <c r="V478" s="88"/>
      <c r="W478" s="18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</row>
    <row r="479" spans="1:36" s="12" customFormat="1" ht="15.75">
      <c r="A479" s="13"/>
      <c r="B479" s="133"/>
      <c r="C479" s="137"/>
      <c r="D479" s="129"/>
      <c r="E479" s="129"/>
      <c r="F479" s="129"/>
      <c r="G479" s="129"/>
      <c r="H479" s="129"/>
      <c r="I479" s="129"/>
      <c r="J479" s="130"/>
      <c r="K479" s="129"/>
      <c r="L479" s="129"/>
      <c r="M479" s="129"/>
      <c r="N479" s="129"/>
      <c r="O479" s="129"/>
      <c r="P479" s="129"/>
      <c r="Q479" s="91"/>
      <c r="R479" s="88"/>
      <c r="S479" s="88"/>
      <c r="T479" s="88"/>
      <c r="U479" s="128"/>
      <c r="V479" s="88"/>
      <c r="W479" s="18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</row>
    <row r="480" spans="1:36" s="12" customFormat="1" ht="15.75">
      <c r="A480" s="13"/>
      <c r="B480" s="133"/>
      <c r="C480" s="137"/>
      <c r="D480" s="129"/>
      <c r="E480" s="129"/>
      <c r="F480" s="129"/>
      <c r="G480" s="129"/>
      <c r="H480" s="129"/>
      <c r="I480" s="129"/>
      <c r="J480" s="130"/>
      <c r="K480" s="129"/>
      <c r="L480" s="129"/>
      <c r="M480" s="129"/>
      <c r="N480" s="129"/>
      <c r="O480" s="129"/>
      <c r="P480" s="129"/>
      <c r="Q480" s="91"/>
      <c r="R480" s="88"/>
      <c r="S480" s="88"/>
      <c r="T480" s="88"/>
      <c r="U480" s="128"/>
      <c r="V480" s="88"/>
      <c r="W480" s="18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</row>
    <row r="481" spans="1:36" s="12" customFormat="1" ht="15.75">
      <c r="A481" s="13"/>
      <c r="B481" s="133"/>
      <c r="C481" s="137"/>
      <c r="D481" s="129"/>
      <c r="E481" s="129"/>
      <c r="F481" s="129"/>
      <c r="G481" s="129"/>
      <c r="H481" s="129"/>
      <c r="I481" s="129"/>
      <c r="J481" s="130"/>
      <c r="K481" s="129"/>
      <c r="L481" s="129"/>
      <c r="M481" s="129"/>
      <c r="N481" s="129"/>
      <c r="O481" s="129"/>
      <c r="P481" s="129"/>
      <c r="Q481" s="91"/>
      <c r="R481" s="88"/>
      <c r="S481" s="88"/>
      <c r="T481" s="88"/>
      <c r="U481" s="128"/>
      <c r="V481" s="88"/>
      <c r="W481" s="18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</row>
    <row r="482" spans="1:36" s="12" customFormat="1" ht="15.75">
      <c r="A482" s="13"/>
      <c r="B482" s="133"/>
      <c r="C482" s="137"/>
      <c r="D482" s="129"/>
      <c r="E482" s="129"/>
      <c r="F482" s="129"/>
      <c r="G482" s="129"/>
      <c r="H482" s="129"/>
      <c r="I482" s="129"/>
      <c r="J482" s="130"/>
      <c r="K482" s="129"/>
      <c r="L482" s="129"/>
      <c r="M482" s="129"/>
      <c r="N482" s="129"/>
      <c r="O482" s="129"/>
      <c r="P482" s="129"/>
      <c r="Q482" s="91"/>
      <c r="R482" s="88"/>
      <c r="S482" s="88"/>
      <c r="T482" s="88"/>
      <c r="U482" s="128"/>
      <c r="V482" s="88"/>
      <c r="W482" s="18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</row>
    <row r="483" spans="1:36" s="12" customFormat="1" ht="15.75">
      <c r="A483" s="13"/>
      <c r="B483" s="133"/>
      <c r="C483" s="137"/>
      <c r="D483" s="129"/>
      <c r="E483" s="129"/>
      <c r="F483" s="129"/>
      <c r="G483" s="129"/>
      <c r="H483" s="129"/>
      <c r="I483" s="129"/>
      <c r="J483" s="130"/>
      <c r="K483" s="129"/>
      <c r="L483" s="129"/>
      <c r="M483" s="129"/>
      <c r="N483" s="129"/>
      <c r="O483" s="129"/>
      <c r="P483" s="129"/>
      <c r="Q483" s="91"/>
      <c r="R483" s="88"/>
      <c r="S483" s="88"/>
      <c r="T483" s="88"/>
      <c r="U483" s="128"/>
      <c r="V483" s="88"/>
      <c r="W483" s="18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</row>
    <row r="484" spans="1:36" s="12" customFormat="1" ht="15.75">
      <c r="A484" s="13"/>
      <c r="B484" s="133"/>
      <c r="C484" s="137"/>
      <c r="D484" s="129"/>
      <c r="E484" s="129"/>
      <c r="F484" s="129"/>
      <c r="G484" s="129"/>
      <c r="H484" s="129"/>
      <c r="I484" s="129"/>
      <c r="J484" s="130"/>
      <c r="K484" s="129"/>
      <c r="L484" s="129"/>
      <c r="M484" s="129"/>
      <c r="N484" s="129"/>
      <c r="O484" s="129"/>
      <c r="P484" s="129"/>
      <c r="Q484" s="91"/>
      <c r="R484" s="88"/>
      <c r="S484" s="88"/>
      <c r="T484" s="88"/>
      <c r="U484" s="128"/>
      <c r="V484" s="88"/>
      <c r="W484" s="18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</row>
    <row r="485" spans="1:36" s="12" customFormat="1" ht="15.75">
      <c r="A485" s="13"/>
      <c r="B485" s="133"/>
      <c r="C485" s="137"/>
      <c r="D485" s="129"/>
      <c r="E485" s="129"/>
      <c r="F485" s="129"/>
      <c r="G485" s="129"/>
      <c r="H485" s="129"/>
      <c r="I485" s="129"/>
      <c r="J485" s="130"/>
      <c r="K485" s="129"/>
      <c r="L485" s="129"/>
      <c r="M485" s="129"/>
      <c r="N485" s="129"/>
      <c r="O485" s="129"/>
      <c r="P485" s="129"/>
      <c r="Q485" s="91"/>
      <c r="R485" s="88"/>
      <c r="S485" s="88"/>
      <c r="T485" s="88"/>
      <c r="U485" s="128"/>
      <c r="V485" s="88"/>
      <c r="W485" s="18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</row>
    <row r="486" spans="1:36" s="12" customFormat="1" ht="15.75">
      <c r="A486" s="13"/>
      <c r="B486" s="133"/>
      <c r="C486" s="137"/>
      <c r="D486" s="129"/>
      <c r="E486" s="129"/>
      <c r="F486" s="129"/>
      <c r="G486" s="129"/>
      <c r="H486" s="129"/>
      <c r="I486" s="129"/>
      <c r="J486" s="130"/>
      <c r="K486" s="129"/>
      <c r="L486" s="129"/>
      <c r="M486" s="129"/>
      <c r="N486" s="129"/>
      <c r="O486" s="129"/>
      <c r="P486" s="129"/>
      <c r="Q486" s="91"/>
      <c r="R486" s="88"/>
      <c r="S486" s="88"/>
      <c r="T486" s="88"/>
      <c r="U486" s="128"/>
      <c r="V486" s="88"/>
      <c r="W486" s="18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</row>
    <row r="487" spans="1:36" s="12" customFormat="1" ht="15.75">
      <c r="A487" s="13"/>
      <c r="B487" s="133"/>
      <c r="C487" s="137"/>
      <c r="D487" s="129"/>
      <c r="E487" s="129"/>
      <c r="F487" s="129"/>
      <c r="G487" s="129"/>
      <c r="H487" s="129"/>
      <c r="I487" s="129"/>
      <c r="J487" s="130"/>
      <c r="K487" s="129"/>
      <c r="L487" s="129"/>
      <c r="M487" s="129"/>
      <c r="N487" s="129"/>
      <c r="O487" s="129"/>
      <c r="P487" s="129"/>
      <c r="Q487" s="91"/>
      <c r="R487" s="88"/>
      <c r="S487" s="88"/>
      <c r="T487" s="88"/>
      <c r="U487" s="128"/>
      <c r="V487" s="88"/>
      <c r="W487" s="18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</row>
    <row r="488" spans="1:36" s="12" customFormat="1" ht="15.75">
      <c r="A488" s="13"/>
      <c r="B488" s="133"/>
      <c r="C488" s="137"/>
      <c r="D488" s="129"/>
      <c r="E488" s="129"/>
      <c r="F488" s="129"/>
      <c r="G488" s="129"/>
      <c r="H488" s="129"/>
      <c r="I488" s="129"/>
      <c r="J488" s="130"/>
      <c r="K488" s="129"/>
      <c r="L488" s="129"/>
      <c r="M488" s="129"/>
      <c r="N488" s="129"/>
      <c r="O488" s="129"/>
      <c r="P488" s="129"/>
      <c r="Q488" s="91"/>
      <c r="R488" s="88"/>
      <c r="S488" s="88"/>
      <c r="T488" s="88"/>
      <c r="U488" s="128"/>
      <c r="V488" s="88"/>
      <c r="W488" s="18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</row>
    <row r="489" spans="1:36" s="12" customFormat="1" ht="15.75">
      <c r="A489" s="13"/>
      <c r="B489" s="133"/>
      <c r="C489" s="137"/>
      <c r="D489" s="129"/>
      <c r="E489" s="129"/>
      <c r="F489" s="129"/>
      <c r="G489" s="129"/>
      <c r="H489" s="129"/>
      <c r="I489" s="129"/>
      <c r="J489" s="130"/>
      <c r="K489" s="129"/>
      <c r="L489" s="129"/>
      <c r="M489" s="129"/>
      <c r="N489" s="129"/>
      <c r="O489" s="129"/>
      <c r="P489" s="129"/>
      <c r="Q489" s="91"/>
      <c r="R489" s="88"/>
      <c r="S489" s="88"/>
      <c r="T489" s="88"/>
      <c r="U489" s="128"/>
      <c r="V489" s="88"/>
      <c r="W489" s="18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</row>
    <row r="490" spans="1:36" s="12" customFormat="1" ht="15.75">
      <c r="A490" s="13"/>
      <c r="B490" s="133"/>
      <c r="C490" s="137"/>
      <c r="D490" s="129"/>
      <c r="E490" s="129"/>
      <c r="F490" s="129"/>
      <c r="G490" s="129"/>
      <c r="H490" s="129"/>
      <c r="I490" s="129"/>
      <c r="J490" s="130"/>
      <c r="K490" s="129"/>
      <c r="L490" s="129"/>
      <c r="M490" s="129"/>
      <c r="N490" s="129"/>
      <c r="O490" s="129"/>
      <c r="P490" s="129"/>
      <c r="Q490" s="91"/>
      <c r="R490" s="88"/>
      <c r="S490" s="88"/>
      <c r="T490" s="88"/>
      <c r="U490" s="128"/>
      <c r="V490" s="88"/>
      <c r="W490" s="18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</row>
    <row r="491" spans="1:36" s="12" customFormat="1" ht="15.75">
      <c r="A491" s="13"/>
      <c r="B491" s="133"/>
      <c r="C491" s="137"/>
      <c r="D491" s="129"/>
      <c r="E491" s="129"/>
      <c r="F491" s="129"/>
      <c r="G491" s="129"/>
      <c r="H491" s="129"/>
      <c r="I491" s="129"/>
      <c r="J491" s="130"/>
      <c r="K491" s="129"/>
      <c r="L491" s="129"/>
      <c r="M491" s="129"/>
      <c r="N491" s="129"/>
      <c r="O491" s="129"/>
      <c r="P491" s="129"/>
      <c r="Q491" s="91"/>
      <c r="R491" s="88"/>
      <c r="S491" s="88"/>
      <c r="T491" s="88"/>
      <c r="U491" s="128"/>
      <c r="V491" s="88"/>
      <c r="W491" s="18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</row>
    <row r="492" spans="1:36" s="12" customFormat="1" ht="15.75">
      <c r="A492" s="13"/>
      <c r="B492" s="133"/>
      <c r="C492" s="137"/>
      <c r="D492" s="129"/>
      <c r="E492" s="129"/>
      <c r="F492" s="129"/>
      <c r="G492" s="129"/>
      <c r="H492" s="129"/>
      <c r="I492" s="129"/>
      <c r="J492" s="130"/>
      <c r="K492" s="129"/>
      <c r="L492" s="129"/>
      <c r="M492" s="129"/>
      <c r="N492" s="129"/>
      <c r="O492" s="129"/>
      <c r="P492" s="129"/>
      <c r="Q492" s="91"/>
      <c r="R492" s="88"/>
      <c r="S492" s="88"/>
      <c r="T492" s="88"/>
      <c r="U492" s="128"/>
      <c r="V492" s="88"/>
      <c r="W492" s="18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</row>
    <row r="493" spans="1:36" s="12" customFormat="1" ht="15.75">
      <c r="A493" s="13"/>
      <c r="B493" s="133"/>
      <c r="C493" s="137"/>
      <c r="D493" s="129"/>
      <c r="E493" s="129"/>
      <c r="F493" s="129"/>
      <c r="G493" s="129"/>
      <c r="H493" s="129"/>
      <c r="I493" s="129"/>
      <c r="J493" s="130"/>
      <c r="K493" s="129"/>
      <c r="L493" s="129"/>
      <c r="M493" s="129"/>
      <c r="N493" s="129"/>
      <c r="O493" s="129"/>
      <c r="P493" s="129"/>
      <c r="Q493" s="91"/>
      <c r="R493" s="88"/>
      <c r="S493" s="88"/>
      <c r="T493" s="88"/>
      <c r="U493" s="128"/>
      <c r="V493" s="88"/>
      <c r="W493" s="18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</row>
    <row r="494" spans="1:36" s="12" customFormat="1" ht="15.75">
      <c r="A494" s="13"/>
      <c r="B494" s="133"/>
      <c r="C494" s="137"/>
      <c r="D494" s="129"/>
      <c r="E494" s="129"/>
      <c r="F494" s="129"/>
      <c r="G494" s="129"/>
      <c r="H494" s="129"/>
      <c r="I494" s="129"/>
      <c r="J494" s="130"/>
      <c r="K494" s="129"/>
      <c r="L494" s="129"/>
      <c r="M494" s="129"/>
      <c r="N494" s="129"/>
      <c r="O494" s="129"/>
      <c r="P494" s="129"/>
      <c r="Q494" s="91"/>
      <c r="R494" s="88"/>
      <c r="S494" s="88"/>
      <c r="T494" s="88"/>
      <c r="U494" s="128"/>
      <c r="V494" s="88"/>
      <c r="W494" s="18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</row>
    <row r="495" spans="1:36" s="12" customFormat="1" ht="15.75">
      <c r="A495" s="13"/>
      <c r="B495" s="133"/>
      <c r="C495" s="137"/>
      <c r="D495" s="129"/>
      <c r="E495" s="129"/>
      <c r="F495" s="129"/>
      <c r="G495" s="129"/>
      <c r="H495" s="129"/>
      <c r="I495" s="129"/>
      <c r="J495" s="130"/>
      <c r="K495" s="129"/>
      <c r="L495" s="129"/>
      <c r="M495" s="129"/>
      <c r="N495" s="129"/>
      <c r="O495" s="129"/>
      <c r="P495" s="129"/>
      <c r="Q495" s="91"/>
      <c r="R495" s="88"/>
      <c r="S495" s="88"/>
      <c r="T495" s="88"/>
      <c r="U495" s="128"/>
      <c r="V495" s="88"/>
      <c r="W495" s="18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</row>
    <row r="496" spans="1:36" s="12" customFormat="1" ht="15.75">
      <c r="A496" s="13"/>
      <c r="B496" s="133"/>
      <c r="C496" s="137"/>
      <c r="D496" s="129"/>
      <c r="E496" s="129"/>
      <c r="F496" s="129"/>
      <c r="G496" s="129"/>
      <c r="H496" s="129"/>
      <c r="I496" s="129"/>
      <c r="J496" s="130"/>
      <c r="K496" s="129"/>
      <c r="L496" s="129"/>
      <c r="M496" s="129"/>
      <c r="N496" s="129"/>
      <c r="O496" s="129"/>
      <c r="P496" s="129"/>
      <c r="Q496" s="91"/>
      <c r="R496" s="88"/>
      <c r="S496" s="88"/>
      <c r="T496" s="88"/>
      <c r="U496" s="128"/>
      <c r="V496" s="88"/>
      <c r="W496" s="18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</row>
    <row r="497" spans="1:36" s="12" customFormat="1" ht="15.75">
      <c r="A497" s="13"/>
      <c r="B497" s="133"/>
      <c r="C497" s="137"/>
      <c r="D497" s="129"/>
      <c r="E497" s="129"/>
      <c r="F497" s="129"/>
      <c r="G497" s="129"/>
      <c r="H497" s="129"/>
      <c r="I497" s="129"/>
      <c r="J497" s="130"/>
      <c r="K497" s="129"/>
      <c r="L497" s="129"/>
      <c r="M497" s="129"/>
      <c r="N497" s="129"/>
      <c r="O497" s="129"/>
      <c r="P497" s="129"/>
      <c r="Q497" s="91"/>
      <c r="R497" s="88"/>
      <c r="S497" s="88"/>
      <c r="T497" s="88"/>
      <c r="U497" s="128"/>
      <c r="V497" s="88"/>
      <c r="W497" s="18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</row>
    <row r="498" spans="1:36" s="12" customFormat="1" ht="15.75">
      <c r="A498" s="13"/>
      <c r="B498" s="133"/>
      <c r="C498" s="137"/>
      <c r="D498" s="129"/>
      <c r="E498" s="129"/>
      <c r="F498" s="129"/>
      <c r="G498" s="129"/>
      <c r="H498" s="129"/>
      <c r="I498" s="129"/>
      <c r="J498" s="130"/>
      <c r="K498" s="129"/>
      <c r="L498" s="129"/>
      <c r="M498" s="129"/>
      <c r="N498" s="129"/>
      <c r="O498" s="129"/>
      <c r="P498" s="129"/>
      <c r="Q498" s="91"/>
      <c r="R498" s="88"/>
      <c r="S498" s="88"/>
      <c r="T498" s="88"/>
      <c r="U498" s="128"/>
      <c r="V498" s="88"/>
      <c r="W498" s="18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</row>
    <row r="499" spans="1:36" s="12" customFormat="1" ht="15.75">
      <c r="A499" s="13"/>
      <c r="B499" s="133"/>
      <c r="C499" s="137"/>
      <c r="D499" s="129"/>
      <c r="E499" s="129"/>
      <c r="F499" s="129"/>
      <c r="G499" s="129"/>
      <c r="H499" s="129"/>
      <c r="I499" s="129"/>
      <c r="J499" s="130"/>
      <c r="K499" s="129"/>
      <c r="L499" s="129"/>
      <c r="M499" s="129"/>
      <c r="N499" s="129"/>
      <c r="O499" s="129"/>
      <c r="P499" s="129"/>
      <c r="Q499" s="91"/>
      <c r="R499" s="88"/>
      <c r="S499" s="88"/>
      <c r="T499" s="88"/>
      <c r="U499" s="128"/>
      <c r="V499" s="88"/>
      <c r="W499" s="18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</row>
    <row r="500" spans="1:36" s="12" customFormat="1" ht="15.75">
      <c r="A500" s="13"/>
      <c r="B500" s="133"/>
      <c r="C500" s="137"/>
      <c r="D500" s="129"/>
      <c r="E500" s="129"/>
      <c r="F500" s="129"/>
      <c r="G500" s="129"/>
      <c r="H500" s="129"/>
      <c r="I500" s="129"/>
      <c r="J500" s="130"/>
      <c r="K500" s="129"/>
      <c r="L500" s="129"/>
      <c r="M500" s="129"/>
      <c r="N500" s="129"/>
      <c r="O500" s="129"/>
      <c r="P500" s="129"/>
      <c r="Q500" s="91"/>
      <c r="R500" s="88"/>
      <c r="S500" s="88"/>
      <c r="T500" s="88"/>
      <c r="U500" s="128"/>
      <c r="V500" s="88"/>
      <c r="W500" s="18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</row>
    <row r="501" spans="1:36" s="12" customFormat="1" ht="15.75">
      <c r="A501" s="13"/>
      <c r="B501" s="133"/>
      <c r="C501" s="137"/>
      <c r="D501" s="129"/>
      <c r="E501" s="129"/>
      <c r="F501" s="129"/>
      <c r="G501" s="129"/>
      <c r="H501" s="129"/>
      <c r="I501" s="129"/>
      <c r="J501" s="130"/>
      <c r="K501" s="129"/>
      <c r="L501" s="129"/>
      <c r="M501" s="129"/>
      <c r="N501" s="129"/>
      <c r="O501" s="129"/>
      <c r="P501" s="129"/>
      <c r="Q501" s="91"/>
      <c r="R501" s="88"/>
      <c r="S501" s="88"/>
      <c r="T501" s="88"/>
      <c r="U501" s="128"/>
      <c r="V501" s="88"/>
      <c r="W501" s="18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</row>
    <row r="502" spans="1:36" s="12" customFormat="1" ht="15.75">
      <c r="A502" s="13"/>
      <c r="B502" s="133"/>
      <c r="C502" s="137"/>
      <c r="D502" s="129"/>
      <c r="E502" s="129"/>
      <c r="F502" s="129"/>
      <c r="G502" s="129"/>
      <c r="H502" s="129"/>
      <c r="I502" s="129"/>
      <c r="J502" s="130"/>
      <c r="K502" s="129"/>
      <c r="L502" s="129"/>
      <c r="M502" s="129"/>
      <c r="N502" s="129"/>
      <c r="O502" s="129"/>
      <c r="P502" s="129"/>
      <c r="Q502" s="91"/>
      <c r="R502" s="88"/>
      <c r="S502" s="88"/>
      <c r="T502" s="88"/>
      <c r="U502" s="128"/>
      <c r="V502" s="88"/>
      <c r="W502" s="18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</row>
    <row r="503" spans="1:36" s="12" customFormat="1" ht="15.75">
      <c r="A503" s="13"/>
      <c r="B503" s="133"/>
      <c r="C503" s="137"/>
      <c r="D503" s="129"/>
      <c r="E503" s="129"/>
      <c r="F503" s="129"/>
      <c r="G503" s="129"/>
      <c r="H503" s="129"/>
      <c r="I503" s="129"/>
      <c r="J503" s="130"/>
      <c r="K503" s="129"/>
      <c r="L503" s="129"/>
      <c r="M503" s="129"/>
      <c r="N503" s="129"/>
      <c r="O503" s="129"/>
      <c r="P503" s="129"/>
      <c r="Q503" s="91"/>
      <c r="R503" s="88"/>
      <c r="S503" s="88"/>
      <c r="T503" s="88"/>
      <c r="U503" s="128"/>
      <c r="V503" s="88"/>
      <c r="W503" s="18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</row>
    <row r="504" spans="1:36" s="12" customFormat="1" ht="15.75">
      <c r="A504" s="13"/>
      <c r="B504" s="133"/>
      <c r="C504" s="137"/>
      <c r="D504" s="129"/>
      <c r="E504" s="129"/>
      <c r="F504" s="129"/>
      <c r="G504" s="129"/>
      <c r="H504" s="129"/>
      <c r="I504" s="129"/>
      <c r="J504" s="130"/>
      <c r="K504" s="129"/>
      <c r="L504" s="129"/>
      <c r="M504" s="129"/>
      <c r="N504" s="129"/>
      <c r="O504" s="129"/>
      <c r="P504" s="129"/>
      <c r="Q504" s="91"/>
      <c r="R504" s="88"/>
      <c r="S504" s="88"/>
      <c r="T504" s="88"/>
      <c r="U504" s="128"/>
      <c r="V504" s="88"/>
      <c r="W504" s="18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</row>
    <row r="505" spans="1:36" s="12" customFormat="1" ht="15.75">
      <c r="A505" s="13"/>
      <c r="B505" s="133"/>
      <c r="C505" s="137"/>
      <c r="D505" s="129"/>
      <c r="E505" s="129"/>
      <c r="F505" s="129"/>
      <c r="G505" s="129"/>
      <c r="H505" s="129"/>
      <c r="I505" s="129"/>
      <c r="J505" s="130"/>
      <c r="K505" s="129"/>
      <c r="L505" s="129"/>
      <c r="M505" s="129"/>
      <c r="N505" s="129"/>
      <c r="O505" s="129"/>
      <c r="P505" s="129"/>
      <c r="Q505" s="91"/>
      <c r="R505" s="88"/>
      <c r="S505" s="88"/>
      <c r="T505" s="88"/>
      <c r="U505" s="128"/>
      <c r="V505" s="88"/>
      <c r="W505" s="18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</row>
    <row r="506" spans="1:36" s="12" customFormat="1" ht="15.75">
      <c r="A506" s="13"/>
      <c r="B506" s="133"/>
      <c r="C506" s="137"/>
      <c r="D506" s="129"/>
      <c r="E506" s="129"/>
      <c r="F506" s="129"/>
      <c r="G506" s="129"/>
      <c r="H506" s="129"/>
      <c r="I506" s="129"/>
      <c r="J506" s="130"/>
      <c r="K506" s="129"/>
      <c r="L506" s="129"/>
      <c r="M506" s="129"/>
      <c r="N506" s="129"/>
      <c r="O506" s="129"/>
      <c r="P506" s="129"/>
      <c r="Q506" s="91"/>
      <c r="R506" s="88"/>
      <c r="S506" s="88"/>
      <c r="T506" s="88"/>
      <c r="U506" s="128"/>
      <c r="V506" s="88"/>
      <c r="W506" s="18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</row>
    <row r="507" spans="1:36" s="12" customFormat="1" ht="15.75">
      <c r="A507" s="13"/>
      <c r="B507" s="133"/>
      <c r="C507" s="137"/>
      <c r="D507" s="129"/>
      <c r="E507" s="129"/>
      <c r="F507" s="129"/>
      <c r="G507" s="129"/>
      <c r="H507" s="129"/>
      <c r="I507" s="129"/>
      <c r="J507" s="130"/>
      <c r="K507" s="129"/>
      <c r="L507" s="129"/>
      <c r="M507" s="129"/>
      <c r="N507" s="129"/>
      <c r="O507" s="129"/>
      <c r="P507" s="129"/>
      <c r="Q507" s="91"/>
      <c r="R507" s="88"/>
      <c r="S507" s="88"/>
      <c r="T507" s="88"/>
      <c r="U507" s="128"/>
      <c r="V507" s="88"/>
      <c r="W507" s="18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</row>
    <row r="508" spans="1:36" s="12" customFormat="1" ht="15.75">
      <c r="A508" s="13"/>
      <c r="B508" s="133"/>
      <c r="C508" s="137"/>
      <c r="D508" s="129"/>
      <c r="E508" s="129"/>
      <c r="F508" s="129"/>
      <c r="G508" s="129"/>
      <c r="H508" s="129"/>
      <c r="I508" s="129"/>
      <c r="J508" s="130"/>
      <c r="K508" s="129"/>
      <c r="L508" s="129"/>
      <c r="M508" s="129"/>
      <c r="N508" s="129"/>
      <c r="O508" s="129"/>
      <c r="P508" s="129"/>
      <c r="Q508" s="91"/>
      <c r="R508" s="88"/>
      <c r="S508" s="88"/>
      <c r="T508" s="88"/>
      <c r="U508" s="128"/>
      <c r="V508" s="88"/>
      <c r="W508" s="18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</row>
    <row r="509" spans="1:36" s="12" customFormat="1" ht="15.75">
      <c r="A509" s="13"/>
      <c r="B509" s="133"/>
      <c r="C509" s="137"/>
      <c r="D509" s="129"/>
      <c r="E509" s="129"/>
      <c r="F509" s="129"/>
      <c r="G509" s="129"/>
      <c r="H509" s="129"/>
      <c r="I509" s="129"/>
      <c r="J509" s="130"/>
      <c r="K509" s="129"/>
      <c r="L509" s="129"/>
      <c r="M509" s="129"/>
      <c r="N509" s="129"/>
      <c r="O509" s="129"/>
      <c r="P509" s="129"/>
      <c r="Q509" s="91"/>
      <c r="R509" s="88"/>
      <c r="S509" s="88"/>
      <c r="T509" s="88"/>
      <c r="U509" s="128"/>
      <c r="V509" s="88"/>
      <c r="W509" s="18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</row>
    <row r="510" spans="1:36" s="12" customFormat="1" ht="15.75">
      <c r="A510" s="13"/>
      <c r="B510" s="133"/>
      <c r="C510" s="137"/>
      <c r="D510" s="129"/>
      <c r="E510" s="129"/>
      <c r="F510" s="129"/>
      <c r="G510" s="129"/>
      <c r="H510" s="129"/>
      <c r="I510" s="129"/>
      <c r="J510" s="130"/>
      <c r="K510" s="129"/>
      <c r="L510" s="129"/>
      <c r="M510" s="129"/>
      <c r="N510" s="129"/>
      <c r="O510" s="129"/>
      <c r="P510" s="129"/>
      <c r="Q510" s="91"/>
      <c r="R510" s="88"/>
      <c r="S510" s="88"/>
      <c r="T510" s="88"/>
      <c r="U510" s="128"/>
      <c r="V510" s="88"/>
      <c r="W510" s="18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</row>
    <row r="511" spans="1:36" s="12" customFormat="1" ht="15.75">
      <c r="A511" s="13"/>
      <c r="B511" s="133"/>
      <c r="C511" s="137"/>
      <c r="D511" s="129"/>
      <c r="E511" s="129"/>
      <c r="F511" s="129"/>
      <c r="G511" s="129"/>
      <c r="H511" s="129"/>
      <c r="I511" s="129"/>
      <c r="J511" s="130"/>
      <c r="K511" s="129"/>
      <c r="L511" s="129"/>
      <c r="M511" s="129"/>
      <c r="N511" s="129"/>
      <c r="O511" s="129"/>
      <c r="P511" s="129"/>
      <c r="Q511" s="91"/>
      <c r="R511" s="88"/>
      <c r="S511" s="88"/>
      <c r="T511" s="88"/>
      <c r="U511" s="128"/>
      <c r="V511" s="88"/>
      <c r="W511" s="18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</row>
    <row r="512" spans="1:36" s="12" customFormat="1" ht="15.75">
      <c r="A512" s="13"/>
      <c r="B512" s="133"/>
      <c r="C512" s="137"/>
      <c r="D512" s="129"/>
      <c r="E512" s="129"/>
      <c r="F512" s="129"/>
      <c r="G512" s="129"/>
      <c r="H512" s="129"/>
      <c r="I512" s="129"/>
      <c r="J512" s="130"/>
      <c r="K512" s="129"/>
      <c r="L512" s="129"/>
      <c r="M512" s="129"/>
      <c r="N512" s="129"/>
      <c r="O512" s="129"/>
      <c r="P512" s="129"/>
      <c r="Q512" s="91"/>
      <c r="R512" s="88"/>
      <c r="S512" s="88"/>
      <c r="T512" s="88"/>
      <c r="U512" s="128"/>
      <c r="V512" s="88"/>
      <c r="W512" s="18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</row>
    <row r="513" spans="1:36" s="12" customFormat="1" ht="15.75">
      <c r="A513" s="13"/>
      <c r="B513" s="133"/>
      <c r="C513" s="137"/>
      <c r="D513" s="129"/>
      <c r="E513" s="129"/>
      <c r="F513" s="129"/>
      <c r="G513" s="129"/>
      <c r="H513" s="129"/>
      <c r="I513" s="129"/>
      <c r="J513" s="130"/>
      <c r="K513" s="129"/>
      <c r="L513" s="129"/>
      <c r="M513" s="129"/>
      <c r="N513" s="129"/>
      <c r="O513" s="129"/>
      <c r="P513" s="129"/>
      <c r="Q513" s="91"/>
      <c r="R513" s="88"/>
      <c r="S513" s="88"/>
      <c r="T513" s="88"/>
      <c r="U513" s="128"/>
      <c r="V513" s="88"/>
      <c r="W513" s="18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</row>
    <row r="514" spans="1:36" s="12" customFormat="1" ht="15.75">
      <c r="A514" s="13"/>
      <c r="B514" s="133"/>
      <c r="C514" s="137"/>
      <c r="D514" s="129"/>
      <c r="E514" s="129"/>
      <c r="F514" s="129"/>
      <c r="G514" s="129"/>
      <c r="H514" s="129"/>
      <c r="I514" s="129"/>
      <c r="J514" s="130"/>
      <c r="K514" s="129"/>
      <c r="L514" s="129"/>
      <c r="M514" s="129"/>
      <c r="N514" s="129"/>
      <c r="O514" s="129"/>
      <c r="P514" s="129"/>
      <c r="Q514" s="91"/>
      <c r="R514" s="88"/>
      <c r="S514" s="88"/>
      <c r="T514" s="88"/>
      <c r="U514" s="128"/>
      <c r="V514" s="88"/>
      <c r="W514" s="18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</row>
    <row r="515" spans="1:36" s="12" customFormat="1" ht="15.75">
      <c r="A515" s="13"/>
      <c r="B515" s="133"/>
      <c r="C515" s="137"/>
      <c r="D515" s="129"/>
      <c r="E515" s="129"/>
      <c r="F515" s="129"/>
      <c r="G515" s="129"/>
      <c r="H515" s="129"/>
      <c r="I515" s="129"/>
      <c r="J515" s="130"/>
      <c r="K515" s="129"/>
      <c r="L515" s="129"/>
      <c r="M515" s="129"/>
      <c r="N515" s="129"/>
      <c r="O515" s="129"/>
      <c r="P515" s="129"/>
      <c r="Q515" s="91"/>
      <c r="R515" s="88"/>
      <c r="S515" s="88"/>
      <c r="T515" s="88"/>
      <c r="U515" s="128"/>
      <c r="V515" s="88"/>
      <c r="W515" s="18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</row>
    <row r="516" spans="1:36" s="12" customFormat="1" ht="15.75">
      <c r="A516" s="13"/>
      <c r="B516" s="133"/>
      <c r="C516" s="137"/>
      <c r="D516" s="129"/>
      <c r="E516" s="129"/>
      <c r="F516" s="129"/>
      <c r="G516" s="129"/>
      <c r="H516" s="129"/>
      <c r="I516" s="129"/>
      <c r="J516" s="130"/>
      <c r="K516" s="129"/>
      <c r="L516" s="129"/>
      <c r="M516" s="129"/>
      <c r="N516" s="129"/>
      <c r="O516" s="129"/>
      <c r="P516" s="129"/>
      <c r="Q516" s="91"/>
      <c r="R516" s="88"/>
      <c r="S516" s="88"/>
      <c r="T516" s="88"/>
      <c r="U516" s="128"/>
      <c r="V516" s="88"/>
      <c r="W516" s="18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</row>
    <row r="517" spans="1:36" s="12" customFormat="1" ht="15.75">
      <c r="A517" s="13"/>
      <c r="B517" s="133"/>
      <c r="C517" s="137"/>
      <c r="D517" s="129"/>
      <c r="E517" s="129"/>
      <c r="F517" s="129"/>
      <c r="G517" s="129"/>
      <c r="H517" s="129"/>
      <c r="I517" s="129"/>
      <c r="J517" s="130"/>
      <c r="K517" s="129"/>
      <c r="L517" s="129"/>
      <c r="M517" s="129"/>
      <c r="N517" s="129"/>
      <c r="O517" s="129"/>
      <c r="P517" s="129"/>
      <c r="Q517" s="91"/>
      <c r="R517" s="88"/>
      <c r="S517" s="88"/>
      <c r="T517" s="88"/>
      <c r="U517" s="128"/>
      <c r="V517" s="88"/>
      <c r="W517" s="18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</row>
    <row r="518" spans="1:36" s="12" customFormat="1" ht="15.75">
      <c r="A518" s="13"/>
      <c r="B518" s="133"/>
      <c r="C518" s="137"/>
      <c r="D518" s="129"/>
      <c r="E518" s="129"/>
      <c r="F518" s="129"/>
      <c r="G518" s="129"/>
      <c r="H518" s="129"/>
      <c r="I518" s="129"/>
      <c r="J518" s="130"/>
      <c r="K518" s="129"/>
      <c r="L518" s="129"/>
      <c r="M518" s="129"/>
      <c r="N518" s="129"/>
      <c r="O518" s="129"/>
      <c r="P518" s="129"/>
      <c r="Q518" s="91"/>
      <c r="R518" s="88"/>
      <c r="S518" s="88"/>
      <c r="T518" s="88"/>
      <c r="U518" s="128"/>
      <c r="V518" s="88"/>
      <c r="W518" s="18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</row>
    <row r="519" spans="1:36" s="12" customFormat="1" ht="15.75">
      <c r="A519" s="13"/>
      <c r="B519" s="133"/>
      <c r="C519" s="137"/>
      <c r="D519" s="129"/>
      <c r="E519" s="129"/>
      <c r="F519" s="129"/>
      <c r="G519" s="129"/>
      <c r="H519" s="129"/>
      <c r="I519" s="129"/>
      <c r="J519" s="130"/>
      <c r="K519" s="129"/>
      <c r="L519" s="129"/>
      <c r="M519" s="129"/>
      <c r="N519" s="129"/>
      <c r="O519" s="129"/>
      <c r="P519" s="129"/>
      <c r="Q519" s="91"/>
      <c r="R519" s="88"/>
      <c r="S519" s="88"/>
      <c r="T519" s="88"/>
      <c r="U519" s="128"/>
      <c r="V519" s="88"/>
      <c r="W519" s="18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</row>
    <row r="520" spans="1:36" s="12" customFormat="1" ht="15.75">
      <c r="A520" s="13"/>
      <c r="B520" s="133"/>
      <c r="C520" s="137"/>
      <c r="D520" s="129"/>
      <c r="E520" s="129"/>
      <c r="F520" s="129"/>
      <c r="G520" s="129"/>
      <c r="H520" s="129"/>
      <c r="I520" s="129"/>
      <c r="J520" s="130"/>
      <c r="K520" s="129"/>
      <c r="L520" s="129"/>
      <c r="M520" s="129"/>
      <c r="N520" s="129"/>
      <c r="O520" s="129"/>
      <c r="P520" s="129"/>
      <c r="Q520" s="91"/>
      <c r="R520" s="88"/>
      <c r="S520" s="88"/>
      <c r="T520" s="88"/>
      <c r="U520" s="128"/>
      <c r="V520" s="88"/>
      <c r="W520" s="18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</row>
    <row r="521" spans="1:36" s="12" customFormat="1" ht="15.75">
      <c r="A521" s="13"/>
      <c r="B521" s="133"/>
      <c r="C521" s="137"/>
      <c r="D521" s="129"/>
      <c r="E521" s="129"/>
      <c r="F521" s="129"/>
      <c r="G521" s="129"/>
      <c r="H521" s="129"/>
      <c r="I521" s="129"/>
      <c r="J521" s="130"/>
      <c r="K521" s="129"/>
      <c r="L521" s="129"/>
      <c r="M521" s="129"/>
      <c r="N521" s="129"/>
      <c r="O521" s="129"/>
      <c r="P521" s="129"/>
      <c r="Q521" s="91"/>
      <c r="R521" s="88"/>
      <c r="S521" s="88"/>
      <c r="T521" s="88"/>
      <c r="U521" s="128"/>
      <c r="V521" s="88"/>
      <c r="W521" s="18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</row>
    <row r="522" spans="1:36" s="12" customFormat="1" ht="15.75">
      <c r="A522" s="13"/>
      <c r="B522" s="133"/>
      <c r="C522" s="137"/>
      <c r="D522" s="129"/>
      <c r="E522" s="129"/>
      <c r="F522" s="129"/>
      <c r="G522" s="129"/>
      <c r="H522" s="129"/>
      <c r="I522" s="129"/>
      <c r="J522" s="130"/>
      <c r="K522" s="129"/>
      <c r="L522" s="129"/>
      <c r="M522" s="129"/>
      <c r="N522" s="129"/>
      <c r="O522" s="129"/>
      <c r="P522" s="129"/>
      <c r="Q522" s="91"/>
      <c r="R522" s="88"/>
      <c r="S522" s="88"/>
      <c r="T522" s="88"/>
      <c r="U522" s="128"/>
      <c r="V522" s="88"/>
      <c r="W522" s="18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</row>
    <row r="523" spans="1:36" s="12" customFormat="1" ht="15.75">
      <c r="A523" s="13"/>
      <c r="B523" s="133"/>
      <c r="C523" s="137"/>
      <c r="D523" s="129"/>
      <c r="E523" s="129"/>
      <c r="F523" s="129"/>
      <c r="G523" s="129"/>
      <c r="H523" s="129"/>
      <c r="I523" s="129"/>
      <c r="J523" s="130"/>
      <c r="K523" s="129"/>
      <c r="L523" s="129"/>
      <c r="M523" s="129"/>
      <c r="N523" s="129"/>
      <c r="O523" s="129"/>
      <c r="P523" s="129"/>
      <c r="Q523" s="91"/>
      <c r="R523" s="88"/>
      <c r="S523" s="88"/>
      <c r="T523" s="88"/>
      <c r="U523" s="128"/>
      <c r="V523" s="88"/>
      <c r="W523" s="18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</row>
    <row r="524" spans="1:36" s="12" customFormat="1" ht="15.75">
      <c r="A524" s="13"/>
      <c r="B524" s="133"/>
      <c r="C524" s="137"/>
      <c r="D524" s="129"/>
      <c r="E524" s="129"/>
      <c r="F524" s="129"/>
      <c r="G524" s="129"/>
      <c r="H524" s="129"/>
      <c r="I524" s="129"/>
      <c r="J524" s="130"/>
      <c r="K524" s="129"/>
      <c r="L524" s="129"/>
      <c r="M524" s="129"/>
      <c r="N524" s="129"/>
      <c r="O524" s="129"/>
      <c r="P524" s="129"/>
      <c r="Q524" s="91"/>
      <c r="R524" s="88"/>
      <c r="S524" s="88"/>
      <c r="T524" s="88"/>
      <c r="U524" s="128"/>
      <c r="V524" s="88"/>
      <c r="W524" s="18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</row>
    <row r="525" spans="1:36" s="12" customFormat="1" ht="15.75">
      <c r="A525" s="13"/>
      <c r="B525" s="133"/>
      <c r="C525" s="137"/>
      <c r="D525" s="129"/>
      <c r="E525" s="129"/>
      <c r="F525" s="129"/>
      <c r="G525" s="129"/>
      <c r="H525" s="129"/>
      <c r="I525" s="129"/>
      <c r="J525" s="130"/>
      <c r="K525" s="129"/>
      <c r="L525" s="129"/>
      <c r="M525" s="129"/>
      <c r="N525" s="129"/>
      <c r="O525" s="129"/>
      <c r="P525" s="129"/>
      <c r="Q525" s="91"/>
      <c r="R525" s="88"/>
      <c r="S525" s="88"/>
      <c r="T525" s="88"/>
      <c r="U525" s="128"/>
      <c r="V525" s="88"/>
      <c r="W525" s="18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</row>
    <row r="526" spans="1:36" s="12" customFormat="1" ht="15.75">
      <c r="A526" s="13"/>
      <c r="B526" s="133"/>
      <c r="C526" s="137"/>
      <c r="D526" s="129"/>
      <c r="E526" s="129"/>
      <c r="F526" s="129"/>
      <c r="G526" s="129"/>
      <c r="H526" s="129"/>
      <c r="I526" s="129"/>
      <c r="J526" s="130"/>
      <c r="K526" s="129"/>
      <c r="L526" s="129"/>
      <c r="M526" s="129"/>
      <c r="N526" s="129"/>
      <c r="O526" s="129"/>
      <c r="P526" s="129"/>
      <c r="Q526" s="91"/>
      <c r="R526" s="88"/>
      <c r="S526" s="88"/>
      <c r="T526" s="88"/>
      <c r="U526" s="128"/>
      <c r="V526" s="88"/>
      <c r="W526" s="18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</row>
    <row r="527" spans="1:36" s="12" customFormat="1" ht="15.75">
      <c r="A527" s="13"/>
      <c r="B527" s="133"/>
      <c r="C527" s="137"/>
      <c r="D527" s="129"/>
      <c r="E527" s="129"/>
      <c r="F527" s="129"/>
      <c r="G527" s="129"/>
      <c r="H527" s="129"/>
      <c r="I527" s="129"/>
      <c r="J527" s="130"/>
      <c r="K527" s="129"/>
      <c r="L527" s="129"/>
      <c r="M527" s="129"/>
      <c r="N527" s="129"/>
      <c r="O527" s="129"/>
      <c r="P527" s="129"/>
      <c r="Q527" s="91"/>
      <c r="R527" s="88"/>
      <c r="S527" s="88"/>
      <c r="T527" s="88"/>
      <c r="U527" s="128"/>
      <c r="V527" s="88"/>
      <c r="W527" s="18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</row>
    <row r="528" spans="1:36" s="12" customFormat="1" ht="15.75">
      <c r="A528" s="13"/>
      <c r="B528" s="133"/>
      <c r="C528" s="137"/>
      <c r="D528" s="129"/>
      <c r="E528" s="129"/>
      <c r="F528" s="129"/>
      <c r="G528" s="129"/>
      <c r="H528" s="129"/>
      <c r="I528" s="129"/>
      <c r="J528" s="130"/>
      <c r="K528" s="129"/>
      <c r="L528" s="129"/>
      <c r="M528" s="129"/>
      <c r="N528" s="129"/>
      <c r="O528" s="129"/>
      <c r="P528" s="129"/>
      <c r="Q528" s="91"/>
      <c r="R528" s="88"/>
      <c r="S528" s="88"/>
      <c r="T528" s="88"/>
      <c r="U528" s="128"/>
      <c r="V528" s="88"/>
      <c r="W528" s="18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</row>
    <row r="529" spans="1:36" s="12" customFormat="1" ht="15.75">
      <c r="A529" s="13"/>
      <c r="B529" s="133"/>
      <c r="C529" s="137"/>
      <c r="D529" s="129"/>
      <c r="E529" s="129"/>
      <c r="F529" s="129"/>
      <c r="G529" s="129"/>
      <c r="H529" s="129"/>
      <c r="I529" s="129"/>
      <c r="J529" s="130"/>
      <c r="K529" s="129"/>
      <c r="L529" s="129"/>
      <c r="M529" s="129"/>
      <c r="N529" s="129"/>
      <c r="O529" s="129"/>
      <c r="P529" s="129"/>
      <c r="Q529" s="91"/>
      <c r="R529" s="88"/>
      <c r="S529" s="88"/>
      <c r="T529" s="88"/>
      <c r="U529" s="128"/>
      <c r="V529" s="88"/>
      <c r="W529" s="18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</row>
    <row r="530" spans="1:36" s="12" customFormat="1" ht="15.75">
      <c r="A530" s="13"/>
      <c r="B530" s="133"/>
      <c r="C530" s="137"/>
      <c r="D530" s="129"/>
      <c r="E530" s="129"/>
      <c r="F530" s="129"/>
      <c r="G530" s="129"/>
      <c r="H530" s="129"/>
      <c r="I530" s="129"/>
      <c r="J530" s="130"/>
      <c r="K530" s="129"/>
      <c r="L530" s="129"/>
      <c r="M530" s="129"/>
      <c r="N530" s="129"/>
      <c r="O530" s="129"/>
      <c r="P530" s="129"/>
      <c r="Q530" s="91"/>
      <c r="R530" s="88"/>
      <c r="S530" s="88"/>
      <c r="T530" s="88"/>
      <c r="U530" s="128"/>
      <c r="V530" s="88"/>
      <c r="W530" s="18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</row>
    <row r="531" spans="1:36" s="12" customFormat="1" ht="15.75">
      <c r="A531" s="13"/>
      <c r="B531" s="133"/>
      <c r="C531" s="137"/>
      <c r="D531" s="129"/>
      <c r="E531" s="129"/>
      <c r="F531" s="129"/>
      <c r="G531" s="129"/>
      <c r="H531" s="129"/>
      <c r="I531" s="129"/>
      <c r="J531" s="130"/>
      <c r="K531" s="129"/>
      <c r="L531" s="129"/>
      <c r="M531" s="129"/>
      <c r="N531" s="129"/>
      <c r="O531" s="129"/>
      <c r="P531" s="129"/>
      <c r="Q531" s="91"/>
      <c r="R531" s="88"/>
      <c r="S531" s="88"/>
      <c r="T531" s="88"/>
      <c r="U531" s="128"/>
      <c r="V531" s="88"/>
      <c r="W531" s="18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</row>
    <row r="532" spans="1:36" s="12" customFormat="1" ht="15.75">
      <c r="A532" s="13"/>
      <c r="B532" s="133"/>
      <c r="C532" s="137"/>
      <c r="D532" s="129"/>
      <c r="E532" s="129"/>
      <c r="F532" s="129"/>
      <c r="G532" s="129"/>
      <c r="H532" s="129"/>
      <c r="I532" s="129"/>
      <c r="J532" s="130"/>
      <c r="K532" s="129"/>
      <c r="L532" s="129"/>
      <c r="M532" s="129"/>
      <c r="N532" s="129"/>
      <c r="O532" s="129"/>
      <c r="P532" s="129"/>
      <c r="Q532" s="91"/>
      <c r="R532" s="88"/>
      <c r="S532" s="88"/>
      <c r="T532" s="88"/>
      <c r="U532" s="128"/>
      <c r="V532" s="88"/>
      <c r="W532" s="18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</row>
    <row r="533" spans="1:36" s="12" customFormat="1" ht="15.75">
      <c r="A533" s="13"/>
      <c r="B533" s="133"/>
      <c r="C533" s="137"/>
      <c r="D533" s="129"/>
      <c r="E533" s="129"/>
      <c r="F533" s="129"/>
      <c r="G533" s="129"/>
      <c r="H533" s="129"/>
      <c r="I533" s="129"/>
      <c r="J533" s="130"/>
      <c r="K533" s="129"/>
      <c r="L533" s="129"/>
      <c r="M533" s="129"/>
      <c r="N533" s="129"/>
      <c r="O533" s="129"/>
      <c r="P533" s="129"/>
      <c r="Q533" s="91"/>
      <c r="R533" s="88"/>
      <c r="S533" s="88"/>
      <c r="T533" s="88"/>
      <c r="U533" s="128"/>
      <c r="V533" s="88"/>
      <c r="W533" s="18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</row>
    <row r="534" spans="1:36" s="12" customFormat="1" ht="15.75">
      <c r="A534" s="13"/>
      <c r="B534" s="133"/>
      <c r="C534" s="137"/>
      <c r="D534" s="129"/>
      <c r="E534" s="129"/>
      <c r="F534" s="129"/>
      <c r="G534" s="129"/>
      <c r="H534" s="129"/>
      <c r="I534" s="129"/>
      <c r="J534" s="130"/>
      <c r="K534" s="129"/>
      <c r="L534" s="129"/>
      <c r="M534" s="129"/>
      <c r="N534" s="129"/>
      <c r="O534" s="129"/>
      <c r="P534" s="129"/>
      <c r="Q534" s="91"/>
      <c r="R534" s="88"/>
      <c r="S534" s="88"/>
      <c r="T534" s="88"/>
      <c r="U534" s="128"/>
      <c r="V534" s="88"/>
      <c r="W534" s="18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</row>
    <row r="535" spans="1:36" s="12" customFormat="1" ht="15.75">
      <c r="A535" s="13"/>
      <c r="B535" s="133"/>
      <c r="C535" s="137"/>
      <c r="D535" s="129"/>
      <c r="E535" s="129"/>
      <c r="F535" s="129"/>
      <c r="G535" s="129"/>
      <c r="H535" s="129"/>
      <c r="I535" s="129"/>
      <c r="J535" s="130"/>
      <c r="K535" s="129"/>
      <c r="L535" s="129"/>
      <c r="M535" s="129"/>
      <c r="N535" s="129"/>
      <c r="O535" s="129"/>
      <c r="P535" s="129"/>
      <c r="Q535" s="91"/>
      <c r="R535" s="88"/>
      <c r="S535" s="88"/>
      <c r="T535" s="88"/>
      <c r="U535" s="128"/>
      <c r="V535" s="88"/>
      <c r="W535" s="18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</row>
    <row r="536" spans="1:36" s="12" customFormat="1" ht="15.75">
      <c r="A536" s="13"/>
      <c r="B536" s="133"/>
      <c r="C536" s="137"/>
      <c r="D536" s="129"/>
      <c r="E536" s="129"/>
      <c r="F536" s="129"/>
      <c r="G536" s="129"/>
      <c r="H536" s="129"/>
      <c r="I536" s="129"/>
      <c r="J536" s="130"/>
      <c r="K536" s="129"/>
      <c r="L536" s="129"/>
      <c r="M536" s="129"/>
      <c r="N536" s="129"/>
      <c r="O536" s="129"/>
      <c r="P536" s="129"/>
      <c r="Q536" s="91"/>
      <c r="R536" s="88"/>
      <c r="S536" s="88"/>
      <c r="T536" s="88"/>
      <c r="U536" s="128"/>
      <c r="V536" s="88"/>
      <c r="W536" s="18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</row>
    <row r="537" spans="1:36" s="12" customFormat="1" ht="15.75">
      <c r="A537" s="13"/>
      <c r="B537" s="133"/>
      <c r="C537" s="137"/>
      <c r="D537" s="129"/>
      <c r="E537" s="129"/>
      <c r="F537" s="129"/>
      <c r="G537" s="129"/>
      <c r="H537" s="129"/>
      <c r="I537" s="129"/>
      <c r="J537" s="130"/>
      <c r="K537" s="129"/>
      <c r="L537" s="129"/>
      <c r="M537" s="129"/>
      <c r="N537" s="129"/>
      <c r="O537" s="129"/>
      <c r="P537" s="129"/>
      <c r="Q537" s="91"/>
      <c r="R537" s="88"/>
      <c r="S537" s="88"/>
      <c r="T537" s="88"/>
      <c r="U537" s="128"/>
      <c r="V537" s="88"/>
      <c r="W537" s="18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</row>
    <row r="538" spans="1:36" s="12" customFormat="1" ht="15.75">
      <c r="A538" s="13"/>
      <c r="B538" s="133"/>
      <c r="C538" s="137"/>
      <c r="D538" s="129"/>
      <c r="E538" s="129"/>
      <c r="F538" s="129"/>
      <c r="G538" s="129"/>
      <c r="H538" s="129"/>
      <c r="I538" s="129"/>
      <c r="J538" s="130"/>
      <c r="K538" s="129"/>
      <c r="L538" s="129"/>
      <c r="M538" s="129"/>
      <c r="N538" s="129"/>
      <c r="O538" s="129"/>
      <c r="P538" s="129"/>
      <c r="Q538" s="91"/>
      <c r="R538" s="88"/>
      <c r="S538" s="88"/>
      <c r="T538" s="88"/>
      <c r="U538" s="128"/>
      <c r="V538" s="88"/>
      <c r="W538" s="18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</row>
    <row r="539" spans="1:36" s="12" customFormat="1" ht="15.75">
      <c r="A539" s="13"/>
      <c r="B539" s="133"/>
      <c r="C539" s="137"/>
      <c r="D539" s="129"/>
      <c r="E539" s="129"/>
      <c r="F539" s="129"/>
      <c r="G539" s="129"/>
      <c r="H539" s="129"/>
      <c r="I539" s="129"/>
      <c r="J539" s="130"/>
      <c r="K539" s="129"/>
      <c r="L539" s="129"/>
      <c r="M539" s="129"/>
      <c r="N539" s="129"/>
      <c r="O539" s="129"/>
      <c r="P539" s="129"/>
      <c r="Q539" s="91"/>
      <c r="R539" s="88"/>
      <c r="S539" s="88"/>
      <c r="T539" s="88"/>
      <c r="U539" s="128"/>
      <c r="V539" s="88"/>
      <c r="W539" s="18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</row>
    <row r="540" spans="1:36" s="12" customFormat="1" ht="15.75">
      <c r="A540" s="13"/>
      <c r="B540" s="133"/>
      <c r="C540" s="137"/>
      <c r="D540" s="129"/>
      <c r="E540" s="129"/>
      <c r="F540" s="129"/>
      <c r="G540" s="129"/>
      <c r="H540" s="129"/>
      <c r="I540" s="129"/>
      <c r="J540" s="130"/>
      <c r="K540" s="129"/>
      <c r="L540" s="129"/>
      <c r="M540" s="129"/>
      <c r="N540" s="129"/>
      <c r="O540" s="129"/>
      <c r="P540" s="129"/>
      <c r="Q540" s="91"/>
      <c r="R540" s="88"/>
      <c r="S540" s="88"/>
      <c r="T540" s="88"/>
      <c r="U540" s="128"/>
      <c r="V540" s="88"/>
      <c r="W540" s="18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</row>
    <row r="541" spans="1:36" s="12" customFormat="1" ht="15.75">
      <c r="A541" s="13"/>
      <c r="B541" s="133"/>
      <c r="C541" s="137"/>
      <c r="D541" s="129"/>
      <c r="E541" s="129"/>
      <c r="F541" s="129"/>
      <c r="G541" s="129"/>
      <c r="H541" s="129"/>
      <c r="I541" s="129"/>
      <c r="J541" s="130"/>
      <c r="K541" s="129"/>
      <c r="L541" s="129"/>
      <c r="M541" s="129"/>
      <c r="N541" s="129"/>
      <c r="O541" s="129"/>
      <c r="P541" s="129"/>
      <c r="Q541" s="91"/>
      <c r="R541" s="88"/>
      <c r="S541" s="88"/>
      <c r="T541" s="88"/>
      <c r="U541" s="128"/>
      <c r="V541" s="88"/>
      <c r="W541" s="18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</row>
    <row r="542" spans="1:36" s="12" customFormat="1" ht="15.75">
      <c r="A542" s="13"/>
      <c r="B542" s="133"/>
      <c r="C542" s="137"/>
      <c r="D542" s="129"/>
      <c r="E542" s="129"/>
      <c r="F542" s="129"/>
      <c r="G542" s="129"/>
      <c r="H542" s="129"/>
      <c r="I542" s="129"/>
      <c r="J542" s="130"/>
      <c r="K542" s="129"/>
      <c r="L542" s="129"/>
      <c r="M542" s="129"/>
      <c r="N542" s="129"/>
      <c r="O542" s="129"/>
      <c r="P542" s="129"/>
      <c r="Q542" s="91"/>
      <c r="R542" s="88"/>
      <c r="S542" s="88"/>
      <c r="T542" s="88"/>
      <c r="U542" s="128"/>
      <c r="V542" s="88"/>
      <c r="W542" s="18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</row>
    <row r="543" spans="1:36" s="12" customFormat="1" ht="15.75">
      <c r="A543" s="13"/>
      <c r="B543" s="133"/>
      <c r="C543" s="137"/>
      <c r="D543" s="129"/>
      <c r="E543" s="129"/>
      <c r="F543" s="129"/>
      <c r="G543" s="129"/>
      <c r="H543" s="129"/>
      <c r="I543" s="129"/>
      <c r="J543" s="130"/>
      <c r="K543" s="129"/>
      <c r="L543" s="129"/>
      <c r="M543" s="129"/>
      <c r="N543" s="129"/>
      <c r="O543" s="129"/>
      <c r="P543" s="129"/>
      <c r="Q543" s="91"/>
      <c r="R543" s="88"/>
      <c r="S543" s="88"/>
      <c r="T543" s="88"/>
      <c r="U543" s="128"/>
      <c r="V543" s="88"/>
      <c r="W543" s="18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</row>
    <row r="544" spans="1:36" s="12" customFormat="1" ht="15.75">
      <c r="A544" s="13"/>
      <c r="B544" s="133"/>
      <c r="C544" s="137"/>
      <c r="D544" s="129"/>
      <c r="E544" s="129"/>
      <c r="F544" s="129"/>
      <c r="G544" s="129"/>
      <c r="H544" s="129"/>
      <c r="I544" s="129"/>
      <c r="J544" s="130"/>
      <c r="K544" s="129"/>
      <c r="L544" s="129"/>
      <c r="M544" s="129"/>
      <c r="N544" s="129"/>
      <c r="O544" s="129"/>
      <c r="P544" s="129"/>
      <c r="Q544" s="91"/>
      <c r="R544" s="88"/>
      <c r="S544" s="88"/>
      <c r="T544" s="88"/>
      <c r="U544" s="128"/>
      <c r="V544" s="88"/>
      <c r="W544" s="18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</row>
    <row r="545" spans="1:36" s="12" customFormat="1" ht="15.75">
      <c r="A545" s="13"/>
      <c r="B545" s="133"/>
      <c r="C545" s="137"/>
      <c r="D545" s="129"/>
      <c r="E545" s="129"/>
      <c r="F545" s="129"/>
      <c r="G545" s="129"/>
      <c r="H545" s="129"/>
      <c r="I545" s="129"/>
      <c r="J545" s="130"/>
      <c r="K545" s="129"/>
      <c r="L545" s="129"/>
      <c r="M545" s="129"/>
      <c r="N545" s="129"/>
      <c r="O545" s="129"/>
      <c r="P545" s="129"/>
      <c r="Q545" s="91"/>
      <c r="R545" s="88"/>
      <c r="S545" s="88"/>
      <c r="T545" s="88"/>
      <c r="U545" s="128"/>
      <c r="V545" s="88"/>
      <c r="W545" s="18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</row>
    <row r="546" spans="1:36" s="12" customFormat="1" ht="15.75">
      <c r="A546" s="13"/>
      <c r="B546" s="133"/>
      <c r="C546" s="137"/>
      <c r="D546" s="129"/>
      <c r="E546" s="129"/>
      <c r="F546" s="129"/>
      <c r="G546" s="129"/>
      <c r="H546" s="129"/>
      <c r="I546" s="129"/>
      <c r="J546" s="130"/>
      <c r="K546" s="129"/>
      <c r="L546" s="129"/>
      <c r="M546" s="129"/>
      <c r="N546" s="129"/>
      <c r="O546" s="129"/>
      <c r="P546" s="129"/>
      <c r="Q546" s="91"/>
      <c r="R546" s="88"/>
      <c r="S546" s="88"/>
      <c r="T546" s="88"/>
      <c r="U546" s="128"/>
      <c r="V546" s="88"/>
      <c r="W546" s="18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</row>
    <row r="547" spans="1:36" s="12" customFormat="1" ht="15.75">
      <c r="A547" s="13"/>
      <c r="B547" s="133"/>
      <c r="C547" s="137"/>
      <c r="D547" s="129"/>
      <c r="E547" s="129"/>
      <c r="F547" s="129"/>
      <c r="G547" s="129"/>
      <c r="H547" s="129"/>
      <c r="I547" s="129"/>
      <c r="J547" s="130"/>
      <c r="K547" s="129"/>
      <c r="L547" s="129"/>
      <c r="M547" s="129"/>
      <c r="N547" s="129"/>
      <c r="O547" s="129"/>
      <c r="P547" s="129"/>
      <c r="Q547" s="91"/>
      <c r="R547" s="88"/>
      <c r="S547" s="88"/>
      <c r="T547" s="88"/>
      <c r="U547" s="128"/>
      <c r="V547" s="88"/>
      <c r="W547" s="18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</row>
    <row r="548" spans="1:36" s="12" customFormat="1" ht="15.75">
      <c r="A548" s="13"/>
      <c r="B548" s="133"/>
      <c r="C548" s="137"/>
      <c r="D548" s="129"/>
      <c r="E548" s="129"/>
      <c r="F548" s="129"/>
      <c r="G548" s="129"/>
      <c r="H548" s="129"/>
      <c r="I548" s="129"/>
      <c r="J548" s="130"/>
      <c r="K548" s="129"/>
      <c r="L548" s="129"/>
      <c r="M548" s="129"/>
      <c r="N548" s="129"/>
      <c r="O548" s="129"/>
      <c r="P548" s="129"/>
      <c r="Q548" s="91"/>
      <c r="R548" s="88"/>
      <c r="S548" s="88"/>
      <c r="T548" s="88"/>
      <c r="U548" s="128"/>
      <c r="V548" s="88"/>
      <c r="W548" s="18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</row>
    <row r="549" spans="1:36" s="12" customFormat="1" ht="15.75">
      <c r="A549" s="13"/>
      <c r="B549" s="133"/>
      <c r="C549" s="137"/>
      <c r="D549" s="129"/>
      <c r="E549" s="129"/>
      <c r="F549" s="129"/>
      <c r="G549" s="129"/>
      <c r="H549" s="129"/>
      <c r="I549" s="129"/>
      <c r="J549" s="130"/>
      <c r="K549" s="129"/>
      <c r="L549" s="129"/>
      <c r="M549" s="129"/>
      <c r="N549" s="129"/>
      <c r="O549" s="129"/>
      <c r="P549" s="129"/>
      <c r="Q549" s="91"/>
      <c r="R549" s="88"/>
      <c r="S549" s="88"/>
      <c r="T549" s="88"/>
      <c r="U549" s="128"/>
      <c r="V549" s="88"/>
      <c r="W549" s="18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</row>
    <row r="550" spans="1:36" s="12" customFormat="1" ht="15.75">
      <c r="A550" s="13"/>
      <c r="B550" s="133"/>
      <c r="C550" s="137"/>
      <c r="D550" s="129"/>
      <c r="E550" s="129"/>
      <c r="F550" s="129"/>
      <c r="G550" s="129"/>
      <c r="H550" s="129"/>
      <c r="I550" s="129"/>
      <c r="J550" s="130"/>
      <c r="K550" s="129"/>
      <c r="L550" s="129"/>
      <c r="M550" s="129"/>
      <c r="N550" s="129"/>
      <c r="O550" s="129"/>
      <c r="P550" s="129"/>
      <c r="Q550" s="91"/>
      <c r="R550" s="88"/>
      <c r="S550" s="88"/>
      <c r="T550" s="88"/>
      <c r="U550" s="128"/>
      <c r="V550" s="88"/>
      <c r="W550" s="18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</row>
    <row r="551" spans="1:36" s="12" customFormat="1" ht="15.75">
      <c r="A551" s="13"/>
      <c r="B551" s="133"/>
      <c r="C551" s="137"/>
      <c r="D551" s="129"/>
      <c r="E551" s="129"/>
      <c r="F551" s="129"/>
      <c r="G551" s="129"/>
      <c r="H551" s="129"/>
      <c r="I551" s="129"/>
      <c r="J551" s="130"/>
      <c r="K551" s="129"/>
      <c r="L551" s="129"/>
      <c r="M551" s="129"/>
      <c r="N551" s="129"/>
      <c r="O551" s="129"/>
      <c r="P551" s="129"/>
      <c r="Q551" s="91"/>
      <c r="R551" s="88"/>
      <c r="S551" s="88"/>
      <c r="T551" s="88"/>
      <c r="U551" s="128"/>
      <c r="V551" s="88"/>
      <c r="W551" s="18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</row>
    <row r="552" spans="1:36" s="12" customFormat="1" ht="15.75">
      <c r="A552" s="13"/>
      <c r="B552" s="133"/>
      <c r="C552" s="137"/>
      <c r="D552" s="129"/>
      <c r="E552" s="129"/>
      <c r="F552" s="129"/>
      <c r="G552" s="129"/>
      <c r="H552" s="129"/>
      <c r="I552" s="129"/>
      <c r="J552" s="130"/>
      <c r="K552" s="129"/>
      <c r="L552" s="129"/>
      <c r="M552" s="129"/>
      <c r="N552" s="129"/>
      <c r="O552" s="129"/>
      <c r="P552" s="129"/>
      <c r="Q552" s="91"/>
      <c r="R552" s="88"/>
      <c r="S552" s="88"/>
      <c r="T552" s="88"/>
      <c r="U552" s="128"/>
      <c r="V552" s="88"/>
      <c r="W552" s="18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</row>
    <row r="553" spans="1:36" s="12" customFormat="1" ht="15.75">
      <c r="A553" s="13"/>
      <c r="B553" s="133"/>
      <c r="C553" s="137"/>
      <c r="D553" s="129"/>
      <c r="E553" s="129"/>
      <c r="F553" s="129"/>
      <c r="G553" s="129"/>
      <c r="H553" s="129"/>
      <c r="I553" s="129"/>
      <c r="J553" s="130"/>
      <c r="K553" s="129"/>
      <c r="L553" s="129"/>
      <c r="M553" s="129"/>
      <c r="N553" s="129"/>
      <c r="O553" s="129"/>
      <c r="P553" s="129"/>
      <c r="Q553" s="91"/>
      <c r="R553" s="88"/>
      <c r="S553" s="88"/>
      <c r="T553" s="88"/>
      <c r="U553" s="128"/>
      <c r="V553" s="88"/>
      <c r="W553" s="18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</row>
    <row r="554" spans="1:36" s="12" customFormat="1" ht="15.75">
      <c r="A554" s="13"/>
      <c r="B554" s="133"/>
      <c r="C554" s="137"/>
      <c r="D554" s="129"/>
      <c r="E554" s="129"/>
      <c r="F554" s="129"/>
      <c r="G554" s="129"/>
      <c r="H554" s="129"/>
      <c r="I554" s="129"/>
      <c r="J554" s="130"/>
      <c r="K554" s="129"/>
      <c r="L554" s="129"/>
      <c r="M554" s="129"/>
      <c r="N554" s="129"/>
      <c r="O554" s="129"/>
      <c r="P554" s="129"/>
      <c r="Q554" s="91"/>
      <c r="R554" s="88"/>
      <c r="S554" s="88"/>
      <c r="T554" s="88"/>
      <c r="U554" s="128"/>
      <c r="V554" s="88"/>
      <c r="W554" s="18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</row>
    <row r="555" spans="1:36" s="12" customFormat="1" ht="15.75">
      <c r="A555" s="13"/>
      <c r="B555" s="133"/>
      <c r="C555" s="137"/>
      <c r="D555" s="129"/>
      <c r="E555" s="129"/>
      <c r="F555" s="129"/>
      <c r="G555" s="129"/>
      <c r="H555" s="129"/>
      <c r="I555" s="129"/>
      <c r="J555" s="130"/>
      <c r="K555" s="129"/>
      <c r="L555" s="129"/>
      <c r="M555" s="129"/>
      <c r="N555" s="129"/>
      <c r="O555" s="129"/>
      <c r="P555" s="129"/>
      <c r="Q555" s="91"/>
      <c r="R555" s="88"/>
      <c r="S555" s="88"/>
      <c r="T555" s="88"/>
      <c r="U555" s="128"/>
      <c r="V555" s="88"/>
      <c r="W555" s="18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</row>
    <row r="556" spans="1:36" s="12" customFormat="1" ht="15.75">
      <c r="A556" s="13"/>
      <c r="B556" s="133"/>
      <c r="C556" s="137"/>
      <c r="D556" s="129"/>
      <c r="E556" s="129"/>
      <c r="F556" s="129"/>
      <c r="G556" s="129"/>
      <c r="H556" s="129"/>
      <c r="I556" s="129"/>
      <c r="J556" s="130"/>
      <c r="K556" s="129"/>
      <c r="L556" s="129"/>
      <c r="M556" s="129"/>
      <c r="N556" s="129"/>
      <c r="O556" s="129"/>
      <c r="P556" s="129"/>
      <c r="Q556" s="91"/>
      <c r="R556" s="88"/>
      <c r="S556" s="88"/>
      <c r="T556" s="88"/>
      <c r="U556" s="128"/>
      <c r="V556" s="88"/>
      <c r="W556" s="18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</row>
    <row r="557" spans="1:36" s="12" customFormat="1" ht="15.75">
      <c r="A557" s="13"/>
      <c r="B557" s="133"/>
      <c r="C557" s="137"/>
      <c r="D557" s="129"/>
      <c r="E557" s="129"/>
      <c r="F557" s="129"/>
      <c r="G557" s="129"/>
      <c r="H557" s="129"/>
      <c r="I557" s="129"/>
      <c r="J557" s="130"/>
      <c r="K557" s="129"/>
      <c r="L557" s="129"/>
      <c r="M557" s="129"/>
      <c r="N557" s="129"/>
      <c r="O557" s="129"/>
      <c r="P557" s="129"/>
      <c r="Q557" s="91"/>
      <c r="R557" s="88"/>
      <c r="S557" s="88"/>
      <c r="T557" s="88"/>
      <c r="U557" s="128"/>
      <c r="V557" s="88"/>
      <c r="W557" s="18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</row>
    <row r="558" spans="1:36" s="12" customFormat="1" ht="15.75">
      <c r="A558" s="13"/>
      <c r="B558" s="133"/>
      <c r="C558" s="137"/>
      <c r="D558" s="129"/>
      <c r="E558" s="129"/>
      <c r="F558" s="129"/>
      <c r="G558" s="129"/>
      <c r="H558" s="129"/>
      <c r="I558" s="129"/>
      <c r="J558" s="130"/>
      <c r="K558" s="129"/>
      <c r="L558" s="129"/>
      <c r="M558" s="129"/>
      <c r="N558" s="129"/>
      <c r="O558" s="129"/>
      <c r="P558" s="129"/>
      <c r="Q558" s="91"/>
      <c r="R558" s="88"/>
      <c r="S558" s="88"/>
      <c r="T558" s="88"/>
      <c r="U558" s="128"/>
      <c r="V558" s="88"/>
      <c r="W558" s="18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</row>
    <row r="559" spans="1:36" s="12" customFormat="1" ht="15.75">
      <c r="A559" s="13"/>
      <c r="B559" s="133"/>
      <c r="C559" s="137"/>
      <c r="D559" s="129"/>
      <c r="E559" s="129"/>
      <c r="F559" s="129"/>
      <c r="G559" s="129"/>
      <c r="H559" s="129"/>
      <c r="I559" s="129"/>
      <c r="J559" s="130"/>
      <c r="K559" s="129"/>
      <c r="L559" s="129"/>
      <c r="M559" s="129"/>
      <c r="N559" s="129"/>
      <c r="O559" s="129"/>
      <c r="P559" s="129"/>
      <c r="Q559" s="91"/>
      <c r="R559" s="88"/>
      <c r="S559" s="88"/>
      <c r="T559" s="88"/>
      <c r="U559" s="128"/>
      <c r="V559" s="88"/>
      <c r="W559" s="18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</row>
    <row r="560" spans="1:36" s="12" customFormat="1" ht="15.75">
      <c r="A560" s="13"/>
      <c r="B560" s="133"/>
      <c r="C560" s="137"/>
      <c r="D560" s="129"/>
      <c r="E560" s="129"/>
      <c r="F560" s="129"/>
      <c r="G560" s="129"/>
      <c r="H560" s="129"/>
      <c r="I560" s="129"/>
      <c r="J560" s="130"/>
      <c r="K560" s="129"/>
      <c r="L560" s="129"/>
      <c r="M560" s="129"/>
      <c r="N560" s="129"/>
      <c r="O560" s="129"/>
      <c r="P560" s="129"/>
      <c r="Q560" s="91"/>
      <c r="R560" s="88"/>
      <c r="S560" s="88"/>
      <c r="T560" s="88"/>
      <c r="U560" s="128"/>
      <c r="V560" s="88"/>
      <c r="W560" s="18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</row>
    <row r="561" spans="1:36" s="12" customFormat="1" ht="15.75">
      <c r="A561" s="13"/>
      <c r="B561" s="133"/>
      <c r="C561" s="137"/>
      <c r="D561" s="129"/>
      <c r="E561" s="129"/>
      <c r="F561" s="129"/>
      <c r="G561" s="129"/>
      <c r="H561" s="129"/>
      <c r="I561" s="129"/>
      <c r="J561" s="130"/>
      <c r="K561" s="129"/>
      <c r="L561" s="129"/>
      <c r="M561" s="129"/>
      <c r="N561" s="129"/>
      <c r="O561" s="129"/>
      <c r="P561" s="129"/>
      <c r="Q561" s="91"/>
      <c r="R561" s="88"/>
      <c r="S561" s="88"/>
      <c r="T561" s="88"/>
      <c r="U561" s="128"/>
      <c r="V561" s="88"/>
      <c r="W561" s="18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</row>
    <row r="562" spans="1:36" s="12" customFormat="1" ht="15.75">
      <c r="A562" s="13"/>
      <c r="B562" s="133"/>
      <c r="C562" s="137"/>
      <c r="D562" s="129"/>
      <c r="E562" s="129"/>
      <c r="F562" s="129"/>
      <c r="G562" s="129"/>
      <c r="H562" s="129"/>
      <c r="I562" s="129"/>
      <c r="J562" s="130"/>
      <c r="K562" s="129"/>
      <c r="L562" s="129"/>
      <c r="M562" s="129"/>
      <c r="N562" s="129"/>
      <c r="O562" s="129"/>
      <c r="P562" s="129"/>
      <c r="Q562" s="91"/>
      <c r="R562" s="88"/>
      <c r="S562" s="88"/>
      <c r="T562" s="88"/>
      <c r="U562" s="128"/>
      <c r="V562" s="88"/>
      <c r="W562" s="18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</row>
    <row r="563" spans="1:36" s="12" customFormat="1" ht="15.75">
      <c r="A563" s="13"/>
      <c r="B563" s="133"/>
      <c r="C563" s="137"/>
      <c r="D563" s="129"/>
      <c r="E563" s="129"/>
      <c r="F563" s="129"/>
      <c r="G563" s="129"/>
      <c r="H563" s="129"/>
      <c r="I563" s="129"/>
      <c r="J563" s="130"/>
      <c r="K563" s="129"/>
      <c r="L563" s="129"/>
      <c r="M563" s="129"/>
      <c r="N563" s="129"/>
      <c r="O563" s="129"/>
      <c r="P563" s="129"/>
      <c r="Q563" s="91"/>
      <c r="R563" s="88"/>
      <c r="S563" s="88"/>
      <c r="T563" s="88"/>
      <c r="U563" s="128"/>
      <c r="V563" s="88"/>
      <c r="W563" s="18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</row>
    <row r="564" spans="1:36" s="12" customFormat="1" ht="15.75">
      <c r="A564" s="13"/>
      <c r="B564" s="133"/>
      <c r="C564" s="137"/>
      <c r="D564" s="129"/>
      <c r="E564" s="129"/>
      <c r="F564" s="129"/>
      <c r="G564" s="129"/>
      <c r="H564" s="129"/>
      <c r="I564" s="129"/>
      <c r="J564" s="130"/>
      <c r="K564" s="129"/>
      <c r="L564" s="129"/>
      <c r="M564" s="129"/>
      <c r="N564" s="129"/>
      <c r="O564" s="129"/>
      <c r="P564" s="129"/>
      <c r="Q564" s="91"/>
      <c r="R564" s="88"/>
      <c r="S564" s="88"/>
      <c r="T564" s="88"/>
      <c r="U564" s="128"/>
      <c r="V564" s="88"/>
      <c r="W564" s="18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</row>
    <row r="565" spans="1:36" s="12" customFormat="1" ht="15.75">
      <c r="A565" s="13"/>
      <c r="B565" s="133"/>
      <c r="C565" s="137"/>
      <c r="D565" s="129"/>
      <c r="E565" s="129"/>
      <c r="F565" s="129"/>
      <c r="G565" s="129"/>
      <c r="H565" s="129"/>
      <c r="I565" s="129"/>
      <c r="J565" s="130"/>
      <c r="K565" s="129"/>
      <c r="L565" s="129"/>
      <c r="M565" s="129"/>
      <c r="N565" s="129"/>
      <c r="O565" s="129"/>
      <c r="P565" s="129"/>
      <c r="Q565" s="91"/>
      <c r="R565" s="88"/>
      <c r="S565" s="88"/>
      <c r="T565" s="88"/>
      <c r="U565" s="128"/>
      <c r="V565" s="88"/>
      <c r="W565" s="18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</row>
    <row r="566" spans="1:36" s="12" customFormat="1" ht="15.75">
      <c r="A566" s="13"/>
      <c r="B566" s="133"/>
      <c r="C566" s="137"/>
      <c r="D566" s="129"/>
      <c r="E566" s="129"/>
      <c r="F566" s="129"/>
      <c r="G566" s="129"/>
      <c r="H566" s="129"/>
      <c r="I566" s="129"/>
      <c r="J566" s="130"/>
      <c r="K566" s="129"/>
      <c r="L566" s="129"/>
      <c r="M566" s="129"/>
      <c r="N566" s="129"/>
      <c r="O566" s="129"/>
      <c r="P566" s="129"/>
      <c r="Q566" s="91"/>
      <c r="R566" s="88"/>
      <c r="S566" s="88"/>
      <c r="T566" s="88"/>
      <c r="U566" s="128"/>
      <c r="V566" s="88"/>
      <c r="W566" s="18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</row>
    <row r="567" spans="1:36" s="12" customFormat="1" ht="15.75">
      <c r="A567" s="13"/>
      <c r="B567" s="133"/>
      <c r="C567" s="137"/>
      <c r="D567" s="129"/>
      <c r="E567" s="129"/>
      <c r="F567" s="129"/>
      <c r="G567" s="129"/>
      <c r="H567" s="129"/>
      <c r="I567" s="129"/>
      <c r="J567" s="130"/>
      <c r="K567" s="129"/>
      <c r="L567" s="129"/>
      <c r="M567" s="129"/>
      <c r="N567" s="129"/>
      <c r="O567" s="129"/>
      <c r="P567" s="129"/>
      <c r="Q567" s="91"/>
      <c r="R567" s="88"/>
      <c r="S567" s="88"/>
      <c r="T567" s="88"/>
      <c r="U567" s="128"/>
      <c r="V567" s="88"/>
      <c r="W567" s="18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</row>
    <row r="568" spans="1:36" s="12" customFormat="1" ht="15.75">
      <c r="A568" s="13"/>
      <c r="B568" s="133"/>
      <c r="C568" s="137"/>
      <c r="D568" s="129"/>
      <c r="E568" s="129"/>
      <c r="F568" s="129"/>
      <c r="G568" s="129"/>
      <c r="H568" s="129"/>
      <c r="I568" s="129"/>
      <c r="J568" s="130"/>
      <c r="K568" s="129"/>
      <c r="L568" s="129"/>
      <c r="M568" s="129"/>
      <c r="N568" s="129"/>
      <c r="O568" s="129"/>
      <c r="P568" s="129"/>
      <c r="Q568" s="91"/>
      <c r="R568" s="88"/>
      <c r="S568" s="88"/>
      <c r="T568" s="88"/>
      <c r="U568" s="128"/>
      <c r="V568" s="88"/>
      <c r="W568" s="18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</row>
    <row r="569" spans="1:36" s="12" customFormat="1" ht="15.75">
      <c r="A569" s="13"/>
      <c r="B569" s="133"/>
      <c r="C569" s="137"/>
      <c r="D569" s="129"/>
      <c r="E569" s="129"/>
      <c r="F569" s="129"/>
      <c r="G569" s="129"/>
      <c r="H569" s="129"/>
      <c r="I569" s="129"/>
      <c r="J569" s="130"/>
      <c r="K569" s="129"/>
      <c r="L569" s="129"/>
      <c r="M569" s="129"/>
      <c r="N569" s="129"/>
      <c r="O569" s="129"/>
      <c r="P569" s="129"/>
      <c r="Q569" s="91"/>
      <c r="R569" s="88"/>
      <c r="S569" s="88"/>
      <c r="T569" s="88"/>
      <c r="U569" s="128"/>
      <c r="V569" s="88"/>
      <c r="W569" s="18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</row>
    <row r="570" spans="1:36" s="12" customFormat="1" ht="15.75">
      <c r="A570" s="13"/>
      <c r="B570" s="133"/>
      <c r="C570" s="137"/>
      <c r="D570" s="129"/>
      <c r="E570" s="129"/>
      <c r="F570" s="129"/>
      <c r="G570" s="129"/>
      <c r="H570" s="129"/>
      <c r="I570" s="129"/>
      <c r="J570" s="130"/>
      <c r="K570" s="129"/>
      <c r="L570" s="129"/>
      <c r="M570" s="129"/>
      <c r="N570" s="129"/>
      <c r="O570" s="129"/>
      <c r="P570" s="129"/>
      <c r="Q570" s="91"/>
      <c r="R570" s="88"/>
      <c r="S570" s="88"/>
      <c r="T570" s="88"/>
      <c r="U570" s="128"/>
      <c r="V570" s="88"/>
      <c r="W570" s="18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</row>
    <row r="571" spans="1:36" s="12" customFormat="1" ht="15.75">
      <c r="A571" s="13"/>
      <c r="B571" s="133"/>
      <c r="C571" s="137"/>
      <c r="D571" s="129"/>
      <c r="E571" s="129"/>
      <c r="F571" s="129"/>
      <c r="G571" s="129"/>
      <c r="H571" s="129"/>
      <c r="I571" s="129"/>
      <c r="J571" s="130"/>
      <c r="K571" s="129"/>
      <c r="L571" s="129"/>
      <c r="M571" s="129"/>
      <c r="N571" s="129"/>
      <c r="O571" s="129"/>
      <c r="P571" s="129"/>
      <c r="Q571" s="91"/>
      <c r="R571" s="88"/>
      <c r="S571" s="88"/>
      <c r="T571" s="88"/>
      <c r="U571" s="128"/>
      <c r="V571" s="88"/>
      <c r="W571" s="18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</row>
    <row r="572" spans="1:36" s="12" customFormat="1" ht="15.75">
      <c r="A572" s="13"/>
      <c r="B572" s="133"/>
      <c r="C572" s="137"/>
      <c r="D572" s="129"/>
      <c r="E572" s="129"/>
      <c r="F572" s="129"/>
      <c r="G572" s="129"/>
      <c r="H572" s="129"/>
      <c r="I572" s="129"/>
      <c r="J572" s="130"/>
      <c r="K572" s="129"/>
      <c r="L572" s="129"/>
      <c r="M572" s="129"/>
      <c r="N572" s="129"/>
      <c r="O572" s="129"/>
      <c r="P572" s="129"/>
      <c r="Q572" s="91"/>
      <c r="R572" s="88"/>
      <c r="S572" s="88"/>
      <c r="T572" s="88"/>
      <c r="U572" s="128"/>
      <c r="V572" s="88"/>
      <c r="W572" s="18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</row>
    <row r="573" spans="1:36" s="12" customFormat="1" ht="15.75">
      <c r="A573" s="13"/>
      <c r="B573" s="133"/>
      <c r="C573" s="137"/>
      <c r="D573" s="129"/>
      <c r="E573" s="129"/>
      <c r="F573" s="129"/>
      <c r="G573" s="129"/>
      <c r="H573" s="129"/>
      <c r="I573" s="129"/>
      <c r="J573" s="130"/>
      <c r="K573" s="129"/>
      <c r="L573" s="129"/>
      <c r="M573" s="129"/>
      <c r="N573" s="129"/>
      <c r="O573" s="129"/>
      <c r="P573" s="129"/>
      <c r="Q573" s="91"/>
      <c r="R573" s="88"/>
      <c r="S573" s="88"/>
      <c r="T573" s="88"/>
      <c r="U573" s="128"/>
      <c r="V573" s="88"/>
      <c r="W573" s="18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</row>
    <row r="574" spans="1:36" s="12" customFormat="1" ht="15.75">
      <c r="A574" s="13"/>
      <c r="B574" s="133"/>
      <c r="C574" s="137"/>
      <c r="D574" s="129"/>
      <c r="E574" s="129"/>
      <c r="F574" s="129"/>
      <c r="G574" s="129"/>
      <c r="H574" s="129"/>
      <c r="I574" s="129"/>
      <c r="J574" s="130"/>
      <c r="K574" s="129"/>
      <c r="L574" s="129"/>
      <c r="M574" s="129"/>
      <c r="N574" s="129"/>
      <c r="O574" s="129"/>
      <c r="P574" s="129"/>
      <c r="Q574" s="91"/>
      <c r="R574" s="88"/>
      <c r="S574" s="88"/>
      <c r="T574" s="88"/>
      <c r="U574" s="128"/>
      <c r="V574" s="88"/>
      <c r="W574" s="18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</row>
    <row r="575" spans="1:36" s="12" customFormat="1" ht="15.75">
      <c r="A575" s="13"/>
      <c r="B575" s="133"/>
      <c r="C575" s="137"/>
      <c r="D575" s="129"/>
      <c r="E575" s="129"/>
      <c r="F575" s="129"/>
      <c r="G575" s="129"/>
      <c r="H575" s="129"/>
      <c r="I575" s="129"/>
      <c r="J575" s="130"/>
      <c r="K575" s="129"/>
      <c r="L575" s="129"/>
      <c r="M575" s="129"/>
      <c r="N575" s="129"/>
      <c r="O575" s="129"/>
      <c r="P575" s="129"/>
      <c r="Q575" s="91"/>
      <c r="R575" s="88"/>
      <c r="S575" s="88"/>
      <c r="T575" s="88"/>
      <c r="U575" s="128"/>
      <c r="V575" s="88"/>
      <c r="W575" s="18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</row>
    <row r="576" spans="1:36" s="12" customFormat="1" ht="15.75">
      <c r="A576" s="13"/>
      <c r="B576" s="133"/>
      <c r="C576" s="137"/>
      <c r="D576" s="129"/>
      <c r="E576" s="129"/>
      <c r="F576" s="129"/>
      <c r="G576" s="129"/>
      <c r="H576" s="129"/>
      <c r="I576" s="129"/>
      <c r="J576" s="130"/>
      <c r="K576" s="129"/>
      <c r="L576" s="129"/>
      <c r="M576" s="129"/>
      <c r="N576" s="129"/>
      <c r="O576" s="129"/>
      <c r="P576" s="129"/>
      <c r="Q576" s="91"/>
      <c r="R576" s="88"/>
      <c r="S576" s="88"/>
      <c r="T576" s="88"/>
      <c r="U576" s="128"/>
      <c r="V576" s="88"/>
      <c r="W576" s="18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</row>
    <row r="577" spans="1:36" s="12" customFormat="1" ht="15.75">
      <c r="A577" s="13"/>
      <c r="B577" s="133"/>
      <c r="C577" s="137"/>
      <c r="D577" s="129"/>
      <c r="E577" s="129"/>
      <c r="F577" s="129"/>
      <c r="G577" s="129"/>
      <c r="H577" s="129"/>
      <c r="I577" s="129"/>
      <c r="J577" s="130"/>
      <c r="K577" s="129"/>
      <c r="L577" s="129"/>
      <c r="M577" s="129"/>
      <c r="N577" s="129"/>
      <c r="O577" s="129"/>
      <c r="P577" s="129"/>
      <c r="Q577" s="91"/>
      <c r="R577" s="88"/>
      <c r="S577" s="88"/>
      <c r="T577" s="88"/>
      <c r="U577" s="128"/>
      <c r="V577" s="88"/>
      <c r="W577" s="18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</row>
    <row r="578" spans="1:36" s="12" customFormat="1" ht="15.75">
      <c r="A578" s="13"/>
      <c r="B578" s="133"/>
      <c r="C578" s="137"/>
      <c r="D578" s="129"/>
      <c r="E578" s="129"/>
      <c r="F578" s="129"/>
      <c r="G578" s="129"/>
      <c r="H578" s="129"/>
      <c r="I578" s="129"/>
      <c r="J578" s="130"/>
      <c r="K578" s="129"/>
      <c r="L578" s="129"/>
      <c r="M578" s="129"/>
      <c r="N578" s="129"/>
      <c r="O578" s="129"/>
      <c r="P578" s="129"/>
      <c r="Q578" s="91"/>
      <c r="R578" s="88"/>
      <c r="S578" s="88"/>
      <c r="T578" s="88"/>
      <c r="U578" s="128"/>
      <c r="V578" s="88"/>
      <c r="W578" s="18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</row>
    <row r="579" spans="1:36" s="12" customFormat="1" ht="15.75">
      <c r="A579" s="13"/>
      <c r="B579" s="133"/>
      <c r="C579" s="137"/>
      <c r="D579" s="129"/>
      <c r="E579" s="129"/>
      <c r="F579" s="129"/>
      <c r="G579" s="129"/>
      <c r="H579" s="129"/>
      <c r="I579" s="129"/>
      <c r="J579" s="130"/>
      <c r="K579" s="129"/>
      <c r="L579" s="129"/>
      <c r="M579" s="129"/>
      <c r="N579" s="129"/>
      <c r="O579" s="129"/>
      <c r="P579" s="129"/>
      <c r="Q579" s="91"/>
      <c r="R579" s="88"/>
      <c r="S579" s="88"/>
      <c r="T579" s="88"/>
      <c r="U579" s="128"/>
      <c r="V579" s="88"/>
      <c r="W579" s="18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</row>
    <row r="580" spans="1:36" s="12" customFormat="1" ht="15.75">
      <c r="A580" s="13"/>
      <c r="B580" s="133"/>
      <c r="C580" s="137"/>
      <c r="D580" s="129"/>
      <c r="E580" s="129"/>
      <c r="F580" s="129"/>
      <c r="G580" s="129"/>
      <c r="H580" s="129"/>
      <c r="I580" s="129"/>
      <c r="J580" s="130"/>
      <c r="K580" s="129"/>
      <c r="L580" s="129"/>
      <c r="M580" s="129"/>
      <c r="N580" s="129"/>
      <c r="O580" s="129"/>
      <c r="P580" s="129"/>
      <c r="Q580" s="91"/>
      <c r="R580" s="88"/>
      <c r="S580" s="88"/>
      <c r="T580" s="88"/>
      <c r="U580" s="128"/>
      <c r="V580" s="88"/>
      <c r="W580" s="18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</row>
    <row r="581" spans="1:36" s="12" customFormat="1" ht="15.75">
      <c r="A581" s="13"/>
      <c r="B581" s="133"/>
      <c r="C581" s="137"/>
      <c r="D581" s="129"/>
      <c r="E581" s="129"/>
      <c r="F581" s="129"/>
      <c r="G581" s="129"/>
      <c r="H581" s="129"/>
      <c r="I581" s="129"/>
      <c r="J581" s="130"/>
      <c r="K581" s="129"/>
      <c r="L581" s="129"/>
      <c r="M581" s="129"/>
      <c r="N581" s="129"/>
      <c r="O581" s="129"/>
      <c r="P581" s="129"/>
      <c r="Q581" s="91"/>
      <c r="R581" s="88"/>
      <c r="S581" s="88"/>
      <c r="T581" s="88"/>
      <c r="U581" s="128"/>
      <c r="V581" s="88"/>
      <c r="W581" s="18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</row>
    <row r="582" spans="1:36" s="12" customFormat="1" ht="15.75">
      <c r="A582" s="13"/>
      <c r="B582" s="133"/>
      <c r="C582" s="137"/>
      <c r="D582" s="129"/>
      <c r="E582" s="129"/>
      <c r="F582" s="129"/>
      <c r="G582" s="129"/>
      <c r="H582" s="129"/>
      <c r="I582" s="129"/>
      <c r="J582" s="130"/>
      <c r="K582" s="129"/>
      <c r="L582" s="129"/>
      <c r="M582" s="129"/>
      <c r="N582" s="129"/>
      <c r="O582" s="129"/>
      <c r="P582" s="129"/>
      <c r="Q582" s="91"/>
      <c r="R582" s="88"/>
      <c r="S582" s="88"/>
      <c r="T582" s="88"/>
      <c r="U582" s="128"/>
      <c r="V582" s="88"/>
      <c r="W582" s="18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</row>
    <row r="583" spans="1:36" s="12" customFormat="1" ht="15.75">
      <c r="A583" s="13"/>
      <c r="B583" s="133"/>
      <c r="C583" s="137"/>
      <c r="D583" s="129"/>
      <c r="E583" s="129"/>
      <c r="F583" s="129"/>
      <c r="G583" s="129"/>
      <c r="H583" s="129"/>
      <c r="I583" s="129"/>
      <c r="J583" s="130"/>
      <c r="K583" s="129"/>
      <c r="L583" s="129"/>
      <c r="M583" s="129"/>
      <c r="N583" s="129"/>
      <c r="O583" s="129"/>
      <c r="P583" s="129"/>
      <c r="Q583" s="91"/>
      <c r="R583" s="88"/>
      <c r="S583" s="88"/>
      <c r="T583" s="88"/>
      <c r="U583" s="128"/>
      <c r="V583" s="88"/>
      <c r="W583" s="18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</row>
    <row r="584" spans="1:36" s="12" customFormat="1" ht="15.75">
      <c r="A584" s="13"/>
      <c r="B584" s="133"/>
      <c r="C584" s="137"/>
      <c r="D584" s="129"/>
      <c r="E584" s="129"/>
      <c r="F584" s="129"/>
      <c r="G584" s="129"/>
      <c r="H584" s="129"/>
      <c r="I584" s="129"/>
      <c r="J584" s="130"/>
      <c r="K584" s="129"/>
      <c r="L584" s="129"/>
      <c r="M584" s="129"/>
      <c r="N584" s="129"/>
      <c r="O584" s="129"/>
      <c r="P584" s="129"/>
      <c r="Q584" s="91"/>
      <c r="R584" s="88"/>
      <c r="S584" s="88"/>
      <c r="T584" s="88"/>
      <c r="U584" s="128"/>
      <c r="V584" s="88"/>
      <c r="W584" s="18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</row>
    <row r="585" spans="1:36" s="12" customFormat="1" ht="15.75">
      <c r="A585" s="13"/>
      <c r="B585" s="133"/>
      <c r="C585" s="137"/>
      <c r="D585" s="129"/>
      <c r="E585" s="129"/>
      <c r="F585" s="129"/>
      <c r="G585" s="129"/>
      <c r="H585" s="129"/>
      <c r="I585" s="129"/>
      <c r="J585" s="130"/>
      <c r="K585" s="129"/>
      <c r="L585" s="129"/>
      <c r="M585" s="129"/>
      <c r="N585" s="129"/>
      <c r="O585" s="129"/>
      <c r="P585" s="129"/>
      <c r="Q585" s="91"/>
      <c r="R585" s="88"/>
      <c r="S585" s="88"/>
      <c r="T585" s="88"/>
      <c r="U585" s="128"/>
      <c r="V585" s="88"/>
      <c r="W585" s="18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</row>
    <row r="586" spans="1:36" s="12" customFormat="1" ht="15.75">
      <c r="A586" s="13"/>
      <c r="B586" s="133"/>
      <c r="C586" s="137"/>
      <c r="D586" s="129"/>
      <c r="E586" s="129"/>
      <c r="F586" s="129"/>
      <c r="G586" s="129"/>
      <c r="H586" s="129"/>
      <c r="I586" s="129"/>
      <c r="J586" s="130"/>
      <c r="K586" s="129"/>
      <c r="L586" s="129"/>
      <c r="M586" s="129"/>
      <c r="N586" s="129"/>
      <c r="O586" s="129"/>
      <c r="P586" s="129"/>
      <c r="Q586" s="91"/>
      <c r="R586" s="88"/>
      <c r="S586" s="88"/>
      <c r="T586" s="88"/>
      <c r="U586" s="128"/>
      <c r="V586" s="88"/>
      <c r="W586" s="18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</row>
    <row r="587" spans="1:36" s="12" customFormat="1" ht="15.75">
      <c r="A587" s="13"/>
      <c r="B587" s="133"/>
      <c r="C587" s="137"/>
      <c r="D587" s="129"/>
      <c r="E587" s="129"/>
      <c r="F587" s="129"/>
      <c r="G587" s="129"/>
      <c r="H587" s="129"/>
      <c r="I587" s="129"/>
      <c r="J587" s="130"/>
      <c r="K587" s="129"/>
      <c r="L587" s="129"/>
      <c r="M587" s="129"/>
      <c r="N587" s="129"/>
      <c r="O587" s="129"/>
      <c r="P587" s="129"/>
      <c r="Q587" s="91"/>
      <c r="R587" s="88"/>
      <c r="S587" s="88"/>
      <c r="T587" s="88"/>
      <c r="U587" s="128"/>
      <c r="V587" s="88"/>
      <c r="W587" s="18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</row>
    <row r="588" spans="1:36" s="12" customFormat="1" ht="15.75">
      <c r="A588" s="13"/>
      <c r="B588" s="133"/>
      <c r="C588" s="137"/>
      <c r="D588" s="129"/>
      <c r="E588" s="129"/>
      <c r="F588" s="129"/>
      <c r="G588" s="129"/>
      <c r="H588" s="129"/>
      <c r="I588" s="129"/>
      <c r="J588" s="130"/>
      <c r="K588" s="129"/>
      <c r="L588" s="129"/>
      <c r="M588" s="129"/>
      <c r="N588" s="129"/>
      <c r="O588" s="129"/>
      <c r="P588" s="129"/>
      <c r="Q588" s="91"/>
      <c r="R588" s="88"/>
      <c r="S588" s="88"/>
      <c r="T588" s="88"/>
      <c r="U588" s="128"/>
      <c r="V588" s="88"/>
      <c r="W588" s="18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</row>
    <row r="589" spans="1:36" s="12" customFormat="1" ht="15.75">
      <c r="A589" s="13"/>
      <c r="B589" s="133"/>
      <c r="C589" s="137"/>
      <c r="D589" s="129"/>
      <c r="E589" s="129"/>
      <c r="F589" s="129"/>
      <c r="G589" s="129"/>
      <c r="H589" s="129"/>
      <c r="I589" s="129"/>
      <c r="J589" s="130"/>
      <c r="K589" s="129"/>
      <c r="L589" s="129"/>
      <c r="M589" s="129"/>
      <c r="N589" s="129"/>
      <c r="O589" s="129"/>
      <c r="P589" s="129"/>
      <c r="Q589" s="91"/>
      <c r="R589" s="88"/>
      <c r="S589" s="88"/>
      <c r="T589" s="88"/>
      <c r="U589" s="128"/>
      <c r="V589" s="88"/>
      <c r="W589" s="18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</row>
    <row r="590" spans="1:36" s="12" customFormat="1" ht="15.75">
      <c r="A590" s="13"/>
      <c r="B590" s="133"/>
      <c r="C590" s="137"/>
      <c r="D590" s="129"/>
      <c r="E590" s="129"/>
      <c r="F590" s="129"/>
      <c r="G590" s="129"/>
      <c r="H590" s="129"/>
      <c r="I590" s="129"/>
      <c r="J590" s="130"/>
      <c r="K590" s="129"/>
      <c r="L590" s="129"/>
      <c r="M590" s="129"/>
      <c r="N590" s="129"/>
      <c r="O590" s="129"/>
      <c r="P590" s="129"/>
      <c r="Q590" s="91"/>
      <c r="R590" s="88"/>
      <c r="S590" s="88"/>
      <c r="T590" s="88"/>
      <c r="U590" s="128"/>
      <c r="V590" s="88"/>
      <c r="W590" s="18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</row>
    <row r="591" spans="1:36" s="12" customFormat="1" ht="15.75">
      <c r="A591" s="13"/>
      <c r="B591" s="133"/>
      <c r="C591" s="137"/>
      <c r="D591" s="129"/>
      <c r="E591" s="129"/>
      <c r="F591" s="129"/>
      <c r="G591" s="129"/>
      <c r="H591" s="129"/>
      <c r="I591" s="129"/>
      <c r="J591" s="130"/>
      <c r="K591" s="129"/>
      <c r="L591" s="129"/>
      <c r="M591" s="129"/>
      <c r="N591" s="129"/>
      <c r="O591" s="129"/>
      <c r="P591" s="129"/>
      <c r="Q591" s="91"/>
      <c r="R591" s="88"/>
      <c r="S591" s="88"/>
      <c r="T591" s="88"/>
      <c r="U591" s="128"/>
      <c r="V591" s="88"/>
      <c r="W591" s="18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</row>
    <row r="592" spans="1:36" s="12" customFormat="1" ht="15.75">
      <c r="A592" s="13"/>
      <c r="B592" s="133"/>
      <c r="C592" s="137"/>
      <c r="D592" s="129"/>
      <c r="E592" s="129"/>
      <c r="F592" s="129"/>
      <c r="G592" s="129"/>
      <c r="H592" s="129"/>
      <c r="I592" s="129"/>
      <c r="J592" s="130"/>
      <c r="K592" s="129"/>
      <c r="L592" s="129"/>
      <c r="M592" s="129"/>
      <c r="N592" s="129"/>
      <c r="O592" s="129"/>
      <c r="P592" s="129"/>
      <c r="Q592" s="91"/>
      <c r="R592" s="88"/>
      <c r="S592" s="88"/>
      <c r="T592" s="88"/>
      <c r="U592" s="128"/>
      <c r="V592" s="88"/>
      <c r="W592" s="18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</row>
    <row r="593" spans="1:36" s="12" customFormat="1" ht="15.75">
      <c r="A593" s="13"/>
      <c r="B593" s="133"/>
      <c r="C593" s="137"/>
      <c r="D593" s="129"/>
      <c r="E593" s="129"/>
      <c r="F593" s="129"/>
      <c r="G593" s="129"/>
      <c r="H593" s="129"/>
      <c r="I593" s="129"/>
      <c r="J593" s="130"/>
      <c r="K593" s="129"/>
      <c r="L593" s="129"/>
      <c r="M593" s="129"/>
      <c r="N593" s="129"/>
      <c r="O593" s="129"/>
      <c r="P593" s="129"/>
      <c r="Q593" s="91"/>
      <c r="R593" s="88"/>
      <c r="S593" s="88"/>
      <c r="T593" s="88"/>
      <c r="U593" s="128"/>
      <c r="V593" s="88"/>
      <c r="W593" s="18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</row>
    <row r="594" spans="1:36" s="12" customFormat="1" ht="15.75">
      <c r="A594" s="13"/>
      <c r="B594" s="133"/>
      <c r="C594" s="137"/>
      <c r="D594" s="129"/>
      <c r="E594" s="129"/>
      <c r="F594" s="129"/>
      <c r="G594" s="129"/>
      <c r="H594" s="129"/>
      <c r="I594" s="129"/>
      <c r="J594" s="130"/>
      <c r="K594" s="129"/>
      <c r="L594" s="129"/>
      <c r="M594" s="129"/>
      <c r="N594" s="129"/>
      <c r="O594" s="129"/>
      <c r="P594" s="129"/>
      <c r="Q594" s="91"/>
      <c r="R594" s="88"/>
      <c r="S594" s="88"/>
      <c r="T594" s="88"/>
      <c r="U594" s="128"/>
      <c r="V594" s="88"/>
      <c r="W594" s="18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</row>
    <row r="595" spans="1:36" s="12" customFormat="1" ht="15.75">
      <c r="A595" s="13"/>
      <c r="B595" s="133"/>
      <c r="C595" s="137"/>
      <c r="D595" s="129"/>
      <c r="E595" s="129"/>
      <c r="F595" s="129"/>
      <c r="G595" s="129"/>
      <c r="H595" s="129"/>
      <c r="I595" s="129"/>
      <c r="J595" s="130"/>
      <c r="K595" s="129"/>
      <c r="L595" s="129"/>
      <c r="M595" s="129"/>
      <c r="N595" s="129"/>
      <c r="O595" s="129"/>
      <c r="P595" s="129"/>
      <c r="Q595" s="91"/>
      <c r="R595" s="88"/>
      <c r="S595" s="88"/>
      <c r="T595" s="88"/>
      <c r="U595" s="128"/>
      <c r="V595" s="88"/>
      <c r="W595" s="18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</row>
    <row r="596" spans="1:36" s="12" customFormat="1" ht="15.75">
      <c r="A596" s="13"/>
      <c r="B596" s="133"/>
      <c r="C596" s="137"/>
      <c r="D596" s="129"/>
      <c r="E596" s="129"/>
      <c r="F596" s="129"/>
      <c r="G596" s="129"/>
      <c r="H596" s="129"/>
      <c r="I596" s="129"/>
      <c r="J596" s="130"/>
      <c r="K596" s="129"/>
      <c r="L596" s="129"/>
      <c r="M596" s="129"/>
      <c r="N596" s="129"/>
      <c r="O596" s="129"/>
      <c r="P596" s="129"/>
      <c r="Q596" s="91"/>
      <c r="R596" s="88"/>
      <c r="S596" s="88"/>
      <c r="T596" s="88"/>
      <c r="U596" s="128"/>
      <c r="V596" s="88"/>
      <c r="W596" s="18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</row>
    <row r="597" spans="1:36" s="12" customFormat="1" ht="15.75">
      <c r="A597" s="13"/>
      <c r="B597" s="133"/>
      <c r="C597" s="137"/>
      <c r="D597" s="129"/>
      <c r="E597" s="129"/>
      <c r="F597" s="129"/>
      <c r="G597" s="129"/>
      <c r="H597" s="129"/>
      <c r="I597" s="129"/>
      <c r="J597" s="130"/>
      <c r="K597" s="129"/>
      <c r="L597" s="129"/>
      <c r="M597" s="129"/>
      <c r="N597" s="129"/>
      <c r="O597" s="129"/>
      <c r="P597" s="129"/>
      <c r="Q597" s="91"/>
      <c r="R597" s="88"/>
      <c r="S597" s="88"/>
      <c r="T597" s="88"/>
      <c r="U597" s="128"/>
      <c r="V597" s="88"/>
      <c r="W597" s="18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</row>
    <row r="598" spans="1:36" s="12" customFormat="1" ht="15.75">
      <c r="A598" s="13"/>
      <c r="B598" s="133"/>
      <c r="C598" s="137"/>
      <c r="D598" s="129"/>
      <c r="E598" s="129"/>
      <c r="F598" s="129"/>
      <c r="G598" s="129"/>
      <c r="H598" s="129"/>
      <c r="I598" s="129"/>
      <c r="J598" s="130"/>
      <c r="K598" s="129"/>
      <c r="L598" s="129"/>
      <c r="M598" s="129"/>
      <c r="N598" s="129"/>
      <c r="O598" s="129"/>
      <c r="P598" s="129"/>
      <c r="Q598" s="91"/>
      <c r="R598" s="88"/>
      <c r="S598" s="88"/>
      <c r="T598" s="88"/>
      <c r="U598" s="128"/>
      <c r="V598" s="88"/>
      <c r="W598" s="18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</row>
    <row r="599" spans="1:36" s="12" customFormat="1" ht="15.75">
      <c r="A599" s="13"/>
      <c r="B599" s="133"/>
      <c r="C599" s="137"/>
      <c r="D599" s="129"/>
      <c r="E599" s="129"/>
      <c r="F599" s="129"/>
      <c r="G599" s="129"/>
      <c r="H599" s="129"/>
      <c r="I599" s="129"/>
      <c r="J599" s="130"/>
      <c r="K599" s="129"/>
      <c r="L599" s="129"/>
      <c r="M599" s="129"/>
      <c r="N599" s="129"/>
      <c r="O599" s="129"/>
      <c r="P599" s="129"/>
      <c r="Q599" s="91"/>
      <c r="R599" s="88"/>
      <c r="S599" s="88"/>
      <c r="T599" s="88"/>
      <c r="U599" s="128"/>
      <c r="V599" s="88"/>
      <c r="W599" s="18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</row>
    <row r="600" spans="1:36" s="12" customFormat="1" ht="15.75">
      <c r="A600" s="13"/>
      <c r="B600" s="133"/>
      <c r="C600" s="137"/>
      <c r="D600" s="129"/>
      <c r="E600" s="129"/>
      <c r="F600" s="129"/>
      <c r="G600" s="129"/>
      <c r="H600" s="129"/>
      <c r="I600" s="129"/>
      <c r="J600" s="130"/>
      <c r="K600" s="129"/>
      <c r="L600" s="129"/>
      <c r="M600" s="129"/>
      <c r="N600" s="129"/>
      <c r="O600" s="129"/>
      <c r="P600" s="129"/>
      <c r="Q600" s="91"/>
      <c r="R600" s="88"/>
      <c r="S600" s="88"/>
      <c r="T600" s="88"/>
      <c r="U600" s="128"/>
      <c r="V600" s="88"/>
      <c r="W600" s="18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</row>
    <row r="601" spans="1:36" s="12" customFormat="1" ht="15.75">
      <c r="A601" s="13"/>
      <c r="B601" s="133"/>
      <c r="C601" s="137"/>
      <c r="D601" s="129"/>
      <c r="E601" s="129"/>
      <c r="F601" s="129"/>
      <c r="G601" s="129"/>
      <c r="H601" s="129"/>
      <c r="I601" s="129"/>
      <c r="J601" s="130"/>
      <c r="K601" s="129"/>
      <c r="L601" s="129"/>
      <c r="M601" s="129"/>
      <c r="N601" s="129"/>
      <c r="O601" s="129"/>
      <c r="P601" s="129"/>
      <c r="Q601" s="91"/>
      <c r="R601" s="88"/>
      <c r="S601" s="88"/>
      <c r="T601" s="88"/>
      <c r="U601" s="128"/>
      <c r="V601" s="88"/>
      <c r="W601" s="18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</row>
    <row r="602" spans="1:36" s="12" customFormat="1" ht="15.75">
      <c r="A602" s="13"/>
      <c r="B602" s="133"/>
      <c r="C602" s="137"/>
      <c r="D602" s="129"/>
      <c r="E602" s="129"/>
      <c r="F602" s="129"/>
      <c r="G602" s="129"/>
      <c r="H602" s="129"/>
      <c r="I602" s="129"/>
      <c r="J602" s="130"/>
      <c r="K602" s="129"/>
      <c r="L602" s="129"/>
      <c r="M602" s="129"/>
      <c r="N602" s="129"/>
      <c r="O602" s="129"/>
      <c r="P602" s="129"/>
      <c r="Q602" s="91"/>
      <c r="R602" s="88"/>
      <c r="S602" s="88"/>
      <c r="T602" s="88"/>
      <c r="U602" s="128"/>
      <c r="V602" s="88"/>
      <c r="W602" s="18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</row>
    <row r="603" spans="1:36" s="12" customFormat="1" ht="15.75">
      <c r="A603" s="13"/>
      <c r="B603" s="133"/>
      <c r="C603" s="137"/>
      <c r="D603" s="129"/>
      <c r="E603" s="129"/>
      <c r="F603" s="129"/>
      <c r="G603" s="129"/>
      <c r="H603" s="129"/>
      <c r="I603" s="129"/>
      <c r="J603" s="130"/>
      <c r="K603" s="129"/>
      <c r="L603" s="129"/>
      <c r="M603" s="129"/>
      <c r="N603" s="129"/>
      <c r="O603" s="129"/>
      <c r="P603" s="129"/>
      <c r="Q603" s="91"/>
      <c r="R603" s="88"/>
      <c r="S603" s="88"/>
      <c r="T603" s="88"/>
      <c r="U603" s="128"/>
      <c r="V603" s="88"/>
      <c r="W603" s="18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</row>
    <row r="604" spans="1:36" s="12" customFormat="1" ht="15.75">
      <c r="A604" s="13"/>
      <c r="B604" s="133"/>
      <c r="C604" s="137"/>
      <c r="D604" s="129"/>
      <c r="E604" s="129"/>
      <c r="F604" s="129"/>
      <c r="G604" s="129"/>
      <c r="H604" s="129"/>
      <c r="I604" s="129"/>
      <c r="J604" s="130"/>
      <c r="K604" s="129"/>
      <c r="L604" s="129"/>
      <c r="M604" s="129"/>
      <c r="N604" s="129"/>
      <c r="O604" s="129"/>
      <c r="P604" s="129"/>
      <c r="Q604" s="91"/>
      <c r="R604" s="88"/>
      <c r="S604" s="88"/>
      <c r="T604" s="88"/>
      <c r="U604" s="128"/>
      <c r="V604" s="88"/>
      <c r="W604" s="18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</row>
  </sheetData>
  <sheetProtection/>
  <mergeCells count="44">
    <mergeCell ref="W246:W263"/>
    <mergeCell ref="W101:W132"/>
    <mergeCell ref="H12:I12"/>
    <mergeCell ref="K12:K13"/>
    <mergeCell ref="W54:W100"/>
    <mergeCell ref="W133:W160"/>
    <mergeCell ref="W161:W199"/>
    <mergeCell ref="W200:W245"/>
    <mergeCell ref="A10:A13"/>
    <mergeCell ref="AG11:AG13"/>
    <mergeCell ref="V10:V13"/>
    <mergeCell ref="AF10:AF13"/>
    <mergeCell ref="A8:U8"/>
    <mergeCell ref="N6:P6"/>
    <mergeCell ref="AG10:AJ10"/>
    <mergeCell ref="T12:T13"/>
    <mergeCell ref="AE10:AE13"/>
    <mergeCell ref="K10:T10"/>
    <mergeCell ref="O12:O13"/>
    <mergeCell ref="P11:T11"/>
    <mergeCell ref="Q12:Q13"/>
    <mergeCell ref="R12:S12"/>
    <mergeCell ref="W1:W53"/>
    <mergeCell ref="A7:U7"/>
    <mergeCell ref="K11:O11"/>
    <mergeCell ref="B10:B13"/>
    <mergeCell ref="D10:I10"/>
    <mergeCell ref="J10:J13"/>
    <mergeCell ref="AA9:AJ9"/>
    <mergeCell ref="AA10:AD11"/>
    <mergeCell ref="U10:U13"/>
    <mergeCell ref="P12:P13"/>
    <mergeCell ref="M12:N12"/>
    <mergeCell ref="G12:G13"/>
    <mergeCell ref="Q3:U3"/>
    <mergeCell ref="Q4:T4"/>
    <mergeCell ref="Q5:T5"/>
    <mergeCell ref="P264:T264"/>
    <mergeCell ref="C10:C13"/>
    <mergeCell ref="D12:D13"/>
    <mergeCell ref="E12:F12"/>
    <mergeCell ref="L12:L13"/>
    <mergeCell ref="D11:F11"/>
    <mergeCell ref="G11:I11"/>
  </mergeCells>
  <printOptions horizontalCentered="1"/>
  <pageMargins left="0.1968503937007874" right="0.1968503937007874" top="0.8267716535433072" bottom="0.3937007874015748" header="0.5905511811023623" footer="0.2362204724409449"/>
  <pageSetup fitToHeight="7" fitToWidth="1" horizontalDpi="600" verticalDpi="600" orientation="landscape" paperSize="9" scale="30" r:id="rId1"/>
  <headerFooter alignWithMargins="0">
    <oddFooter xml:space="preserve">&amp;R&amp;20 Сторінка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2019-02-27T14:17:40Z</cp:lastPrinted>
  <dcterms:created xsi:type="dcterms:W3CDTF">2014-01-17T10:52:16Z</dcterms:created>
  <dcterms:modified xsi:type="dcterms:W3CDTF">2019-02-27T14:21:35Z</dcterms:modified>
  <cp:category/>
  <cp:version/>
  <cp:contentType/>
  <cp:contentStatus/>
</cp:coreProperties>
</file>