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05" windowWidth="15300" windowHeight="6810"/>
  </bookViews>
  <sheets>
    <sheet name="дод  (с)" sheetId="7" r:id="rId1"/>
  </sheets>
  <definedNames>
    <definedName name="_xlnm.Print_Titles" localSheetId="0">'дод  (с)'!$12:$13</definedName>
    <definedName name="_xlnm.Print_Area" localSheetId="0">'дод  (с)'!$A$1:$M$132</definedName>
  </definedNames>
  <calcPr calcId="144525"/>
</workbook>
</file>

<file path=xl/calcChain.xml><?xml version="1.0" encoding="utf-8"?>
<calcChain xmlns="http://schemas.openxmlformats.org/spreadsheetml/2006/main">
  <c r="J60" i="7" l="1"/>
  <c r="I60" i="7"/>
  <c r="K102" i="7" l="1"/>
  <c r="L102" i="7" s="1"/>
  <c r="J89" i="7"/>
  <c r="H16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5" i="7"/>
  <c r="H14" i="7"/>
  <c r="J25" i="7" l="1"/>
  <c r="I85" i="7" l="1"/>
  <c r="K91" i="7"/>
  <c r="L91" i="7" s="1"/>
  <c r="K92" i="7"/>
  <c r="L92" i="7" s="1"/>
  <c r="K93" i="7"/>
  <c r="L93" i="7" s="1"/>
  <c r="K94" i="7"/>
  <c r="L94" i="7" s="1"/>
  <c r="K95" i="7"/>
  <c r="L95" i="7" s="1"/>
  <c r="K96" i="7"/>
  <c r="L96" i="7" s="1"/>
  <c r="J85" i="7"/>
  <c r="K49" i="7"/>
  <c r="L49" i="7" s="1"/>
  <c r="K118" i="7"/>
  <c r="L118" i="7" s="1"/>
  <c r="K69" i="7"/>
  <c r="L69" i="7" s="1"/>
  <c r="J81" i="7"/>
  <c r="K83" i="7"/>
  <c r="L83" i="7" s="1"/>
  <c r="J74" i="7"/>
  <c r="I74" i="7"/>
  <c r="K76" i="7"/>
  <c r="L76" i="7" s="1"/>
  <c r="J72" i="7"/>
  <c r="I72" i="7"/>
  <c r="K73" i="7"/>
  <c r="K68" i="7"/>
  <c r="L68" i="7" s="1"/>
  <c r="K110" i="7"/>
  <c r="L110" i="7" s="1"/>
  <c r="K99" i="7"/>
  <c r="L99" i="7" s="1"/>
  <c r="K90" i="7"/>
  <c r="L90" i="7" s="1"/>
  <c r="J105" i="7"/>
  <c r="J104" i="7"/>
  <c r="J64" i="7"/>
  <c r="J97" i="7" l="1"/>
  <c r="K72" i="7"/>
  <c r="L73" i="7"/>
  <c r="I71" i="7"/>
  <c r="J71" i="7"/>
  <c r="K63" i="7"/>
  <c r="L63" i="7" s="1"/>
  <c r="L72" i="7" l="1"/>
  <c r="J54" i="7"/>
  <c r="K61" i="7"/>
  <c r="L61" i="7" s="1"/>
  <c r="J44" i="7"/>
  <c r="J19" i="7"/>
  <c r="K23" i="7"/>
  <c r="L23" i="7" s="1"/>
  <c r="K22" i="7"/>
  <c r="L22" i="7" s="1"/>
  <c r="K21" i="7"/>
  <c r="L21" i="7" s="1"/>
  <c r="J46" i="7"/>
  <c r="J39" i="7"/>
  <c r="J40" i="7"/>
  <c r="K43" i="7"/>
  <c r="L43" i="7" s="1"/>
  <c r="K42" i="7"/>
  <c r="L42" i="7" s="1"/>
  <c r="K41" i="7"/>
  <c r="L41" i="7" s="1"/>
  <c r="K40" i="7"/>
  <c r="L40" i="7" s="1"/>
  <c r="K47" i="7"/>
  <c r="L47" i="7" s="1"/>
  <c r="K46" i="7"/>
  <c r="L46" i="7" s="1"/>
  <c r="K45" i="7"/>
  <c r="K39" i="7" l="1"/>
  <c r="K17" i="7" s="1"/>
  <c r="K122" i="7" s="1"/>
  <c r="L45" i="7"/>
  <c r="J38" i="7"/>
  <c r="I38" i="7"/>
  <c r="K44" i="7"/>
  <c r="L39" i="7" l="1"/>
  <c r="K38" i="7"/>
  <c r="L44" i="7"/>
  <c r="K120" i="7"/>
  <c r="L120" i="7" s="1"/>
  <c r="K119" i="7"/>
  <c r="L119" i="7" s="1"/>
  <c r="K117" i="7"/>
  <c r="L117" i="7" s="1"/>
  <c r="K115" i="7"/>
  <c r="L115" i="7" s="1"/>
  <c r="K114" i="7"/>
  <c r="L114" i="7" s="1"/>
  <c r="K113" i="7"/>
  <c r="L113" i="7" s="1"/>
  <c r="K109" i="7"/>
  <c r="K107" i="7"/>
  <c r="L107" i="7" s="1"/>
  <c r="K106" i="7"/>
  <c r="L106" i="7" s="1"/>
  <c r="K103" i="7"/>
  <c r="L103" i="7" s="1"/>
  <c r="K101" i="7"/>
  <c r="L101" i="7" s="1"/>
  <c r="K100" i="7"/>
  <c r="L100" i="7" s="1"/>
  <c r="K98" i="7"/>
  <c r="L98" i="7" s="1"/>
  <c r="K89" i="7"/>
  <c r="L89" i="7" s="1"/>
  <c r="K88" i="7"/>
  <c r="L88" i="7" s="1"/>
  <c r="K87" i="7"/>
  <c r="L87" i="7" s="1"/>
  <c r="K86" i="7"/>
  <c r="L86" i="7" s="1"/>
  <c r="K79" i="7"/>
  <c r="L79" i="7" s="1"/>
  <c r="K78" i="7"/>
  <c r="L78" i="7" s="1"/>
  <c r="K77" i="7"/>
  <c r="L77" i="7" s="1"/>
  <c r="K75" i="7"/>
  <c r="L75" i="7" s="1"/>
  <c r="K70" i="7"/>
  <c r="L70" i="7" s="1"/>
  <c r="K67" i="7"/>
  <c r="L67" i="7" s="1"/>
  <c r="K65" i="7"/>
  <c r="L65" i="7" s="1"/>
  <c r="K62" i="7"/>
  <c r="K60" i="7" s="1"/>
  <c r="K58" i="7"/>
  <c r="L58" i="7" s="1"/>
  <c r="K57" i="7"/>
  <c r="L57" i="7" s="1"/>
  <c r="K56" i="7"/>
  <c r="L56" i="7" s="1"/>
  <c r="K54" i="7"/>
  <c r="L54" i="7" s="1"/>
  <c r="K37" i="7"/>
  <c r="L37" i="7" s="1"/>
  <c r="K34" i="7"/>
  <c r="L34" i="7" s="1"/>
  <c r="K31" i="7"/>
  <c r="L31" i="7" s="1"/>
  <c r="K28" i="7"/>
  <c r="K26" i="7"/>
  <c r="L26" i="7" s="1"/>
  <c r="K25" i="7"/>
  <c r="L25" i="7" s="1"/>
  <c r="K24" i="7"/>
  <c r="L24" i="7" s="1"/>
  <c r="K15" i="7"/>
  <c r="J111" i="7"/>
  <c r="J108" i="7"/>
  <c r="J80" i="7"/>
  <c r="J59" i="7"/>
  <c r="J55" i="7"/>
  <c r="J51" i="7"/>
  <c r="J36" i="7"/>
  <c r="J33" i="7"/>
  <c r="J32" i="7" s="1"/>
  <c r="J29" i="7"/>
  <c r="J27" i="7"/>
  <c r="J14" i="7"/>
  <c r="L17" i="7" l="1"/>
  <c r="L62" i="7"/>
  <c r="K36" i="7"/>
  <c r="K14" i="7"/>
  <c r="L15" i="7"/>
  <c r="K27" i="7"/>
  <c r="L28" i="7"/>
  <c r="L74" i="7"/>
  <c r="L85" i="7"/>
  <c r="K108" i="7"/>
  <c r="L108" i="7" s="1"/>
  <c r="L109" i="7"/>
  <c r="L36" i="7"/>
  <c r="L55" i="7"/>
  <c r="L38" i="7"/>
  <c r="K85" i="7"/>
  <c r="J50" i="7"/>
  <c r="K74" i="7"/>
  <c r="K71" i="7" s="1"/>
  <c r="K55" i="7"/>
  <c r="J84" i="7"/>
  <c r="J18" i="7"/>
  <c r="J16" i="7" s="1"/>
  <c r="I36" i="7"/>
  <c r="L122" i="7" l="1"/>
  <c r="L60" i="7"/>
  <c r="L71" i="7"/>
  <c r="L27" i="7"/>
  <c r="L14" i="7"/>
  <c r="J48" i="7"/>
  <c r="J121" i="7" s="1"/>
  <c r="I66" i="7"/>
  <c r="K66" i="7" l="1"/>
  <c r="I64" i="7"/>
  <c r="I82" i="7"/>
  <c r="I104" i="7"/>
  <c r="K64" i="7" l="1"/>
  <c r="L66" i="7"/>
  <c r="K104" i="7"/>
  <c r="L104" i="7" s="1"/>
  <c r="K82" i="7"/>
  <c r="L82" i="7" s="1"/>
  <c r="I81" i="7"/>
  <c r="I30" i="7"/>
  <c r="K30" i="7" s="1"/>
  <c r="L30" i="7" s="1"/>
  <c r="L29" i="7" l="1"/>
  <c r="L81" i="7"/>
  <c r="L64" i="7"/>
  <c r="K81" i="7"/>
  <c r="K80" i="7" s="1"/>
  <c r="K29" i="7"/>
  <c r="I112" i="7"/>
  <c r="K112" i="7" s="1"/>
  <c r="L112" i="7" s="1"/>
  <c r="L80" i="7" l="1"/>
  <c r="I116" i="7"/>
  <c r="I108" i="7"/>
  <c r="I105" i="7"/>
  <c r="I97" i="7" s="1"/>
  <c r="I80" i="7"/>
  <c r="I55" i="7"/>
  <c r="I53" i="7"/>
  <c r="K53" i="7" s="1"/>
  <c r="L53" i="7" s="1"/>
  <c r="I52" i="7"/>
  <c r="K52" i="7" s="1"/>
  <c r="L52" i="7" s="1"/>
  <c r="I35" i="7"/>
  <c r="I29" i="7"/>
  <c r="I27" i="7"/>
  <c r="I20" i="7"/>
  <c r="I19" i="7" s="1"/>
  <c r="I14" i="7"/>
  <c r="L51" i="7" l="1"/>
  <c r="K51" i="7"/>
  <c r="K50" i="7" s="1"/>
  <c r="K20" i="7"/>
  <c r="L20" i="7" s="1"/>
  <c r="K105" i="7"/>
  <c r="L105" i="7" s="1"/>
  <c r="I111" i="7"/>
  <c r="K116" i="7"/>
  <c r="I33" i="7"/>
  <c r="I32" i="7" s="1"/>
  <c r="K35" i="7"/>
  <c r="I51" i="7"/>
  <c r="I50" i="7" s="1"/>
  <c r="I84" i="7"/>
  <c r="I59" i="7"/>
  <c r="I18" i="7"/>
  <c r="K33" i="7" l="1"/>
  <c r="K32" i="7" s="1"/>
  <c r="L35" i="7"/>
  <c r="K111" i="7"/>
  <c r="L116" i="7"/>
  <c r="L97" i="7"/>
  <c r="K59" i="7"/>
  <c r="L19" i="7"/>
  <c r="L50" i="7"/>
  <c r="I48" i="7"/>
  <c r="K97" i="7"/>
  <c r="K84" i="7" s="1"/>
  <c r="K19" i="7"/>
  <c r="K18" i="7" s="1"/>
  <c r="K16" i="7" s="1"/>
  <c r="I16" i="7"/>
  <c r="K48" i="7" l="1"/>
  <c r="I121" i="7"/>
  <c r="K121" i="7"/>
  <c r="L18" i="7"/>
  <c r="L84" i="7"/>
  <c r="L111" i="7"/>
  <c r="L33" i="7"/>
  <c r="L32" i="7" l="1"/>
  <c r="L59" i="7"/>
  <c r="L16" i="7"/>
  <c r="L48" i="7" l="1"/>
  <c r="L121" i="7" l="1"/>
</calcChain>
</file>

<file path=xl/sharedStrings.xml><?xml version="1.0" encoding="utf-8"?>
<sst xmlns="http://schemas.openxmlformats.org/spreadsheetml/2006/main" count="206" uniqueCount="139">
  <si>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</si>
  <si>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</si>
  <si>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</si>
  <si>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</si>
  <si>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</si>
  <si>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</si>
  <si>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</si>
  <si>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</si>
  <si>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</si>
  <si>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</si>
  <si>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</si>
  <si>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</si>
  <si>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</si>
  <si>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</si>
  <si>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</si>
  <si>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</si>
  <si>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</si>
  <si>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</si>
  <si>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</si>
  <si>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</si>
  <si>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</si>
  <si>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</si>
  <si>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</si>
  <si>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</si>
  <si>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</si>
  <si>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</si>
  <si>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</si>
  <si>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Реконструкція будівлі по вул. Першотравнева, 12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</si>
  <si>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</si>
  <si>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</si>
  <si>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</si>
  <si>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</si>
  <si>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</si>
  <si>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</si>
  <si>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</si>
  <si>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Розподіл коштів бюджету розвитку за об'єктами у 2019 році</t>
  </si>
  <si>
    <t>Реконструкція харчоблоку ДНЗ №19 «Рум´янек» по просп.  М. Лушпи, 3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</si>
  <si>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</si>
  <si>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</si>
  <si>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Реконструкція аварійного самотічного  колектора Д-400 по вул. Білопільський шлях від КНС-4 до району Тепличного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</si>
  <si>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</si>
  <si>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</si>
  <si>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</si>
  <si>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</si>
  <si>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>Влаштування пандусів до житлових будинків</t>
  </si>
  <si>
    <t xml:space="preserve">Будівництво скейт – парку в міському парку ім. І.М. Кожедуба </t>
  </si>
  <si>
    <t xml:space="preserve">Будівництво міського пляжу в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</si>
  <si>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</si>
  <si>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</si>
  <si>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</si>
  <si>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</si>
  <si>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</si>
  <si>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2019-2021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</si>
  <si>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</si>
  <si>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</si>
  <si>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</si>
  <si>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</si>
  <si>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</si>
  <si>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</si>
  <si>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</si>
  <si>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</si>
  <si>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</si>
  <si>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</si>
  <si>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 xml:space="preserve">Реконструкція лінії освітлення по вул. Шота Руставелі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</si>
  <si>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</si>
  <si>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</si>
  <si>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</si>
  <si>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</si>
  <si>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</si>
  <si>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</si>
  <si>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</si>
  <si>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</si>
  <si>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</si>
  <si>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 xml:space="preserve">Будівництво кладовища  в районі селища Новоселиця </t>
  </si>
  <si>
    <t>Реконструкція спортивного майданчика по вул. Криничній</t>
  </si>
  <si>
    <t>2016-2022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</si>
  <si>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</si>
  <si>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</si>
  <si>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</si>
  <si>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</si>
  <si>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</si>
  <si>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</si>
  <si>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</si>
  <si>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</si>
  <si>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Реконструкція каналізаційного самоплинного колектора Д - 1000 мм по вул. 1-ша Набережна р. Стрілка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</si>
  <si>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</si>
  <si>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</si>
  <si>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</si>
  <si>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</si>
  <si>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</si>
  <si>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Внесено змін +, -</t>
  </si>
  <si>
    <t>Всього видатків з урахуванням змін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</si>
  <si>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</si>
  <si>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</si>
  <si>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</si>
  <si>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Сумський міський голова</t>
  </si>
  <si>
    <t>О.М. Лисенко</t>
  </si>
  <si>
    <t>Виконавець: Липова С.А.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</si>
  <si>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</si>
  <si>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</si>
  <si>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</si>
  <si>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</si>
  <si>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</si>
  <si>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</si>
  <si>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</si>
  <si>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</si>
  <si>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</si>
  <si>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</si>
  <si>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</si>
  <si>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</si>
  <si>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</si>
  <si>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</si>
  <si>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</si>
  <si>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</si>
  <si>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</si>
  <si>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</si>
  <si>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</si>
  <si>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</si>
  <si>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</si>
  <si>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</si>
  <si>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</si>
  <si>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</si>
  <si>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</si>
  <si>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</si>
  <si>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</si>
  <si>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Загальна вартість об'єкта, тис. грн.</t>
  </si>
  <si>
    <t>Реконструкція дільничного пункту поліції з обслуговування Курського мікрорайону за адресою: м. Суми, вул. Курська, 119</t>
  </si>
  <si>
    <t>Разом видатків на поточний рік, тис. грн.</t>
  </si>
  <si>
    <t>_________</t>
  </si>
  <si>
    <t xml:space="preserve"> Додаток </t>
  </si>
  <si>
    <t xml:space="preserve">до рішення  Сумської міської ради «Про внесення змін  до  </t>
  </si>
  <si>
    <t xml:space="preserve">рішення  Сумської  міської   ради  від 19 грудня 2018 року </t>
  </si>
  <si>
    <t xml:space="preserve">№ 4280-МР «Про  Програму   економічного і  соціального </t>
  </si>
  <si>
    <t xml:space="preserve">розвитку   м.  Суми  на  2019 рік   та   основні напрями </t>
  </si>
  <si>
    <t>розвитку на 2020 - 2021 роки» (зі змінами)»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</si>
  <si>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</si>
  <si>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Реконструкція операційного блоку КУ «СМКЛ № 5»</t>
  </si>
  <si>
    <t>Реконструкція неврологічного відділення КУ «СМКЛ № 4» по вул. Металургів, 38</t>
  </si>
  <si>
    <t>від 27 лютого 2019 року  № 4644 -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</si>
</sst>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i/>
      <sz val="16"/>
      <color theme="1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2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49" fontId="7" fillId="0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1" fontId="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/>
    <xf numFmtId="1" fontId="2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/>
    <xf numFmtId="0" fontId="3" fillId="0" borderId="0" xfId="0" applyNumberFormat="1" applyFont="1" applyFill="1" applyAlignment="1" applyProtection="1"/>
    <xf numFmtId="4" fontId="3" fillId="0" borderId="0" xfId="0" applyNumberFormat="1" applyFont="1" applyFill="1" applyAlignment="1" applyProtection="1"/>
    <xf numFmtId="0" fontId="3" fillId="0" borderId="0" xfId="0" applyFont="1" applyFill="1" applyAlignment="1">
      <alignment vertical="top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180"/>
    </xf>
    <xf numFmtId="0" fontId="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24" fillId="0" borderId="0" xfId="0" applyFont="1" applyFill="1" applyBorder="1"/>
    <xf numFmtId="164" fontId="2" fillId="0" borderId="0" xfId="0" applyNumberFormat="1" applyFont="1" applyFill="1" applyBorder="1"/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/>
    <xf numFmtId="0" fontId="27" fillId="0" borderId="0" xfId="0" applyFont="1" applyFill="1"/>
    <xf numFmtId="0" fontId="28" fillId="0" borderId="0" xfId="0" applyFont="1" applyFill="1" applyBorder="1" applyAlignment="1">
      <alignment vertical="center"/>
    </xf>
    <xf numFmtId="0" fontId="27" fillId="0" borderId="0" xfId="0" applyFont="1" applyFill="1" applyBorder="1"/>
    <xf numFmtId="0" fontId="28" fillId="0" borderId="0" xfId="0" applyFont="1" applyFill="1" applyBorder="1"/>
    <xf numFmtId="0" fontId="26" fillId="0" borderId="0" xfId="0" applyNumberFormat="1" applyFont="1" applyFill="1" applyAlignment="1" applyProtection="1">
      <alignment horizontal="left"/>
    </xf>
    <xf numFmtId="0" fontId="26" fillId="0" borderId="0" xfId="0" applyNumberFormat="1" applyFont="1" applyFill="1" applyAlignment="1" applyProtection="1">
      <alignment horizontal="left"/>
    </xf>
    <xf numFmtId="0" fontId="27" fillId="0" borderId="0" xfId="0" applyFont="1" applyFill="1" applyBorder="1" applyAlignment="1">
      <alignment horizontal="left" vertical="distributed" wrapText="1"/>
    </xf>
    <xf numFmtId="1" fontId="3" fillId="0" borderId="0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/>
    <xf numFmtId="0" fontId="29" fillId="0" borderId="0" xfId="0" applyFont="1" applyFill="1" applyBorder="1"/>
    <xf numFmtId="0" fontId="29" fillId="0" borderId="1" xfId="0" applyFont="1" applyFill="1" applyBorder="1"/>
    <xf numFmtId="4" fontId="29" fillId="0" borderId="1" xfId="0" applyNumberFormat="1" applyFont="1" applyFill="1" applyBorder="1"/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/>
    <xf numFmtId="164" fontId="29" fillId="0" borderId="0" xfId="0" applyNumberFormat="1" applyFont="1" applyFill="1" applyBorder="1"/>
    <xf numFmtId="164" fontId="29" fillId="0" borderId="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distributed" wrapText="1"/>
    </xf>
    <xf numFmtId="0" fontId="26" fillId="0" borderId="0" xfId="0" applyNumberFormat="1" applyFont="1" applyFill="1" applyAlignment="1" applyProtection="1">
      <alignment horizontal="left"/>
    </xf>
    <xf numFmtId="0" fontId="26" fillId="0" borderId="0" xfId="0" applyNumberFormat="1" applyFont="1" applyFill="1" applyAlignment="1" applyProtection="1">
      <alignment horizontal="center"/>
    </xf>
    <xf numFmtId="0" fontId="25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5"/>
  <sheetViews>
    <sheetView showZeros="0" tabSelected="1" view="pageBreakPreview" topLeftCell="D67" zoomScale="60" zoomScaleNormal="100" workbookViewId="0">
      <selection activeCell="L122" sqref="L122"/>
    </sheetView>
  </sheetViews>
  <sheetFormatPr defaultColWidth="8.85546875" defaultRowHeight="21" x14ac:dyDescent="0.35"/>
  <cols>
    <col min="1" max="1" width="11.42578125" style="2" hidden="1" customWidth="1"/>
    <col min="2" max="2" width="12.42578125" style="2" hidden="1" customWidth="1"/>
    <col min="3" max="3" width="11.42578125" style="2" hidden="1" customWidth="1"/>
    <col min="4" max="4" width="75.5703125" style="2" customWidth="1"/>
    <col min="5" max="5" width="75.42578125" style="2" customWidth="1"/>
    <col min="6" max="6" width="29.140625" style="2" customWidth="1"/>
    <col min="7" max="7" width="18.28515625" style="2" hidden="1" customWidth="1"/>
    <col min="8" max="8" width="23.140625" style="2" customWidth="1"/>
    <col min="9" max="9" width="22.85546875" style="2" hidden="1" customWidth="1"/>
    <col min="10" max="10" width="20" style="2" hidden="1" customWidth="1"/>
    <col min="11" max="11" width="21.85546875" style="2" hidden="1" customWidth="1"/>
    <col min="12" max="12" width="21.42578125" style="2" customWidth="1"/>
    <col min="13" max="13" width="26.140625" style="2" customWidth="1"/>
    <col min="14" max="14" width="18.7109375" style="61" customWidth="1"/>
    <col min="15" max="15" width="15" style="61" customWidth="1"/>
    <col min="16" max="16" width="21.85546875" style="61" customWidth="1"/>
    <col min="17" max="17" width="16.42578125" style="61" customWidth="1"/>
    <col min="18" max="16384" width="8.85546875" style="2"/>
  </cols>
  <sheetData>
    <row r="1" spans="1:17" ht="30" customHeight="1" x14ac:dyDescent="0.4">
      <c r="F1" s="106" t="s">
        <v>129</v>
      </c>
      <c r="G1" s="106"/>
      <c r="H1" s="106"/>
      <c r="I1" s="106"/>
      <c r="J1" s="106"/>
      <c r="K1" s="106"/>
      <c r="L1" s="106"/>
      <c r="M1" s="106"/>
    </row>
    <row r="2" spans="1:17" ht="26.25" x14ac:dyDescent="0.4">
      <c r="F2" s="105" t="s">
        <v>130</v>
      </c>
      <c r="G2" s="105"/>
      <c r="H2" s="105"/>
      <c r="I2" s="105"/>
      <c r="J2" s="105"/>
      <c r="K2" s="105"/>
      <c r="L2" s="105"/>
      <c r="M2" s="105"/>
    </row>
    <row r="3" spans="1:17" ht="26.25" x14ac:dyDescent="0.4">
      <c r="F3" s="105" t="s">
        <v>131</v>
      </c>
      <c r="G3" s="105"/>
      <c r="H3" s="105"/>
      <c r="I3" s="105"/>
      <c r="J3" s="105"/>
      <c r="K3" s="105"/>
      <c r="L3" s="105"/>
      <c r="M3" s="105"/>
    </row>
    <row r="4" spans="1:17" ht="26.25" x14ac:dyDescent="0.4">
      <c r="F4" s="105" t="s">
        <v>132</v>
      </c>
      <c r="G4" s="105"/>
      <c r="H4" s="105"/>
      <c r="I4" s="105"/>
      <c r="J4" s="105"/>
      <c r="K4" s="105"/>
      <c r="L4" s="105"/>
      <c r="M4" s="105"/>
    </row>
    <row r="5" spans="1:17" ht="26.25" x14ac:dyDescent="0.4">
      <c r="F5" s="105" t="s">
        <v>133</v>
      </c>
      <c r="G5" s="105"/>
      <c r="H5" s="105"/>
      <c r="I5" s="105"/>
      <c r="J5" s="105"/>
      <c r="K5" s="105"/>
      <c r="L5" s="105"/>
      <c r="M5" s="105"/>
    </row>
    <row r="6" spans="1:17" ht="26.25" x14ac:dyDescent="0.4">
      <c r="F6" s="91" t="s">
        <v>134</v>
      </c>
      <c r="G6" s="91"/>
      <c r="H6" s="91"/>
      <c r="I6" s="91"/>
      <c r="J6" s="91"/>
      <c r="K6" s="91"/>
      <c r="L6" s="91"/>
      <c r="M6" s="91"/>
    </row>
    <row r="7" spans="1:17" ht="26.25" x14ac:dyDescent="0.4">
      <c r="F7" s="92" t="s">
        <v>138</v>
      </c>
      <c r="G7" s="92"/>
      <c r="H7" s="92"/>
      <c r="I7" s="92"/>
      <c r="J7" s="92"/>
      <c r="K7" s="92"/>
      <c r="L7" s="92"/>
      <c r="M7" s="92"/>
    </row>
    <row r="8" spans="1:17" x14ac:dyDescent="0.35">
      <c r="F8" s="3"/>
      <c r="G8" s="3"/>
      <c r="H8" s="3"/>
      <c r="I8" s="3"/>
      <c r="J8" s="3"/>
      <c r="K8" s="3"/>
      <c r="L8" s="3"/>
      <c r="M8" s="3"/>
    </row>
    <row r="9" spans="1:17" ht="28.15" customHeight="1" x14ac:dyDescent="0.35">
      <c r="G9" s="4"/>
      <c r="H9" s="4"/>
      <c r="I9" s="4"/>
      <c r="J9" s="4"/>
      <c r="K9" s="4"/>
      <c r="L9" s="4"/>
      <c r="M9" s="4"/>
    </row>
    <row r="10" spans="1:17" ht="33" customHeight="1" x14ac:dyDescent="0.35">
      <c r="A10" s="107" t="s">
        <v>35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</row>
    <row r="11" spans="1:17" x14ac:dyDescent="0.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7" s="8" customFormat="1" ht="125.25" customHeight="1" x14ac:dyDescent="0.35">
      <c r="A12" s="7" t="s">
        <v>0</v>
      </c>
      <c r="B12" s="7" t="s">
        <v>1</v>
      </c>
      <c r="C12" s="7" t="s">
        <v>2</v>
      </c>
      <c r="D12" s="7" t="s">
        <v>3</v>
      </c>
      <c r="E12" s="7" t="s">
        <v>4</v>
      </c>
      <c r="F12" s="7" t="s">
        <v>5</v>
      </c>
      <c r="G12" s="7" t="s">
        <v>6</v>
      </c>
      <c r="H12" s="7" t="s">
        <v>125</v>
      </c>
      <c r="I12" s="7" t="s">
        <v>7</v>
      </c>
      <c r="J12" s="7" t="s">
        <v>90</v>
      </c>
      <c r="K12" s="7" t="s">
        <v>91</v>
      </c>
      <c r="L12" s="7" t="s">
        <v>127</v>
      </c>
      <c r="M12" s="7" t="s">
        <v>8</v>
      </c>
      <c r="N12" s="72"/>
      <c r="O12" s="73"/>
      <c r="P12" s="73"/>
      <c r="Q12" s="73"/>
    </row>
    <row r="13" spans="1:17" s="71" customFormat="1" ht="18.75" x14ac:dyDescent="0.3">
      <c r="A13" s="70"/>
      <c r="B13" s="70"/>
      <c r="C13" s="70"/>
      <c r="D13" s="70">
        <v>1</v>
      </c>
      <c r="E13" s="70">
        <v>2</v>
      </c>
      <c r="F13" s="70">
        <v>3</v>
      </c>
      <c r="G13" s="70"/>
      <c r="H13" s="70">
        <v>4</v>
      </c>
      <c r="I13" s="70"/>
      <c r="J13" s="70"/>
      <c r="K13" s="70"/>
      <c r="L13" s="70">
        <v>5</v>
      </c>
      <c r="M13" s="70">
        <v>6</v>
      </c>
      <c r="N13" s="74"/>
      <c r="O13" s="74"/>
      <c r="P13" s="74"/>
      <c r="Q13" s="74"/>
    </row>
    <row r="14" spans="1:17" ht="34.9" customHeight="1" x14ac:dyDescent="0.35">
      <c r="A14" s="9" t="s">
        <v>50</v>
      </c>
      <c r="B14" s="9"/>
      <c r="C14" s="9"/>
      <c r="D14" s="24" t="s">
        <v>49</v>
      </c>
      <c r="E14" s="1"/>
      <c r="F14" s="1"/>
      <c r="G14" s="1"/>
      <c r="H14" s="10">
        <f>ROUND(G14/1000,1)</f>
        <v>0</v>
      </c>
      <c r="I14" s="11">
        <f>I15</f>
        <v>2007200</v>
      </c>
      <c r="J14" s="11">
        <f t="shared" ref="J14:L14" si="0">J15</f>
        <v>0</v>
      </c>
      <c r="K14" s="11">
        <f t="shared" si="0"/>
        <v>2007200</v>
      </c>
      <c r="L14" s="12">
        <f t="shared" si="0"/>
        <v>2007.2</v>
      </c>
      <c r="M14" s="1"/>
      <c r="O14" s="75"/>
      <c r="P14" s="76"/>
      <c r="Q14" s="75"/>
    </row>
    <row r="15" spans="1:17" ht="78.599999999999994" customHeight="1" x14ac:dyDescent="0.35">
      <c r="A15" s="13" t="s">
        <v>76</v>
      </c>
      <c r="B15" s="13" t="s">
        <v>77</v>
      </c>
      <c r="C15" s="13" t="s">
        <v>81</v>
      </c>
      <c r="D15" s="14" t="s">
        <v>78</v>
      </c>
      <c r="E15" s="15" t="s">
        <v>79</v>
      </c>
      <c r="F15" s="16" t="s">
        <v>56</v>
      </c>
      <c r="G15" s="1"/>
      <c r="H15" s="10">
        <f>ROUND(G15/1000,1)</f>
        <v>0</v>
      </c>
      <c r="I15" s="17">
        <v>2007200</v>
      </c>
      <c r="J15" s="17"/>
      <c r="K15" s="17">
        <f>I15+J15</f>
        <v>2007200</v>
      </c>
      <c r="L15" s="10">
        <f t="shared" ref="L15:L73" si="1">ROUND(K15/1000,1)</f>
        <v>2007.2</v>
      </c>
      <c r="M15" s="7"/>
      <c r="O15" s="75"/>
      <c r="P15" s="77"/>
      <c r="Q15" s="75"/>
    </row>
    <row r="16" spans="1:17" ht="56.45" customHeight="1" x14ac:dyDescent="0.35">
      <c r="A16" s="7">
        <v>1210000</v>
      </c>
      <c r="B16" s="1"/>
      <c r="C16" s="1"/>
      <c r="D16" s="14" t="s">
        <v>83</v>
      </c>
      <c r="E16" s="1"/>
      <c r="F16" s="16"/>
      <c r="G16" s="1"/>
      <c r="H16" s="10">
        <f t="shared" ref="H16:H75" si="2">ROUND(G16/1000,1)</f>
        <v>0</v>
      </c>
      <c r="I16" s="11">
        <f>I18+I32+I36+I38</f>
        <v>28413753</v>
      </c>
      <c r="J16" s="11">
        <f>J18+J32+J36+J38</f>
        <v>11473820</v>
      </c>
      <c r="K16" s="11">
        <f>K18+K32+K36+K38</f>
        <v>39887573</v>
      </c>
      <c r="L16" s="12">
        <f>L18+L32+L36+L38</f>
        <v>39887.5</v>
      </c>
      <c r="M16" s="1"/>
      <c r="O16" s="75"/>
      <c r="P16" s="76"/>
      <c r="Q16" s="75"/>
    </row>
    <row r="17" spans="1:17" s="39" customFormat="1" ht="27.75" customHeight="1" x14ac:dyDescent="0.35">
      <c r="A17" s="95"/>
      <c r="B17" s="31"/>
      <c r="C17" s="31"/>
      <c r="D17" s="26" t="s">
        <v>98</v>
      </c>
      <c r="E17" s="31"/>
      <c r="F17" s="40"/>
      <c r="G17" s="31"/>
      <c r="H17" s="38"/>
      <c r="I17" s="29"/>
      <c r="J17" s="29"/>
      <c r="K17" s="29">
        <f>K39</f>
        <v>4362000</v>
      </c>
      <c r="L17" s="30">
        <f>L39</f>
        <v>4362</v>
      </c>
      <c r="M17" s="31"/>
      <c r="N17" s="61"/>
      <c r="O17" s="75"/>
      <c r="P17" s="78"/>
      <c r="Q17" s="96"/>
    </row>
    <row r="18" spans="1:17" ht="48" customHeight="1" x14ac:dyDescent="0.35">
      <c r="A18" s="7">
        <v>1217310</v>
      </c>
      <c r="B18" s="7">
        <v>7310</v>
      </c>
      <c r="C18" s="9" t="s">
        <v>11</v>
      </c>
      <c r="D18" s="14" t="s">
        <v>10</v>
      </c>
      <c r="E18" s="1"/>
      <c r="F18" s="16"/>
      <c r="G18" s="1"/>
      <c r="H18" s="10">
        <f t="shared" si="2"/>
        <v>0</v>
      </c>
      <c r="I18" s="11">
        <f>I19+I29+I27</f>
        <v>19548000</v>
      </c>
      <c r="J18" s="11">
        <f t="shared" ref="J18:L18" si="3">J19+J29+J27</f>
        <v>6967614.4299999997</v>
      </c>
      <c r="K18" s="11">
        <f t="shared" si="3"/>
        <v>26515614.43</v>
      </c>
      <c r="L18" s="12">
        <f t="shared" si="3"/>
        <v>26515.599999999999</v>
      </c>
      <c r="M18" s="1"/>
      <c r="N18" s="82"/>
      <c r="O18" s="75"/>
      <c r="P18" s="76"/>
      <c r="Q18" s="75"/>
    </row>
    <row r="19" spans="1:17" ht="25.15" customHeight="1" x14ac:dyDescent="0.35">
      <c r="A19" s="1"/>
      <c r="B19" s="1"/>
      <c r="C19" s="1"/>
      <c r="D19" s="1"/>
      <c r="E19" s="18" t="s">
        <v>12</v>
      </c>
      <c r="F19" s="16"/>
      <c r="G19" s="1"/>
      <c r="H19" s="10">
        <f t="shared" si="2"/>
        <v>0</v>
      </c>
      <c r="I19" s="11">
        <f>SUM(I20:I26)</f>
        <v>12450000</v>
      </c>
      <c r="J19" s="11">
        <f>SUM(J20:J26)</f>
        <v>695851</v>
      </c>
      <c r="K19" s="11">
        <f>SUM(K20:K26)</f>
        <v>13145851</v>
      </c>
      <c r="L19" s="12">
        <f>SUM(L20:L26)</f>
        <v>13145.8</v>
      </c>
      <c r="M19" s="1"/>
      <c r="O19" s="75"/>
      <c r="P19" s="76"/>
      <c r="Q19" s="75"/>
    </row>
    <row r="20" spans="1:17" ht="45" customHeight="1" x14ac:dyDescent="0.35">
      <c r="A20" s="1"/>
      <c r="B20" s="1"/>
      <c r="C20" s="1"/>
      <c r="D20" s="1"/>
      <c r="E20" s="19" t="s">
        <v>40</v>
      </c>
      <c r="F20" s="16" t="s">
        <v>59</v>
      </c>
      <c r="G20" s="1"/>
      <c r="H20" s="10">
        <f t="shared" si="2"/>
        <v>0</v>
      </c>
      <c r="I20" s="20">
        <f>1000000-850000</f>
        <v>150000</v>
      </c>
      <c r="J20" s="20">
        <v>50000</v>
      </c>
      <c r="K20" s="17">
        <f t="shared" ref="K20:K26" si="4">I20+J20</f>
        <v>200000</v>
      </c>
      <c r="L20" s="10">
        <f t="shared" si="1"/>
        <v>200</v>
      </c>
      <c r="M20" s="1"/>
      <c r="O20" s="75"/>
      <c r="P20" s="77"/>
      <c r="Q20" s="75"/>
    </row>
    <row r="21" spans="1:17" ht="64.900000000000006" customHeight="1" x14ac:dyDescent="0.35">
      <c r="A21" s="1"/>
      <c r="B21" s="1"/>
      <c r="C21" s="1"/>
      <c r="D21" s="1"/>
      <c r="E21" s="19" t="s">
        <v>102</v>
      </c>
      <c r="F21" s="16" t="s">
        <v>65</v>
      </c>
      <c r="G21" s="1"/>
      <c r="H21" s="10">
        <f t="shared" si="2"/>
        <v>0</v>
      </c>
      <c r="I21" s="20"/>
      <c r="J21" s="20">
        <v>332716</v>
      </c>
      <c r="K21" s="17">
        <f>J21+I21</f>
        <v>332716</v>
      </c>
      <c r="L21" s="10">
        <f t="shared" si="1"/>
        <v>332.7</v>
      </c>
      <c r="M21" s="1"/>
      <c r="O21" s="75"/>
      <c r="P21" s="77"/>
      <c r="Q21" s="75"/>
    </row>
    <row r="22" spans="1:17" ht="32.450000000000003" customHeight="1" x14ac:dyDescent="0.35">
      <c r="A22" s="1"/>
      <c r="B22" s="1"/>
      <c r="C22" s="1"/>
      <c r="D22" s="1"/>
      <c r="E22" s="19" t="s">
        <v>103</v>
      </c>
      <c r="F22" s="16">
        <v>2019</v>
      </c>
      <c r="G22" s="1"/>
      <c r="H22" s="10">
        <f t="shared" si="2"/>
        <v>0</v>
      </c>
      <c r="I22" s="20"/>
      <c r="J22" s="20">
        <v>78000</v>
      </c>
      <c r="K22" s="17">
        <f>J22+I22</f>
        <v>78000</v>
      </c>
      <c r="L22" s="10">
        <f t="shared" si="1"/>
        <v>78</v>
      </c>
      <c r="M22" s="1"/>
      <c r="O22" s="75"/>
      <c r="P22" s="77"/>
      <c r="Q22" s="75"/>
    </row>
    <row r="23" spans="1:17" ht="102" customHeight="1" x14ac:dyDescent="0.35">
      <c r="A23" s="1"/>
      <c r="B23" s="1"/>
      <c r="C23" s="1"/>
      <c r="D23" s="1"/>
      <c r="E23" s="19" t="s">
        <v>104</v>
      </c>
      <c r="F23" s="16" t="s">
        <v>65</v>
      </c>
      <c r="G23" s="1"/>
      <c r="H23" s="10">
        <f t="shared" si="2"/>
        <v>0</v>
      </c>
      <c r="I23" s="20"/>
      <c r="J23" s="20">
        <v>480135</v>
      </c>
      <c r="K23" s="17">
        <f>J23+I23</f>
        <v>480135</v>
      </c>
      <c r="L23" s="10">
        <f t="shared" si="1"/>
        <v>480.1</v>
      </c>
      <c r="M23" s="1"/>
      <c r="O23" s="75"/>
      <c r="P23" s="77"/>
      <c r="Q23" s="75"/>
    </row>
    <row r="24" spans="1:17" ht="69" customHeight="1" x14ac:dyDescent="0.35">
      <c r="A24" s="1"/>
      <c r="B24" s="1"/>
      <c r="C24" s="1"/>
      <c r="D24" s="1"/>
      <c r="E24" s="19" t="s">
        <v>85</v>
      </c>
      <c r="F24" s="16">
        <v>2019</v>
      </c>
      <c r="G24" s="20">
        <v>14087743</v>
      </c>
      <c r="H24" s="10">
        <f t="shared" si="2"/>
        <v>14087.7</v>
      </c>
      <c r="I24" s="17">
        <v>7900000</v>
      </c>
      <c r="J24" s="17">
        <v>1675458</v>
      </c>
      <c r="K24" s="17">
        <f t="shared" si="4"/>
        <v>9575458</v>
      </c>
      <c r="L24" s="10">
        <f t="shared" si="1"/>
        <v>9575.5</v>
      </c>
      <c r="M24" s="1"/>
      <c r="O24" s="75"/>
      <c r="P24" s="77"/>
      <c r="Q24" s="75"/>
    </row>
    <row r="25" spans="1:17" ht="63" customHeight="1" x14ac:dyDescent="0.35">
      <c r="A25" s="1"/>
      <c r="B25" s="1"/>
      <c r="C25" s="1"/>
      <c r="D25" s="1"/>
      <c r="E25" s="19" t="s">
        <v>86</v>
      </c>
      <c r="F25" s="16">
        <v>2019</v>
      </c>
      <c r="G25" s="20">
        <v>2079542</v>
      </c>
      <c r="H25" s="10">
        <f t="shared" si="2"/>
        <v>2079.5</v>
      </c>
      <c r="I25" s="17">
        <v>4000000</v>
      </c>
      <c r="J25" s="17">
        <f>-245000-1675458</f>
        <v>-1920458</v>
      </c>
      <c r="K25" s="17">
        <f t="shared" si="4"/>
        <v>2079542</v>
      </c>
      <c r="L25" s="10">
        <f t="shared" si="1"/>
        <v>2079.5</v>
      </c>
      <c r="M25" s="1"/>
      <c r="O25" s="75"/>
      <c r="P25" s="77"/>
      <c r="Q25" s="75"/>
    </row>
    <row r="26" spans="1:17" ht="43.15" customHeight="1" x14ac:dyDescent="0.35">
      <c r="A26" s="1"/>
      <c r="B26" s="1"/>
      <c r="C26" s="1"/>
      <c r="D26" s="1"/>
      <c r="E26" s="19" t="s">
        <v>51</v>
      </c>
      <c r="F26" s="16">
        <v>2019</v>
      </c>
      <c r="G26" s="21"/>
      <c r="H26" s="10">
        <f t="shared" si="2"/>
        <v>0</v>
      </c>
      <c r="I26" s="20">
        <v>400000</v>
      </c>
      <c r="J26" s="20"/>
      <c r="K26" s="17">
        <f t="shared" si="4"/>
        <v>400000</v>
      </c>
      <c r="L26" s="10">
        <f t="shared" si="1"/>
        <v>400</v>
      </c>
      <c r="M26" s="1"/>
      <c r="O26" s="75"/>
      <c r="P26" s="77"/>
      <c r="Q26" s="75"/>
    </row>
    <row r="27" spans="1:17" ht="23.45" customHeight="1" x14ac:dyDescent="0.35">
      <c r="A27" s="1"/>
      <c r="B27" s="1"/>
      <c r="C27" s="1"/>
      <c r="D27" s="1"/>
      <c r="E27" s="22" t="s">
        <v>41</v>
      </c>
      <c r="F27" s="16"/>
      <c r="G27" s="1"/>
      <c r="H27" s="10">
        <f t="shared" si="2"/>
        <v>0</v>
      </c>
      <c r="I27" s="11">
        <f>I28</f>
        <v>500000</v>
      </c>
      <c r="J27" s="11">
        <f t="shared" ref="J27:L27" si="5">J28</f>
        <v>0</v>
      </c>
      <c r="K27" s="11">
        <f t="shared" si="5"/>
        <v>500000</v>
      </c>
      <c r="L27" s="12">
        <f t="shared" si="5"/>
        <v>500</v>
      </c>
      <c r="M27" s="20"/>
      <c r="O27" s="75"/>
      <c r="P27" s="76"/>
      <c r="Q27" s="75"/>
    </row>
    <row r="28" spans="1:17" ht="39.6" customHeight="1" x14ac:dyDescent="0.35">
      <c r="A28" s="1"/>
      <c r="B28" s="1"/>
      <c r="C28" s="1"/>
      <c r="D28" s="1"/>
      <c r="E28" s="19" t="s">
        <v>44</v>
      </c>
      <c r="F28" s="16">
        <v>2019</v>
      </c>
      <c r="G28" s="21"/>
      <c r="H28" s="10">
        <f t="shared" si="2"/>
        <v>0</v>
      </c>
      <c r="I28" s="17">
        <v>500000</v>
      </c>
      <c r="J28" s="17"/>
      <c r="K28" s="17">
        <f>I28+J28</f>
        <v>500000</v>
      </c>
      <c r="L28" s="10">
        <f t="shared" si="1"/>
        <v>500</v>
      </c>
      <c r="M28" s="1"/>
      <c r="O28" s="75"/>
      <c r="P28" s="77"/>
      <c r="Q28" s="75"/>
    </row>
    <row r="29" spans="1:17" ht="19.149999999999999" customHeight="1" x14ac:dyDescent="0.35">
      <c r="A29" s="1"/>
      <c r="B29" s="1"/>
      <c r="C29" s="1"/>
      <c r="D29" s="1"/>
      <c r="E29" s="14" t="s">
        <v>42</v>
      </c>
      <c r="F29" s="16"/>
      <c r="G29" s="1"/>
      <c r="H29" s="10">
        <f t="shared" si="2"/>
        <v>0</v>
      </c>
      <c r="I29" s="11">
        <f>SUM(I30:I31)</f>
        <v>6598000</v>
      </c>
      <c r="J29" s="11">
        <f>SUM(J30:J31)</f>
        <v>6271763.4299999997</v>
      </c>
      <c r="K29" s="11">
        <f>SUM(K30:K31)</f>
        <v>12869763.43</v>
      </c>
      <c r="L29" s="12">
        <f>SUM(L30:L31)</f>
        <v>12869.8</v>
      </c>
      <c r="M29" s="1"/>
      <c r="O29" s="75"/>
      <c r="P29" s="76"/>
      <c r="Q29" s="75"/>
    </row>
    <row r="30" spans="1:17" ht="67.5" customHeight="1" x14ac:dyDescent="0.35">
      <c r="A30" s="1"/>
      <c r="B30" s="1"/>
      <c r="C30" s="1"/>
      <c r="D30" s="1"/>
      <c r="E30" s="19" t="s">
        <v>39</v>
      </c>
      <c r="F30" s="16" t="s">
        <v>52</v>
      </c>
      <c r="G30" s="23">
        <v>12333420</v>
      </c>
      <c r="H30" s="10">
        <f t="shared" si="2"/>
        <v>12333.4</v>
      </c>
      <c r="I30" s="20">
        <f>3000000+598000</f>
        <v>3598000</v>
      </c>
      <c r="J30" s="20"/>
      <c r="K30" s="17">
        <f t="shared" ref="K30:K31" si="6">I30+J30</f>
        <v>3598000</v>
      </c>
      <c r="L30" s="10">
        <f t="shared" si="1"/>
        <v>3598</v>
      </c>
      <c r="M30" s="1"/>
      <c r="O30" s="75"/>
      <c r="P30" s="77"/>
      <c r="Q30" s="75"/>
    </row>
    <row r="31" spans="1:17" ht="72.75" customHeight="1" x14ac:dyDescent="0.35">
      <c r="A31" s="1"/>
      <c r="B31" s="1"/>
      <c r="C31" s="1"/>
      <c r="D31" s="1"/>
      <c r="E31" s="19" t="s">
        <v>84</v>
      </c>
      <c r="F31" s="16" t="s">
        <v>53</v>
      </c>
      <c r="G31" s="23">
        <v>36282325</v>
      </c>
      <c r="H31" s="10">
        <f t="shared" si="2"/>
        <v>36282.300000000003</v>
      </c>
      <c r="I31" s="20">
        <v>3000000</v>
      </c>
      <c r="J31" s="20">
        <v>6271763.4299999997</v>
      </c>
      <c r="K31" s="17">
        <f t="shared" si="6"/>
        <v>9271763.4299999997</v>
      </c>
      <c r="L31" s="10">
        <f t="shared" si="1"/>
        <v>9271.7999999999993</v>
      </c>
      <c r="M31" s="1">
        <v>3.3</v>
      </c>
      <c r="O31" s="75"/>
      <c r="P31" s="77"/>
      <c r="Q31" s="75"/>
    </row>
    <row r="32" spans="1:17" ht="59.45" customHeight="1" x14ac:dyDescent="0.35">
      <c r="A32" s="7">
        <v>1217330</v>
      </c>
      <c r="B32" s="7">
        <v>7330</v>
      </c>
      <c r="C32" s="9" t="s">
        <v>11</v>
      </c>
      <c r="D32" s="24" t="s">
        <v>92</v>
      </c>
      <c r="E32" s="19"/>
      <c r="F32" s="16"/>
      <c r="G32" s="1"/>
      <c r="H32" s="10">
        <f t="shared" si="2"/>
        <v>0</v>
      </c>
      <c r="I32" s="11">
        <f>I33</f>
        <v>5765753</v>
      </c>
      <c r="J32" s="11">
        <f t="shared" ref="J32:L32" si="7">J33</f>
        <v>0</v>
      </c>
      <c r="K32" s="11">
        <f t="shared" si="7"/>
        <v>5765753</v>
      </c>
      <c r="L32" s="12">
        <f t="shared" si="7"/>
        <v>5765.7</v>
      </c>
      <c r="M32" s="1"/>
      <c r="O32" s="75"/>
      <c r="P32" s="76"/>
      <c r="Q32" s="75"/>
    </row>
    <row r="33" spans="1:17" ht="22.15" customHeight="1" x14ac:dyDescent="0.35">
      <c r="A33" s="7"/>
      <c r="B33" s="7"/>
      <c r="C33" s="9"/>
      <c r="D33" s="24"/>
      <c r="E33" s="18" t="s">
        <v>12</v>
      </c>
      <c r="F33" s="16"/>
      <c r="G33" s="1"/>
      <c r="H33" s="10">
        <f t="shared" si="2"/>
        <v>0</v>
      </c>
      <c r="I33" s="11">
        <f>SUM(I34:I35)</f>
        <v>5765753</v>
      </c>
      <c r="J33" s="11">
        <f t="shared" ref="J33:L33" si="8">SUM(J34:J35)</f>
        <v>0</v>
      </c>
      <c r="K33" s="11">
        <f t="shared" si="8"/>
        <v>5765753</v>
      </c>
      <c r="L33" s="12">
        <f t="shared" si="8"/>
        <v>5765.7</v>
      </c>
      <c r="M33" s="1"/>
      <c r="O33" s="75"/>
      <c r="P33" s="76"/>
      <c r="Q33" s="75"/>
    </row>
    <row r="34" spans="1:17" ht="52.5" customHeight="1" x14ac:dyDescent="0.35">
      <c r="A34" s="7"/>
      <c r="B34" s="7"/>
      <c r="C34" s="9"/>
      <c r="D34" s="24"/>
      <c r="E34" s="19" t="s">
        <v>45</v>
      </c>
      <c r="F34" s="16" t="s">
        <v>54</v>
      </c>
      <c r="G34" s="23">
        <v>4150571</v>
      </c>
      <c r="H34" s="10">
        <f t="shared" si="2"/>
        <v>4150.6000000000004</v>
      </c>
      <c r="I34" s="20">
        <v>1765753</v>
      </c>
      <c r="J34" s="20"/>
      <c r="K34" s="17">
        <f t="shared" ref="K34:K35" si="9">I34+J34</f>
        <v>1765753</v>
      </c>
      <c r="L34" s="10">
        <f>ROUND(K34/1000,1)-0.1</f>
        <v>1765.7</v>
      </c>
      <c r="M34" s="1">
        <v>73.599999999999994</v>
      </c>
      <c r="O34" s="75"/>
      <c r="P34" s="77"/>
      <c r="Q34" s="75"/>
    </row>
    <row r="35" spans="1:17" ht="37.9" customHeight="1" x14ac:dyDescent="0.35">
      <c r="A35" s="7"/>
      <c r="B35" s="7"/>
      <c r="C35" s="9"/>
      <c r="D35" s="24"/>
      <c r="E35" s="19" t="s">
        <v>46</v>
      </c>
      <c r="F35" s="16" t="s">
        <v>55</v>
      </c>
      <c r="G35" s="23">
        <v>6472940</v>
      </c>
      <c r="H35" s="10">
        <f t="shared" si="2"/>
        <v>6472.9</v>
      </c>
      <c r="I35" s="20">
        <f>1000000+3200000-200000</f>
        <v>4000000</v>
      </c>
      <c r="J35" s="20"/>
      <c r="K35" s="17">
        <f t="shared" si="9"/>
        <v>4000000</v>
      </c>
      <c r="L35" s="10">
        <f t="shared" si="1"/>
        <v>4000</v>
      </c>
      <c r="M35" s="1">
        <v>2.2000000000000002</v>
      </c>
      <c r="O35" s="75"/>
      <c r="P35" s="77"/>
      <c r="Q35" s="75"/>
    </row>
    <row r="36" spans="1:17" ht="51.6" customHeight="1" x14ac:dyDescent="0.35">
      <c r="A36" s="7">
        <v>1217340</v>
      </c>
      <c r="B36" s="7">
        <v>7340</v>
      </c>
      <c r="C36" s="9" t="s">
        <v>11</v>
      </c>
      <c r="D36" s="14" t="s">
        <v>32</v>
      </c>
      <c r="E36" s="19"/>
      <c r="F36" s="16"/>
      <c r="G36" s="1"/>
      <c r="H36" s="10">
        <f t="shared" si="2"/>
        <v>0</v>
      </c>
      <c r="I36" s="11">
        <f>I37</f>
        <v>3100000</v>
      </c>
      <c r="J36" s="11">
        <f t="shared" ref="J36:L36" si="10">J37</f>
        <v>0</v>
      </c>
      <c r="K36" s="11">
        <f t="shared" si="10"/>
        <v>3100000</v>
      </c>
      <c r="L36" s="12">
        <f t="shared" si="10"/>
        <v>3100</v>
      </c>
      <c r="M36" s="1"/>
      <c r="O36" s="75"/>
      <c r="P36" s="76"/>
      <c r="Q36" s="75"/>
    </row>
    <row r="37" spans="1:17" ht="54" customHeight="1" x14ac:dyDescent="0.35">
      <c r="A37" s="7"/>
      <c r="B37" s="7"/>
      <c r="C37" s="9"/>
      <c r="D37" s="24"/>
      <c r="E37" s="19" t="s">
        <v>47</v>
      </c>
      <c r="F37" s="25" t="s">
        <v>53</v>
      </c>
      <c r="G37" s="23">
        <v>12490900.4</v>
      </c>
      <c r="H37" s="10">
        <f t="shared" si="2"/>
        <v>12490.9</v>
      </c>
      <c r="I37" s="20">
        <v>3100000</v>
      </c>
      <c r="J37" s="20"/>
      <c r="K37" s="17">
        <f>I37+J37</f>
        <v>3100000</v>
      </c>
      <c r="L37" s="10">
        <f t="shared" si="1"/>
        <v>3100</v>
      </c>
      <c r="M37" s="1">
        <v>11.2</v>
      </c>
      <c r="O37" s="75"/>
      <c r="P37" s="77"/>
      <c r="Q37" s="75"/>
    </row>
    <row r="38" spans="1:17" ht="79.150000000000006" customHeight="1" x14ac:dyDescent="0.35">
      <c r="A38" s="7">
        <v>1217363</v>
      </c>
      <c r="B38" s="7">
        <v>7363</v>
      </c>
      <c r="C38" s="9" t="s">
        <v>94</v>
      </c>
      <c r="D38" s="24" t="s">
        <v>93</v>
      </c>
      <c r="E38" s="19"/>
      <c r="F38" s="25"/>
      <c r="G38" s="23"/>
      <c r="H38" s="10">
        <f t="shared" si="2"/>
        <v>0</v>
      </c>
      <c r="I38" s="11">
        <f>I44</f>
        <v>0</v>
      </c>
      <c r="J38" s="11">
        <f>J44+J46+J40+J42</f>
        <v>4506205.57</v>
      </c>
      <c r="K38" s="11">
        <f>K44+K46+K40+K42</f>
        <v>4506205.57</v>
      </c>
      <c r="L38" s="12">
        <f>L44+L46+L40+L42</f>
        <v>4506.2000000000007</v>
      </c>
      <c r="M38" s="1"/>
      <c r="O38" s="75"/>
      <c r="P38" s="76"/>
      <c r="Q38" s="75"/>
    </row>
    <row r="39" spans="1:17" s="8" customFormat="1" x14ac:dyDescent="0.35">
      <c r="A39" s="7"/>
      <c r="B39" s="7"/>
      <c r="C39" s="9"/>
      <c r="D39" s="26" t="s">
        <v>98</v>
      </c>
      <c r="E39" s="22"/>
      <c r="F39" s="27"/>
      <c r="G39" s="28"/>
      <c r="H39" s="10">
        <f t="shared" si="2"/>
        <v>0</v>
      </c>
      <c r="I39" s="11"/>
      <c r="J39" s="29">
        <f>J41+J45+J47+J43</f>
        <v>4362000</v>
      </c>
      <c r="K39" s="29">
        <f>K41+K45+K47+K43</f>
        <v>4362000</v>
      </c>
      <c r="L39" s="30">
        <f>L41+L45+L47+L43</f>
        <v>4362</v>
      </c>
      <c r="M39" s="7"/>
      <c r="N39" s="61"/>
      <c r="O39" s="75"/>
      <c r="P39" s="78"/>
      <c r="Q39" s="75"/>
    </row>
    <row r="40" spans="1:17" s="8" customFormat="1" ht="40.5" x14ac:dyDescent="0.35">
      <c r="A40" s="7"/>
      <c r="B40" s="7"/>
      <c r="C40" s="9"/>
      <c r="D40" s="26"/>
      <c r="E40" s="19" t="s">
        <v>100</v>
      </c>
      <c r="F40" s="25">
        <v>2019</v>
      </c>
      <c r="G40" s="28"/>
      <c r="H40" s="10">
        <f t="shared" si="2"/>
        <v>0</v>
      </c>
      <c r="I40" s="11"/>
      <c r="J40" s="20">
        <f>500000+15000</f>
        <v>515000</v>
      </c>
      <c r="K40" s="20">
        <f>J40+I40</f>
        <v>515000</v>
      </c>
      <c r="L40" s="10">
        <f t="shared" si="1"/>
        <v>515</v>
      </c>
      <c r="M40" s="7"/>
      <c r="N40" s="61"/>
      <c r="O40" s="75"/>
      <c r="P40" s="79"/>
      <c r="Q40" s="75"/>
    </row>
    <row r="41" spans="1:17" s="39" customFormat="1" ht="27.75" customHeight="1" x14ac:dyDescent="0.35">
      <c r="A41" s="31"/>
      <c r="B41" s="31"/>
      <c r="C41" s="32"/>
      <c r="D41" s="33" t="s">
        <v>98</v>
      </c>
      <c r="E41" s="34"/>
      <c r="F41" s="35"/>
      <c r="G41" s="36"/>
      <c r="H41" s="10">
        <f t="shared" si="2"/>
        <v>0</v>
      </c>
      <c r="I41" s="37"/>
      <c r="J41" s="37">
        <v>500000</v>
      </c>
      <c r="K41" s="37">
        <f>J41+I41</f>
        <v>500000</v>
      </c>
      <c r="L41" s="38">
        <f t="shared" si="1"/>
        <v>500</v>
      </c>
      <c r="M41" s="31"/>
      <c r="N41" s="61"/>
      <c r="O41" s="75"/>
      <c r="P41" s="80"/>
      <c r="Q41" s="75"/>
    </row>
    <row r="42" spans="1:17" s="39" customFormat="1" ht="40.5" x14ac:dyDescent="0.35">
      <c r="A42" s="31"/>
      <c r="B42" s="31"/>
      <c r="C42" s="32"/>
      <c r="D42" s="33"/>
      <c r="E42" s="19" t="s">
        <v>101</v>
      </c>
      <c r="F42" s="25">
        <v>2019</v>
      </c>
      <c r="G42" s="36"/>
      <c r="H42" s="10">
        <f t="shared" si="2"/>
        <v>0</v>
      </c>
      <c r="I42" s="37"/>
      <c r="J42" s="20">
        <v>365000</v>
      </c>
      <c r="K42" s="20">
        <f>J42+I42</f>
        <v>365000</v>
      </c>
      <c r="L42" s="10">
        <f t="shared" si="1"/>
        <v>365</v>
      </c>
      <c r="M42" s="31"/>
      <c r="N42" s="61"/>
      <c r="O42" s="75"/>
      <c r="P42" s="79"/>
      <c r="Q42" s="75"/>
    </row>
    <row r="43" spans="1:17" s="39" customFormat="1" ht="24" customHeight="1" x14ac:dyDescent="0.35">
      <c r="A43" s="31"/>
      <c r="B43" s="31"/>
      <c r="C43" s="32"/>
      <c r="D43" s="33" t="s">
        <v>98</v>
      </c>
      <c r="E43" s="34"/>
      <c r="F43" s="35"/>
      <c r="G43" s="36"/>
      <c r="H43" s="10">
        <f t="shared" si="2"/>
        <v>0</v>
      </c>
      <c r="I43" s="37"/>
      <c r="J43" s="37">
        <v>365000</v>
      </c>
      <c r="K43" s="37">
        <f>J43</f>
        <v>365000</v>
      </c>
      <c r="L43" s="38">
        <f t="shared" si="1"/>
        <v>365</v>
      </c>
      <c r="M43" s="31"/>
      <c r="N43" s="61"/>
      <c r="O43" s="75"/>
      <c r="P43" s="80"/>
      <c r="Q43" s="75"/>
    </row>
    <row r="44" spans="1:17" ht="94.9" customHeight="1" x14ac:dyDescent="0.35">
      <c r="A44" s="1"/>
      <c r="B44" s="1"/>
      <c r="C44" s="1"/>
      <c r="D44" s="1"/>
      <c r="E44" s="19" t="s">
        <v>80</v>
      </c>
      <c r="F44" s="16" t="s">
        <v>54</v>
      </c>
      <c r="G44" s="23">
        <v>18069199</v>
      </c>
      <c r="H44" s="10">
        <f t="shared" si="2"/>
        <v>18069.2</v>
      </c>
      <c r="I44" s="20"/>
      <c r="J44" s="17">
        <f>3200000+96000+24295.57</f>
        <v>3320295.57</v>
      </c>
      <c r="K44" s="17">
        <f t="shared" ref="K44" si="11">I44+J44</f>
        <v>3320295.57</v>
      </c>
      <c r="L44" s="10">
        <f t="shared" si="1"/>
        <v>3320.3</v>
      </c>
      <c r="M44" s="1">
        <v>44.4</v>
      </c>
      <c r="O44" s="75"/>
      <c r="P44" s="77"/>
      <c r="Q44" s="75"/>
    </row>
    <row r="45" spans="1:17" s="39" customFormat="1" ht="24" customHeight="1" x14ac:dyDescent="0.35">
      <c r="A45" s="31"/>
      <c r="B45" s="31"/>
      <c r="C45" s="31"/>
      <c r="D45" s="33" t="s">
        <v>98</v>
      </c>
      <c r="E45" s="33"/>
      <c r="F45" s="40"/>
      <c r="G45" s="36"/>
      <c r="H45" s="10">
        <f t="shared" si="2"/>
        <v>0</v>
      </c>
      <c r="I45" s="37"/>
      <c r="J45" s="41">
        <v>3200000</v>
      </c>
      <c r="K45" s="41">
        <f>J45+I45</f>
        <v>3200000</v>
      </c>
      <c r="L45" s="38">
        <f t="shared" si="1"/>
        <v>3200</v>
      </c>
      <c r="M45" s="31"/>
      <c r="N45" s="61"/>
      <c r="O45" s="75"/>
      <c r="P45" s="81"/>
      <c r="Q45" s="75"/>
    </row>
    <row r="46" spans="1:17" s="39" customFormat="1" ht="40.5" x14ac:dyDescent="0.35">
      <c r="A46" s="31"/>
      <c r="B46" s="31"/>
      <c r="C46" s="31"/>
      <c r="D46" s="33"/>
      <c r="E46" s="19" t="s">
        <v>99</v>
      </c>
      <c r="F46" s="16">
        <v>2019</v>
      </c>
      <c r="G46" s="36"/>
      <c r="H46" s="10">
        <f t="shared" si="2"/>
        <v>0</v>
      </c>
      <c r="I46" s="37"/>
      <c r="J46" s="17">
        <f>297000+8910</f>
        <v>305910</v>
      </c>
      <c r="K46" s="17">
        <f>J46+I46</f>
        <v>305910</v>
      </c>
      <c r="L46" s="10">
        <f t="shared" si="1"/>
        <v>305.89999999999998</v>
      </c>
      <c r="M46" s="31"/>
      <c r="N46" s="61"/>
      <c r="O46" s="75"/>
      <c r="P46" s="77"/>
      <c r="Q46" s="75"/>
    </row>
    <row r="47" spans="1:17" s="39" customFormat="1" ht="24.75" customHeight="1" x14ac:dyDescent="0.35">
      <c r="A47" s="31"/>
      <c r="B47" s="31"/>
      <c r="C47" s="31"/>
      <c r="D47" s="33" t="s">
        <v>98</v>
      </c>
      <c r="E47" s="33"/>
      <c r="F47" s="40"/>
      <c r="G47" s="36"/>
      <c r="H47" s="10">
        <f t="shared" si="2"/>
        <v>0</v>
      </c>
      <c r="I47" s="37"/>
      <c r="J47" s="41">
        <v>297000</v>
      </c>
      <c r="K47" s="41">
        <f>J47+I47</f>
        <v>297000</v>
      </c>
      <c r="L47" s="38">
        <f t="shared" si="1"/>
        <v>297</v>
      </c>
      <c r="M47" s="31"/>
      <c r="N47" s="61"/>
      <c r="O47" s="75"/>
      <c r="P47" s="81"/>
      <c r="Q47" s="75"/>
    </row>
    <row r="48" spans="1:17" s="42" customFormat="1" ht="65.45" customHeight="1" x14ac:dyDescent="0.35">
      <c r="A48" s="7">
        <v>1510000</v>
      </c>
      <c r="B48" s="1"/>
      <c r="C48" s="1"/>
      <c r="D48" s="14" t="s">
        <v>9</v>
      </c>
      <c r="E48" s="1"/>
      <c r="F48" s="16"/>
      <c r="G48" s="20"/>
      <c r="H48" s="10">
        <f t="shared" si="2"/>
        <v>0</v>
      </c>
      <c r="I48" s="11">
        <f>I50+I59+I71+I80+I84+I108+I111+I110+I49</f>
        <v>134053727</v>
      </c>
      <c r="J48" s="11">
        <f>J50+J59+J71+J80+J84+J108+J111+J110+J49</f>
        <v>6760575.8000000007</v>
      </c>
      <c r="K48" s="11">
        <f>K50+K59+K71+K80+K84+K108+K111+K110+K49</f>
        <v>140814302.80000001</v>
      </c>
      <c r="L48" s="12">
        <f>L50+L59+L71+L80+L84+L108+L111+L110+L49</f>
        <v>140814.39999999999</v>
      </c>
      <c r="M48" s="11"/>
      <c r="N48" s="61"/>
      <c r="O48" s="75"/>
      <c r="P48" s="78"/>
      <c r="Q48" s="75"/>
    </row>
    <row r="49" spans="1:17" s="42" customFormat="1" ht="120" customHeight="1" x14ac:dyDescent="0.35">
      <c r="A49" s="1">
        <v>1516083</v>
      </c>
      <c r="B49" s="1">
        <v>6083</v>
      </c>
      <c r="C49" s="43" t="s">
        <v>114</v>
      </c>
      <c r="D49" s="14" t="s">
        <v>135</v>
      </c>
      <c r="E49" s="19" t="s">
        <v>115</v>
      </c>
      <c r="F49" s="16" t="s">
        <v>59</v>
      </c>
      <c r="G49" s="11"/>
      <c r="H49" s="10">
        <f t="shared" si="2"/>
        <v>0</v>
      </c>
      <c r="I49" s="11"/>
      <c r="J49" s="11">
        <v>300000</v>
      </c>
      <c r="K49" s="11">
        <f>J49+I49</f>
        <v>300000</v>
      </c>
      <c r="L49" s="12">
        <f t="shared" si="1"/>
        <v>300</v>
      </c>
      <c r="M49" s="11"/>
      <c r="N49" s="61"/>
      <c r="O49" s="75"/>
      <c r="P49" s="76"/>
      <c r="Q49" s="75"/>
    </row>
    <row r="50" spans="1:17" s="42" customFormat="1" ht="57" customHeight="1" x14ac:dyDescent="0.35">
      <c r="A50" s="7">
        <v>1517310</v>
      </c>
      <c r="B50" s="7">
        <v>7310</v>
      </c>
      <c r="C50" s="9" t="s">
        <v>11</v>
      </c>
      <c r="D50" s="14" t="s">
        <v>10</v>
      </c>
      <c r="E50" s="1"/>
      <c r="F50" s="16"/>
      <c r="G50" s="20"/>
      <c r="H50" s="10">
        <f t="shared" si="2"/>
        <v>0</v>
      </c>
      <c r="I50" s="11">
        <f>I51+I55</f>
        <v>7800000</v>
      </c>
      <c r="J50" s="11">
        <f t="shared" ref="J50:L50" si="12">J51+J55</f>
        <v>-489034.2</v>
      </c>
      <c r="K50" s="11">
        <f t="shared" si="12"/>
        <v>7310965.7999999998</v>
      </c>
      <c r="L50" s="12">
        <f t="shared" si="12"/>
        <v>7311</v>
      </c>
      <c r="M50" s="11"/>
      <c r="N50" s="61"/>
      <c r="O50" s="75"/>
      <c r="P50" s="76"/>
      <c r="Q50" s="75"/>
    </row>
    <row r="51" spans="1:17" s="42" customFormat="1" ht="27.6" customHeight="1" x14ac:dyDescent="0.35">
      <c r="A51" s="1"/>
      <c r="B51" s="1"/>
      <c r="C51" s="1"/>
      <c r="D51" s="44"/>
      <c r="E51" s="18" t="s">
        <v>12</v>
      </c>
      <c r="F51" s="16"/>
      <c r="G51" s="20"/>
      <c r="H51" s="10">
        <f t="shared" si="2"/>
        <v>0</v>
      </c>
      <c r="I51" s="11">
        <f>I52+I53+I54</f>
        <v>6600000</v>
      </c>
      <c r="J51" s="11">
        <f t="shared" ref="J51:L51" si="13">J52+J53+J54</f>
        <v>-489034.2</v>
      </c>
      <c r="K51" s="11">
        <f t="shared" si="13"/>
        <v>6110965.7999999998</v>
      </c>
      <c r="L51" s="12">
        <f t="shared" si="13"/>
        <v>6111</v>
      </c>
      <c r="M51" s="1"/>
      <c r="N51" s="61"/>
      <c r="O51" s="75"/>
      <c r="P51" s="76"/>
      <c r="Q51" s="75"/>
    </row>
    <row r="52" spans="1:17" s="42" customFormat="1" ht="39.6" customHeight="1" x14ac:dyDescent="0.35">
      <c r="A52" s="1"/>
      <c r="B52" s="1"/>
      <c r="C52" s="1"/>
      <c r="D52" s="45"/>
      <c r="E52" s="46" t="s">
        <v>13</v>
      </c>
      <c r="F52" s="16" t="s">
        <v>56</v>
      </c>
      <c r="G52" s="23">
        <v>15922519</v>
      </c>
      <c r="H52" s="10">
        <f t="shared" si="2"/>
        <v>15922.5</v>
      </c>
      <c r="I52" s="20">
        <f>3000000-1000000</f>
        <v>2000000</v>
      </c>
      <c r="J52" s="20"/>
      <c r="K52" s="17">
        <f t="shared" ref="K52:K54" si="14">I52+J52</f>
        <v>2000000</v>
      </c>
      <c r="L52" s="10">
        <f t="shared" si="1"/>
        <v>2000</v>
      </c>
      <c r="M52" s="1">
        <v>33.299999999999997</v>
      </c>
      <c r="N52" s="61"/>
      <c r="O52" s="75"/>
      <c r="P52" s="77"/>
      <c r="Q52" s="75"/>
    </row>
    <row r="53" spans="1:17" s="42" customFormat="1" ht="53.25" customHeight="1" x14ac:dyDescent="0.35">
      <c r="A53" s="1"/>
      <c r="B53" s="1"/>
      <c r="C53" s="1"/>
      <c r="D53" s="45"/>
      <c r="E53" s="46" t="s">
        <v>34</v>
      </c>
      <c r="F53" s="16" t="s">
        <v>61</v>
      </c>
      <c r="G53" s="23"/>
      <c r="H53" s="10">
        <f t="shared" si="2"/>
        <v>0</v>
      </c>
      <c r="I53" s="20">
        <f>7000000-6000000</f>
        <v>1000000</v>
      </c>
      <c r="J53" s="20"/>
      <c r="K53" s="17">
        <f t="shared" si="14"/>
        <v>1000000</v>
      </c>
      <c r="L53" s="10">
        <f t="shared" si="1"/>
        <v>1000</v>
      </c>
      <c r="M53" s="1"/>
      <c r="N53" s="73"/>
      <c r="O53" s="75"/>
      <c r="P53" s="77"/>
      <c r="Q53" s="75"/>
    </row>
    <row r="54" spans="1:17" s="42" customFormat="1" ht="39" customHeight="1" x14ac:dyDescent="0.35">
      <c r="A54" s="1"/>
      <c r="B54" s="1"/>
      <c r="C54" s="1"/>
      <c r="D54" s="45"/>
      <c r="E54" s="46" t="s">
        <v>14</v>
      </c>
      <c r="F54" s="16">
        <v>2019</v>
      </c>
      <c r="G54" s="23"/>
      <c r="H54" s="10">
        <f t="shared" si="2"/>
        <v>0</v>
      </c>
      <c r="I54" s="20">
        <v>3600000</v>
      </c>
      <c r="J54" s="20">
        <f>-489034.2</f>
        <v>-489034.2</v>
      </c>
      <c r="K54" s="17">
        <f t="shared" si="14"/>
        <v>3110965.8</v>
      </c>
      <c r="L54" s="10">
        <f t="shared" si="1"/>
        <v>3111</v>
      </c>
      <c r="M54" s="1"/>
      <c r="N54" s="73"/>
      <c r="O54" s="75"/>
      <c r="P54" s="77"/>
      <c r="Q54" s="75"/>
    </row>
    <row r="55" spans="1:17" s="42" customFormat="1" ht="26.25" customHeight="1" x14ac:dyDescent="0.35">
      <c r="A55" s="1"/>
      <c r="B55" s="1"/>
      <c r="C55" s="1"/>
      <c r="D55" s="44"/>
      <c r="E55" s="14" t="s">
        <v>15</v>
      </c>
      <c r="F55" s="16"/>
      <c r="G55" s="23"/>
      <c r="H55" s="10">
        <f t="shared" si="2"/>
        <v>0</v>
      </c>
      <c r="I55" s="11">
        <f>I56+I57+I58</f>
        <v>1200000</v>
      </c>
      <c r="J55" s="11">
        <f t="shared" ref="J55:L55" si="15">J56+J57+J58</f>
        <v>0</v>
      </c>
      <c r="K55" s="11">
        <f t="shared" si="15"/>
        <v>1200000</v>
      </c>
      <c r="L55" s="12">
        <f t="shared" si="15"/>
        <v>1200</v>
      </c>
      <c r="M55" s="1"/>
      <c r="N55" s="82"/>
      <c r="O55" s="75"/>
      <c r="P55" s="76"/>
      <c r="Q55" s="75"/>
    </row>
    <row r="56" spans="1:17" s="42" customFormat="1" ht="24" customHeight="1" x14ac:dyDescent="0.35">
      <c r="A56" s="1"/>
      <c r="B56" s="1"/>
      <c r="C56" s="1"/>
      <c r="D56" s="44"/>
      <c r="E56" s="47" t="s">
        <v>16</v>
      </c>
      <c r="F56" s="16" t="s">
        <v>57</v>
      </c>
      <c r="G56" s="23">
        <v>16481572</v>
      </c>
      <c r="H56" s="10">
        <f t="shared" si="2"/>
        <v>16481.599999999999</v>
      </c>
      <c r="I56" s="20">
        <v>1000000</v>
      </c>
      <c r="J56" s="20"/>
      <c r="K56" s="17">
        <f t="shared" ref="K56:K58" si="16">I56+J56</f>
        <v>1000000</v>
      </c>
      <c r="L56" s="10">
        <f t="shared" si="1"/>
        <v>1000</v>
      </c>
      <c r="M56" s="48">
        <v>31</v>
      </c>
      <c r="N56" s="82"/>
      <c r="O56" s="75"/>
      <c r="P56" s="77"/>
      <c r="Q56" s="75"/>
    </row>
    <row r="57" spans="1:17" s="42" customFormat="1" ht="61.9" customHeight="1" x14ac:dyDescent="0.35">
      <c r="A57" s="1"/>
      <c r="B57" s="1"/>
      <c r="C57" s="1"/>
      <c r="D57" s="44"/>
      <c r="E57" s="46" t="s">
        <v>62</v>
      </c>
      <c r="F57" s="16">
        <v>2019</v>
      </c>
      <c r="G57" s="23"/>
      <c r="H57" s="10">
        <f t="shared" si="2"/>
        <v>0</v>
      </c>
      <c r="I57" s="20">
        <v>100000</v>
      </c>
      <c r="J57" s="20"/>
      <c r="K57" s="17">
        <f t="shared" si="16"/>
        <v>100000</v>
      </c>
      <c r="L57" s="10">
        <f t="shared" si="1"/>
        <v>100</v>
      </c>
      <c r="M57" s="1"/>
      <c r="N57" s="82"/>
      <c r="O57" s="75"/>
      <c r="P57" s="77"/>
      <c r="Q57" s="75"/>
    </row>
    <row r="58" spans="1:17" s="42" customFormat="1" ht="38.450000000000003" customHeight="1" x14ac:dyDescent="0.35">
      <c r="A58" s="1"/>
      <c r="B58" s="1"/>
      <c r="C58" s="1"/>
      <c r="D58" s="44"/>
      <c r="E58" s="46" t="s">
        <v>63</v>
      </c>
      <c r="F58" s="16">
        <v>2019</v>
      </c>
      <c r="G58" s="23"/>
      <c r="H58" s="10">
        <f t="shared" si="2"/>
        <v>0</v>
      </c>
      <c r="I58" s="20">
        <v>100000</v>
      </c>
      <c r="J58" s="20"/>
      <c r="K58" s="17">
        <f t="shared" si="16"/>
        <v>100000</v>
      </c>
      <c r="L58" s="10">
        <f t="shared" si="1"/>
        <v>100</v>
      </c>
      <c r="M58" s="1"/>
      <c r="N58" s="61"/>
      <c r="O58" s="75"/>
      <c r="P58" s="77"/>
      <c r="Q58" s="75"/>
    </row>
    <row r="59" spans="1:17" s="42" customFormat="1" ht="38.450000000000003" customHeight="1" x14ac:dyDescent="0.35">
      <c r="A59" s="7">
        <v>1517321</v>
      </c>
      <c r="B59" s="7">
        <v>7321</v>
      </c>
      <c r="C59" s="9" t="s">
        <v>11</v>
      </c>
      <c r="D59" s="24" t="s">
        <v>17</v>
      </c>
      <c r="E59" s="49"/>
      <c r="F59" s="16"/>
      <c r="G59" s="20"/>
      <c r="H59" s="10">
        <f t="shared" si="2"/>
        <v>0</v>
      </c>
      <c r="I59" s="11">
        <f>I60+I64</f>
        <v>4900000</v>
      </c>
      <c r="J59" s="11">
        <f>J60+J64</f>
        <v>6085940</v>
      </c>
      <c r="K59" s="11">
        <f>K60+K64</f>
        <v>10985940</v>
      </c>
      <c r="L59" s="12">
        <f>L60+L64</f>
        <v>10985.9</v>
      </c>
      <c r="M59" s="1"/>
      <c r="N59" s="82"/>
      <c r="O59" s="75"/>
      <c r="P59" s="76"/>
      <c r="Q59" s="75"/>
    </row>
    <row r="60" spans="1:17" s="42" customFormat="1" ht="20.45" customHeight="1" x14ac:dyDescent="0.35">
      <c r="A60" s="1"/>
      <c r="B60" s="1"/>
      <c r="C60" s="1"/>
      <c r="D60" s="44"/>
      <c r="E60" s="18" t="s">
        <v>12</v>
      </c>
      <c r="F60" s="16"/>
      <c r="G60" s="20"/>
      <c r="H60" s="10">
        <f t="shared" si="2"/>
        <v>0</v>
      </c>
      <c r="I60" s="11">
        <f>I62+I61+I63</f>
        <v>2000000</v>
      </c>
      <c r="J60" s="11">
        <f t="shared" ref="J60:K60" si="17">J62+J61+J63</f>
        <v>5650000</v>
      </c>
      <c r="K60" s="11">
        <f t="shared" si="17"/>
        <v>7650000</v>
      </c>
      <c r="L60" s="12">
        <f>L62+L61+L63</f>
        <v>7650</v>
      </c>
      <c r="M60" s="1"/>
      <c r="N60" s="82"/>
      <c r="O60" s="75"/>
      <c r="P60" s="76"/>
      <c r="Q60" s="75"/>
    </row>
    <row r="61" spans="1:17" s="42" customFormat="1" ht="55.9" customHeight="1" x14ac:dyDescent="0.35">
      <c r="A61" s="1"/>
      <c r="B61" s="1"/>
      <c r="C61" s="1"/>
      <c r="D61" s="45"/>
      <c r="E61" s="47" t="s">
        <v>105</v>
      </c>
      <c r="F61" s="16" t="s">
        <v>64</v>
      </c>
      <c r="G61" s="20"/>
      <c r="H61" s="10">
        <f t="shared" si="2"/>
        <v>0</v>
      </c>
      <c r="I61" s="20"/>
      <c r="J61" s="20">
        <v>5500000</v>
      </c>
      <c r="K61" s="17">
        <f t="shared" ref="K61:K63" si="18">I61+J61</f>
        <v>5500000</v>
      </c>
      <c r="L61" s="10">
        <f t="shared" si="1"/>
        <v>5500</v>
      </c>
      <c r="M61" s="1"/>
      <c r="N61" s="83"/>
      <c r="O61" s="75"/>
      <c r="P61" s="77"/>
      <c r="Q61" s="75"/>
    </row>
    <row r="62" spans="1:17" s="42" customFormat="1" ht="45" customHeight="1" x14ac:dyDescent="0.35">
      <c r="A62" s="1"/>
      <c r="B62" s="1"/>
      <c r="C62" s="1"/>
      <c r="D62" s="45"/>
      <c r="E62" s="47" t="s">
        <v>18</v>
      </c>
      <c r="F62" s="16" t="s">
        <v>65</v>
      </c>
      <c r="G62" s="20"/>
      <c r="H62" s="10">
        <f t="shared" si="2"/>
        <v>0</v>
      </c>
      <c r="I62" s="20">
        <v>2000000</v>
      </c>
      <c r="J62" s="20"/>
      <c r="K62" s="17">
        <f t="shared" si="18"/>
        <v>2000000</v>
      </c>
      <c r="L62" s="10">
        <f t="shared" si="1"/>
        <v>2000</v>
      </c>
      <c r="M62" s="1"/>
      <c r="N62" s="83"/>
      <c r="O62" s="75"/>
      <c r="P62" s="77"/>
      <c r="Q62" s="75"/>
    </row>
    <row r="63" spans="1:17" s="42" customFormat="1" ht="69" customHeight="1" x14ac:dyDescent="0.35">
      <c r="A63" s="1"/>
      <c r="B63" s="1"/>
      <c r="C63" s="1"/>
      <c r="D63" s="45"/>
      <c r="E63" s="47" t="s">
        <v>106</v>
      </c>
      <c r="F63" s="16">
        <v>2019</v>
      </c>
      <c r="G63" s="20"/>
      <c r="H63" s="10">
        <f t="shared" si="2"/>
        <v>0</v>
      </c>
      <c r="I63" s="20"/>
      <c r="J63" s="20">
        <v>150000</v>
      </c>
      <c r="K63" s="17">
        <f t="shared" si="18"/>
        <v>150000</v>
      </c>
      <c r="L63" s="10">
        <f t="shared" si="1"/>
        <v>150</v>
      </c>
      <c r="M63" s="1"/>
      <c r="N63" s="83"/>
      <c r="O63" s="75"/>
      <c r="P63" s="77"/>
      <c r="Q63" s="75"/>
    </row>
    <row r="64" spans="1:17" s="42" customFormat="1" ht="25.15" customHeight="1" x14ac:dyDescent="0.35">
      <c r="A64" s="1"/>
      <c r="B64" s="1"/>
      <c r="C64" s="1"/>
      <c r="D64" s="44"/>
      <c r="E64" s="14" t="s">
        <v>15</v>
      </c>
      <c r="F64" s="16"/>
      <c r="G64" s="20"/>
      <c r="H64" s="10">
        <f t="shared" si="2"/>
        <v>0</v>
      </c>
      <c r="I64" s="11">
        <f>SUM(I65:I70)</f>
        <v>2900000</v>
      </c>
      <c r="J64" s="11">
        <f>SUM(J65:J70)</f>
        <v>435940</v>
      </c>
      <c r="K64" s="11">
        <f>SUM(K65:K70)</f>
        <v>3335940</v>
      </c>
      <c r="L64" s="12">
        <f>SUM(L65:L70)</f>
        <v>3335.9</v>
      </c>
      <c r="M64" s="1"/>
      <c r="N64" s="83"/>
      <c r="O64" s="75"/>
      <c r="P64" s="76"/>
      <c r="Q64" s="75"/>
    </row>
    <row r="65" spans="1:17" s="42" customFormat="1" ht="42.6" customHeight="1" x14ac:dyDescent="0.35">
      <c r="A65" s="1"/>
      <c r="B65" s="1"/>
      <c r="C65" s="1"/>
      <c r="D65" s="44"/>
      <c r="E65" s="46" t="s">
        <v>36</v>
      </c>
      <c r="F65" s="16">
        <v>2019</v>
      </c>
      <c r="G65" s="20"/>
      <c r="H65" s="10">
        <f t="shared" si="2"/>
        <v>0</v>
      </c>
      <c r="I65" s="20">
        <v>100000</v>
      </c>
      <c r="J65" s="20"/>
      <c r="K65" s="17">
        <f t="shared" ref="K65:K70" si="19">I65+J65</f>
        <v>100000</v>
      </c>
      <c r="L65" s="10">
        <f t="shared" si="1"/>
        <v>100</v>
      </c>
      <c r="M65" s="1"/>
      <c r="N65" s="83"/>
      <c r="O65" s="75"/>
      <c r="P65" s="77"/>
      <c r="Q65" s="75"/>
    </row>
    <row r="66" spans="1:17" s="42" customFormat="1" ht="42.75" customHeight="1" x14ac:dyDescent="0.35">
      <c r="A66" s="1"/>
      <c r="B66" s="1"/>
      <c r="C66" s="1"/>
      <c r="D66" s="44"/>
      <c r="E66" s="46" t="s">
        <v>19</v>
      </c>
      <c r="F66" s="16" t="s">
        <v>56</v>
      </c>
      <c r="G66" s="20">
        <v>7491775</v>
      </c>
      <c r="H66" s="10">
        <f t="shared" si="2"/>
        <v>7491.8</v>
      </c>
      <c r="I66" s="17">
        <f>200000+1500000</f>
        <v>1700000</v>
      </c>
      <c r="J66" s="17"/>
      <c r="K66" s="17">
        <f t="shared" si="19"/>
        <v>1700000</v>
      </c>
      <c r="L66" s="10">
        <f t="shared" si="1"/>
        <v>1700</v>
      </c>
      <c r="M66" s="1">
        <v>2.4</v>
      </c>
      <c r="N66" s="83"/>
      <c r="O66" s="75"/>
      <c r="P66" s="77"/>
      <c r="Q66" s="75"/>
    </row>
    <row r="67" spans="1:17" s="42" customFormat="1" ht="51.75" customHeight="1" x14ac:dyDescent="0.35">
      <c r="A67" s="1"/>
      <c r="B67" s="1"/>
      <c r="C67" s="1"/>
      <c r="D67" s="44"/>
      <c r="E67" s="46" t="s">
        <v>87</v>
      </c>
      <c r="F67" s="16" t="s">
        <v>59</v>
      </c>
      <c r="G67" s="20"/>
      <c r="H67" s="10">
        <f t="shared" si="2"/>
        <v>0</v>
      </c>
      <c r="I67" s="20">
        <v>100000</v>
      </c>
      <c r="J67" s="20"/>
      <c r="K67" s="17">
        <f t="shared" si="19"/>
        <v>100000</v>
      </c>
      <c r="L67" s="10">
        <f t="shared" si="1"/>
        <v>100</v>
      </c>
      <c r="M67" s="1"/>
      <c r="N67" s="83"/>
      <c r="O67" s="75"/>
      <c r="P67" s="77"/>
      <c r="Q67" s="75"/>
    </row>
    <row r="68" spans="1:17" s="42" customFormat="1" ht="56.25" customHeight="1" x14ac:dyDescent="0.35">
      <c r="A68" s="1"/>
      <c r="B68" s="1"/>
      <c r="C68" s="1"/>
      <c r="D68" s="44"/>
      <c r="E68" s="46" t="s">
        <v>111</v>
      </c>
      <c r="F68" s="16" t="s">
        <v>55</v>
      </c>
      <c r="G68" s="20"/>
      <c r="H68" s="10">
        <f t="shared" si="2"/>
        <v>0</v>
      </c>
      <c r="I68" s="20"/>
      <c r="J68" s="20">
        <v>215940</v>
      </c>
      <c r="K68" s="17">
        <f t="shared" si="19"/>
        <v>215940</v>
      </c>
      <c r="L68" s="10">
        <f t="shared" si="1"/>
        <v>215.9</v>
      </c>
      <c r="M68" s="1"/>
      <c r="N68" s="83"/>
      <c r="O68" s="75"/>
      <c r="P68" s="77"/>
      <c r="Q68" s="75"/>
    </row>
    <row r="69" spans="1:17" s="42" customFormat="1" ht="59.45" customHeight="1" x14ac:dyDescent="0.35">
      <c r="A69" s="1"/>
      <c r="B69" s="1"/>
      <c r="C69" s="1"/>
      <c r="D69" s="44"/>
      <c r="E69" s="46" t="s">
        <v>122</v>
      </c>
      <c r="F69" s="16" t="s">
        <v>59</v>
      </c>
      <c r="G69" s="20"/>
      <c r="H69" s="10">
        <f t="shared" si="2"/>
        <v>0</v>
      </c>
      <c r="I69" s="20"/>
      <c r="J69" s="20">
        <v>220000</v>
      </c>
      <c r="K69" s="17">
        <f t="shared" si="19"/>
        <v>220000</v>
      </c>
      <c r="L69" s="10">
        <f t="shared" si="1"/>
        <v>220</v>
      </c>
      <c r="M69" s="1"/>
      <c r="N69" s="83"/>
      <c r="O69" s="75"/>
      <c r="P69" s="77"/>
      <c r="Q69" s="75"/>
    </row>
    <row r="70" spans="1:17" s="42" customFormat="1" ht="59.45" customHeight="1" x14ac:dyDescent="0.35">
      <c r="A70" s="1"/>
      <c r="B70" s="1"/>
      <c r="C70" s="1"/>
      <c r="D70" s="44"/>
      <c r="E70" s="46" t="s">
        <v>20</v>
      </c>
      <c r="F70" s="16" t="s">
        <v>55</v>
      </c>
      <c r="G70" s="20"/>
      <c r="H70" s="10">
        <f t="shared" si="2"/>
        <v>0</v>
      </c>
      <c r="I70" s="20">
        <v>1000000</v>
      </c>
      <c r="J70" s="20"/>
      <c r="K70" s="17">
        <f t="shared" si="19"/>
        <v>1000000</v>
      </c>
      <c r="L70" s="10">
        <f t="shared" si="1"/>
        <v>1000</v>
      </c>
      <c r="M70" s="1"/>
      <c r="N70" s="83"/>
      <c r="O70" s="75"/>
      <c r="P70" s="77"/>
      <c r="Q70" s="75"/>
    </row>
    <row r="71" spans="1:17" s="42" customFormat="1" ht="33" customHeight="1" x14ac:dyDescent="0.35">
      <c r="A71" s="7">
        <v>1517322</v>
      </c>
      <c r="B71" s="7">
        <v>7322</v>
      </c>
      <c r="C71" s="9" t="s">
        <v>11</v>
      </c>
      <c r="D71" s="24" t="s">
        <v>21</v>
      </c>
      <c r="E71" s="49"/>
      <c r="F71" s="16"/>
      <c r="G71" s="20"/>
      <c r="H71" s="10">
        <f t="shared" si="2"/>
        <v>0</v>
      </c>
      <c r="I71" s="11">
        <f>I74+I72</f>
        <v>4200000</v>
      </c>
      <c r="J71" s="11">
        <f t="shared" ref="J71:L71" si="20">J74+J72</f>
        <v>3300000</v>
      </c>
      <c r="K71" s="11">
        <f t="shared" si="20"/>
        <v>7500000</v>
      </c>
      <c r="L71" s="12">
        <f t="shared" si="20"/>
        <v>7500</v>
      </c>
      <c r="M71" s="1"/>
      <c r="N71" s="83"/>
      <c r="O71" s="75"/>
      <c r="P71" s="76"/>
      <c r="Q71" s="75"/>
    </row>
    <row r="72" spans="1:17" s="42" customFormat="1" ht="22.15" customHeight="1" x14ac:dyDescent="0.35">
      <c r="A72" s="7"/>
      <c r="B72" s="7"/>
      <c r="C72" s="9"/>
      <c r="D72" s="24"/>
      <c r="E72" s="18" t="s">
        <v>12</v>
      </c>
      <c r="F72" s="16"/>
      <c r="G72" s="20"/>
      <c r="H72" s="10">
        <f t="shared" si="2"/>
        <v>0</v>
      </c>
      <c r="I72" s="11">
        <f>I73</f>
        <v>0</v>
      </c>
      <c r="J72" s="11">
        <f t="shared" ref="J72:L72" si="21">J73</f>
        <v>300000</v>
      </c>
      <c r="K72" s="11">
        <f t="shared" si="21"/>
        <v>300000</v>
      </c>
      <c r="L72" s="12">
        <f t="shared" si="21"/>
        <v>300</v>
      </c>
      <c r="M72" s="1"/>
      <c r="N72" s="83"/>
      <c r="O72" s="75"/>
      <c r="P72" s="76"/>
      <c r="Q72" s="75"/>
    </row>
    <row r="73" spans="1:17" s="42" customFormat="1" ht="48" customHeight="1" x14ac:dyDescent="0.35">
      <c r="A73" s="7"/>
      <c r="B73" s="7"/>
      <c r="C73" s="9"/>
      <c r="D73" s="24"/>
      <c r="E73" s="47" t="s">
        <v>112</v>
      </c>
      <c r="F73" s="16" t="s">
        <v>55</v>
      </c>
      <c r="G73" s="20"/>
      <c r="H73" s="10">
        <f t="shared" si="2"/>
        <v>0</v>
      </c>
      <c r="I73" s="20"/>
      <c r="J73" s="20">
        <v>300000</v>
      </c>
      <c r="K73" s="20">
        <f>J73+I73</f>
        <v>300000</v>
      </c>
      <c r="L73" s="10">
        <f t="shared" si="1"/>
        <v>300</v>
      </c>
      <c r="M73" s="1"/>
      <c r="N73" s="83"/>
      <c r="O73" s="75"/>
      <c r="P73" s="79"/>
      <c r="Q73" s="75"/>
    </row>
    <row r="74" spans="1:17" s="42" customFormat="1" ht="30.75" customHeight="1" x14ac:dyDescent="0.35">
      <c r="A74" s="1"/>
      <c r="B74" s="1"/>
      <c r="C74" s="1"/>
      <c r="D74" s="44"/>
      <c r="E74" s="14" t="s">
        <v>15</v>
      </c>
      <c r="F74" s="16"/>
      <c r="G74" s="20"/>
      <c r="H74" s="10">
        <f t="shared" si="2"/>
        <v>0</v>
      </c>
      <c r="I74" s="11">
        <f>SUM(I75:I79)</f>
        <v>4200000</v>
      </c>
      <c r="J74" s="11">
        <f t="shared" ref="J74:L74" si="22">SUM(J75:J79)</f>
        <v>3000000</v>
      </c>
      <c r="K74" s="11">
        <f t="shared" si="22"/>
        <v>7200000</v>
      </c>
      <c r="L74" s="12">
        <f t="shared" si="22"/>
        <v>7200</v>
      </c>
      <c r="M74" s="1"/>
      <c r="N74" s="83"/>
      <c r="O74" s="75"/>
      <c r="P74" s="76"/>
      <c r="Q74" s="75"/>
    </row>
    <row r="75" spans="1:17" s="42" customFormat="1" ht="67.5" customHeight="1" x14ac:dyDescent="0.35">
      <c r="A75" s="1"/>
      <c r="B75" s="1"/>
      <c r="C75" s="1"/>
      <c r="D75" s="44"/>
      <c r="E75" s="47" t="s">
        <v>88</v>
      </c>
      <c r="F75" s="16" t="s">
        <v>59</v>
      </c>
      <c r="G75" s="20"/>
      <c r="H75" s="10">
        <f t="shared" si="2"/>
        <v>0</v>
      </c>
      <c r="I75" s="20">
        <v>100000</v>
      </c>
      <c r="J75" s="20"/>
      <c r="K75" s="17">
        <f t="shared" ref="K75:K79" si="23">I75+J75</f>
        <v>100000</v>
      </c>
      <c r="L75" s="10">
        <f t="shared" ref="L75:L120" si="24">ROUND(K75/1000,1)</f>
        <v>100</v>
      </c>
      <c r="M75" s="1"/>
      <c r="N75" s="83"/>
      <c r="O75" s="75"/>
      <c r="P75" s="77"/>
      <c r="Q75" s="75"/>
    </row>
    <row r="76" spans="1:17" s="42" customFormat="1" ht="68.25" customHeight="1" x14ac:dyDescent="0.35">
      <c r="A76" s="1"/>
      <c r="B76" s="1"/>
      <c r="C76" s="1"/>
      <c r="D76" s="44"/>
      <c r="E76" s="47" t="s">
        <v>123</v>
      </c>
      <c r="F76" s="16">
        <v>2019</v>
      </c>
      <c r="G76" s="20"/>
      <c r="H76" s="10">
        <f t="shared" ref="H76:H121" si="25">ROUND(G76/1000,1)</f>
        <v>0</v>
      </c>
      <c r="I76" s="20"/>
      <c r="J76" s="20">
        <v>1500000</v>
      </c>
      <c r="K76" s="17">
        <f t="shared" si="23"/>
        <v>1500000</v>
      </c>
      <c r="L76" s="10">
        <f t="shared" si="24"/>
        <v>1500</v>
      </c>
      <c r="M76" s="1"/>
      <c r="N76" s="83"/>
      <c r="O76" s="75"/>
      <c r="P76" s="77"/>
      <c r="Q76" s="75"/>
    </row>
    <row r="77" spans="1:17" s="50" customFormat="1" ht="66" customHeight="1" x14ac:dyDescent="0.35">
      <c r="A77" s="45"/>
      <c r="B77" s="45"/>
      <c r="C77" s="45"/>
      <c r="D77" s="44"/>
      <c r="E77" s="47" t="s">
        <v>89</v>
      </c>
      <c r="F77" s="25" t="s">
        <v>59</v>
      </c>
      <c r="G77" s="17"/>
      <c r="H77" s="10">
        <f t="shared" si="25"/>
        <v>0</v>
      </c>
      <c r="I77" s="17">
        <v>100000</v>
      </c>
      <c r="J77" s="17">
        <v>1500000</v>
      </c>
      <c r="K77" s="17">
        <f t="shared" si="23"/>
        <v>1600000</v>
      </c>
      <c r="L77" s="10">
        <f t="shared" si="24"/>
        <v>1600</v>
      </c>
      <c r="M77" s="45"/>
      <c r="N77" s="83"/>
      <c r="O77" s="75"/>
      <c r="P77" s="77"/>
      <c r="Q77" s="75"/>
    </row>
    <row r="78" spans="1:17" s="42" customFormat="1" ht="46.15" customHeight="1" x14ac:dyDescent="0.35">
      <c r="A78" s="1"/>
      <c r="B78" s="1"/>
      <c r="C78" s="1"/>
      <c r="D78" s="44"/>
      <c r="E78" s="47" t="s">
        <v>136</v>
      </c>
      <c r="F78" s="16" t="s">
        <v>56</v>
      </c>
      <c r="G78" s="23">
        <v>16272770</v>
      </c>
      <c r="H78" s="10">
        <f t="shared" si="25"/>
        <v>16272.8</v>
      </c>
      <c r="I78" s="20">
        <v>1000000</v>
      </c>
      <c r="J78" s="20"/>
      <c r="K78" s="17">
        <f t="shared" si="23"/>
        <v>1000000</v>
      </c>
      <c r="L78" s="10">
        <f t="shared" si="24"/>
        <v>1000</v>
      </c>
      <c r="M78" s="1">
        <v>9.8000000000000007</v>
      </c>
      <c r="N78" s="83"/>
      <c r="O78" s="75"/>
      <c r="P78" s="77"/>
      <c r="Q78" s="75"/>
    </row>
    <row r="79" spans="1:17" s="42" customFormat="1" ht="48.6" customHeight="1" x14ac:dyDescent="0.35">
      <c r="A79" s="1"/>
      <c r="B79" s="1"/>
      <c r="C79" s="1"/>
      <c r="D79" s="44"/>
      <c r="E79" s="15" t="s">
        <v>137</v>
      </c>
      <c r="F79" s="16" t="s">
        <v>56</v>
      </c>
      <c r="G79" s="20"/>
      <c r="H79" s="10">
        <f t="shared" si="25"/>
        <v>0</v>
      </c>
      <c r="I79" s="20">
        <v>3000000</v>
      </c>
      <c r="J79" s="20"/>
      <c r="K79" s="17">
        <f t="shared" si="23"/>
        <v>3000000</v>
      </c>
      <c r="L79" s="10">
        <f t="shared" si="24"/>
        <v>3000</v>
      </c>
      <c r="M79" s="1"/>
      <c r="N79" s="83"/>
      <c r="O79" s="75"/>
      <c r="P79" s="77"/>
      <c r="Q79" s="75"/>
    </row>
    <row r="80" spans="1:17" s="42" customFormat="1" ht="61.15" customHeight="1" x14ac:dyDescent="0.35">
      <c r="A80" s="7">
        <v>1517325</v>
      </c>
      <c r="B80" s="7">
        <v>7325</v>
      </c>
      <c r="C80" s="9" t="s">
        <v>11</v>
      </c>
      <c r="D80" s="24" t="s">
        <v>22</v>
      </c>
      <c r="E80" s="24"/>
      <c r="F80" s="16"/>
      <c r="G80" s="20"/>
      <c r="H80" s="10">
        <f t="shared" si="25"/>
        <v>0</v>
      </c>
      <c r="I80" s="11">
        <f>I81</f>
        <v>8000000</v>
      </c>
      <c r="J80" s="11">
        <f t="shared" ref="J80:L80" si="26">J81</f>
        <v>1181651</v>
      </c>
      <c r="K80" s="11">
        <f t="shared" si="26"/>
        <v>9181651</v>
      </c>
      <c r="L80" s="12">
        <f t="shared" si="26"/>
        <v>9181.7000000000007</v>
      </c>
      <c r="M80" s="1"/>
      <c r="N80" s="83"/>
      <c r="O80" s="75"/>
      <c r="P80" s="76"/>
      <c r="Q80" s="75"/>
    </row>
    <row r="81" spans="1:17" s="42" customFormat="1" ht="37.15" customHeight="1" x14ac:dyDescent="0.35">
      <c r="A81" s="1"/>
      <c r="B81" s="1"/>
      <c r="C81" s="1"/>
      <c r="D81" s="44"/>
      <c r="E81" s="14" t="s">
        <v>15</v>
      </c>
      <c r="F81" s="16"/>
      <c r="G81" s="20"/>
      <c r="H81" s="10">
        <f t="shared" si="25"/>
        <v>0</v>
      </c>
      <c r="I81" s="11">
        <f>I82+I83</f>
        <v>8000000</v>
      </c>
      <c r="J81" s="11">
        <f t="shared" ref="J81:L81" si="27">J82+J83</f>
        <v>1181651</v>
      </c>
      <c r="K81" s="11">
        <f t="shared" si="27"/>
        <v>9181651</v>
      </c>
      <c r="L81" s="12">
        <f t="shared" si="27"/>
        <v>9181.7000000000007</v>
      </c>
      <c r="M81" s="1"/>
      <c r="N81" s="83"/>
      <c r="O81" s="75"/>
      <c r="P81" s="76"/>
      <c r="Q81" s="75"/>
    </row>
    <row r="82" spans="1:17" s="42" customFormat="1" ht="67.900000000000006" customHeight="1" x14ac:dyDescent="0.35">
      <c r="A82" s="1"/>
      <c r="B82" s="1"/>
      <c r="C82" s="1"/>
      <c r="D82" s="44"/>
      <c r="E82" s="47" t="s">
        <v>23</v>
      </c>
      <c r="F82" s="16" t="s">
        <v>55</v>
      </c>
      <c r="G82" s="23">
        <v>12431937</v>
      </c>
      <c r="H82" s="10">
        <f t="shared" si="25"/>
        <v>12431.9</v>
      </c>
      <c r="I82" s="20">
        <f>10000000-2000000</f>
        <v>8000000</v>
      </c>
      <c r="J82" s="20"/>
      <c r="K82" s="17">
        <f>I82+J82</f>
        <v>8000000</v>
      </c>
      <c r="L82" s="10">
        <f t="shared" si="24"/>
        <v>8000</v>
      </c>
      <c r="M82" s="1">
        <v>0.17</v>
      </c>
      <c r="N82" s="83"/>
      <c r="O82" s="75"/>
      <c r="P82" s="77"/>
      <c r="Q82" s="75"/>
    </row>
    <row r="83" spans="1:17" s="42" customFormat="1" ht="36" customHeight="1" x14ac:dyDescent="0.35">
      <c r="A83" s="1"/>
      <c r="B83" s="1"/>
      <c r="C83" s="1"/>
      <c r="D83" s="44"/>
      <c r="E83" s="47" t="s">
        <v>124</v>
      </c>
      <c r="F83" s="16" t="s">
        <v>57</v>
      </c>
      <c r="G83" s="23"/>
      <c r="H83" s="10">
        <f t="shared" si="25"/>
        <v>0</v>
      </c>
      <c r="I83" s="20"/>
      <c r="J83" s="20">
        <v>1181651</v>
      </c>
      <c r="K83" s="17">
        <f>I83+J83</f>
        <v>1181651</v>
      </c>
      <c r="L83" s="10">
        <f>ROUND(K83/1000,1)</f>
        <v>1181.7</v>
      </c>
      <c r="M83" s="1"/>
      <c r="N83" s="83"/>
      <c r="O83" s="75"/>
      <c r="P83" s="77"/>
      <c r="Q83" s="75"/>
    </row>
    <row r="84" spans="1:17" s="42" customFormat="1" ht="51.75" customHeight="1" x14ac:dyDescent="0.35">
      <c r="A84" s="7">
        <v>1517330</v>
      </c>
      <c r="B84" s="7">
        <v>7330</v>
      </c>
      <c r="C84" s="9" t="s">
        <v>11</v>
      </c>
      <c r="D84" s="24" t="s">
        <v>92</v>
      </c>
      <c r="E84" s="24"/>
      <c r="F84" s="16"/>
      <c r="G84" s="20"/>
      <c r="H84" s="10">
        <f t="shared" si="25"/>
        <v>0</v>
      </c>
      <c r="I84" s="11">
        <f>I85+I97</f>
        <v>33200000</v>
      </c>
      <c r="J84" s="11">
        <f t="shared" ref="J84:L84" si="28">J85+J97</f>
        <v>-3800481</v>
      </c>
      <c r="K84" s="11">
        <f t="shared" si="28"/>
        <v>29399519</v>
      </c>
      <c r="L84" s="12">
        <f t="shared" si="28"/>
        <v>29399.5</v>
      </c>
      <c r="M84" s="1"/>
      <c r="N84" s="83"/>
      <c r="O84" s="75"/>
      <c r="P84" s="76"/>
      <c r="Q84" s="75"/>
    </row>
    <row r="85" spans="1:17" s="42" customFormat="1" ht="19.149999999999999" customHeight="1" x14ac:dyDescent="0.35">
      <c r="A85" s="51"/>
      <c r="B85" s="51"/>
      <c r="C85" s="51"/>
      <c r="D85" s="44"/>
      <c r="E85" s="18" t="s">
        <v>12</v>
      </c>
      <c r="F85" s="52"/>
      <c r="G85" s="53"/>
      <c r="H85" s="10">
        <f t="shared" si="25"/>
        <v>0</v>
      </c>
      <c r="I85" s="11">
        <f>SUM(I86:I96)</f>
        <v>11500000</v>
      </c>
      <c r="J85" s="11">
        <f t="shared" ref="J85:L85" si="29">SUM(J86:J96)</f>
        <v>-650481</v>
      </c>
      <c r="K85" s="11">
        <f t="shared" si="29"/>
        <v>10849519</v>
      </c>
      <c r="L85" s="12">
        <f t="shared" si="29"/>
        <v>10849.500000000002</v>
      </c>
      <c r="M85" s="51"/>
      <c r="N85" s="83"/>
      <c r="O85" s="75"/>
      <c r="P85" s="76"/>
      <c r="Q85" s="75"/>
    </row>
    <row r="86" spans="1:17" s="42" customFormat="1" ht="36.6" customHeight="1" x14ac:dyDescent="0.35">
      <c r="A86" s="51"/>
      <c r="B86" s="51"/>
      <c r="C86" s="51"/>
      <c r="D86" s="44"/>
      <c r="E86" s="15" t="s">
        <v>24</v>
      </c>
      <c r="F86" s="16" t="s">
        <v>55</v>
      </c>
      <c r="G86" s="23"/>
      <c r="H86" s="10">
        <f t="shared" si="25"/>
        <v>0</v>
      </c>
      <c r="I86" s="20">
        <v>1500000</v>
      </c>
      <c r="J86" s="20"/>
      <c r="K86" s="17">
        <f t="shared" ref="K86:K90" si="30">I86+J86</f>
        <v>1500000</v>
      </c>
      <c r="L86" s="10">
        <f t="shared" si="24"/>
        <v>1500</v>
      </c>
      <c r="M86" s="10"/>
      <c r="N86" s="83"/>
      <c r="O86" s="75"/>
      <c r="P86" s="77"/>
      <c r="Q86" s="75"/>
    </row>
    <row r="87" spans="1:17" s="42" customFormat="1" ht="37.15" customHeight="1" x14ac:dyDescent="0.35">
      <c r="A87" s="51"/>
      <c r="B87" s="51"/>
      <c r="C87" s="51"/>
      <c r="D87" s="45"/>
      <c r="E87" s="47" t="s">
        <v>25</v>
      </c>
      <c r="F87" s="16" t="s">
        <v>57</v>
      </c>
      <c r="G87" s="23">
        <v>28556946</v>
      </c>
      <c r="H87" s="10">
        <f t="shared" si="25"/>
        <v>28556.9</v>
      </c>
      <c r="I87" s="20">
        <v>4000000</v>
      </c>
      <c r="J87" s="20"/>
      <c r="K87" s="17">
        <f t="shared" si="30"/>
        <v>4000000</v>
      </c>
      <c r="L87" s="10">
        <f t="shared" si="24"/>
        <v>4000</v>
      </c>
      <c r="M87" s="54">
        <v>43.4</v>
      </c>
      <c r="N87" s="83"/>
      <c r="O87" s="75"/>
      <c r="P87" s="77"/>
      <c r="Q87" s="75"/>
    </row>
    <row r="88" spans="1:17" s="42" customFormat="1" ht="49.15" customHeight="1" x14ac:dyDescent="0.35">
      <c r="A88" s="51"/>
      <c r="B88" s="51"/>
      <c r="C88" s="51"/>
      <c r="D88" s="45"/>
      <c r="E88" s="55" t="s">
        <v>73</v>
      </c>
      <c r="F88" s="16" t="s">
        <v>75</v>
      </c>
      <c r="G88" s="23"/>
      <c r="H88" s="10">
        <f t="shared" si="25"/>
        <v>0</v>
      </c>
      <c r="I88" s="20">
        <v>1000000</v>
      </c>
      <c r="J88" s="20"/>
      <c r="K88" s="17">
        <f t="shared" si="30"/>
        <v>1000000</v>
      </c>
      <c r="L88" s="10">
        <f t="shared" si="24"/>
        <v>1000</v>
      </c>
      <c r="M88" s="54"/>
      <c r="N88" s="83"/>
      <c r="O88" s="75"/>
      <c r="P88" s="77"/>
      <c r="Q88" s="75"/>
    </row>
    <row r="89" spans="1:17" s="42" customFormat="1" ht="67.900000000000006" customHeight="1" x14ac:dyDescent="0.35">
      <c r="A89" s="51"/>
      <c r="B89" s="51"/>
      <c r="C89" s="51"/>
      <c r="D89" s="45"/>
      <c r="E89" s="46" t="s">
        <v>26</v>
      </c>
      <c r="F89" s="16" t="s">
        <v>65</v>
      </c>
      <c r="G89" s="23"/>
      <c r="H89" s="10">
        <f t="shared" si="25"/>
        <v>0</v>
      </c>
      <c r="I89" s="20">
        <v>5000000</v>
      </c>
      <c r="J89" s="20">
        <f>-562214-2337786-250000</f>
        <v>-3150000</v>
      </c>
      <c r="K89" s="17">
        <f t="shared" si="30"/>
        <v>1850000</v>
      </c>
      <c r="L89" s="10">
        <f t="shared" si="24"/>
        <v>1850</v>
      </c>
      <c r="M89" s="10"/>
      <c r="N89" s="83"/>
      <c r="O89" s="75"/>
      <c r="P89" s="77"/>
      <c r="Q89" s="75"/>
    </row>
    <row r="90" spans="1:17" s="42" customFormat="1" ht="44.45" customHeight="1" x14ac:dyDescent="0.35">
      <c r="A90" s="51"/>
      <c r="B90" s="51"/>
      <c r="C90" s="51"/>
      <c r="D90" s="45"/>
      <c r="E90" s="46" t="s">
        <v>107</v>
      </c>
      <c r="F90" s="16" t="s">
        <v>55</v>
      </c>
      <c r="G90" s="23"/>
      <c r="H90" s="10">
        <f t="shared" si="25"/>
        <v>0</v>
      </c>
      <c r="I90" s="20"/>
      <c r="J90" s="20">
        <v>161733</v>
      </c>
      <c r="K90" s="17">
        <f t="shared" si="30"/>
        <v>161733</v>
      </c>
      <c r="L90" s="10">
        <f t="shared" si="24"/>
        <v>161.69999999999999</v>
      </c>
      <c r="M90" s="10"/>
      <c r="N90" s="83"/>
      <c r="O90" s="75"/>
      <c r="P90" s="77"/>
      <c r="Q90" s="75"/>
    </row>
    <row r="91" spans="1:17" s="42" customFormat="1" ht="40.15" customHeight="1" x14ac:dyDescent="0.35">
      <c r="A91" s="51"/>
      <c r="B91" s="51"/>
      <c r="C91" s="51"/>
      <c r="D91" s="44"/>
      <c r="E91" s="47" t="s">
        <v>116</v>
      </c>
      <c r="F91" s="16" t="s">
        <v>55</v>
      </c>
      <c r="G91" s="23"/>
      <c r="H91" s="10">
        <f t="shared" si="25"/>
        <v>0</v>
      </c>
      <c r="I91" s="20"/>
      <c r="J91" s="20">
        <v>83465</v>
      </c>
      <c r="K91" s="17">
        <f t="shared" ref="K91:K96" si="31">I91+J91</f>
        <v>83465</v>
      </c>
      <c r="L91" s="10">
        <f t="shared" si="24"/>
        <v>83.5</v>
      </c>
      <c r="M91" s="10"/>
      <c r="N91" s="83"/>
      <c r="O91" s="75"/>
      <c r="P91" s="77"/>
      <c r="Q91" s="75"/>
    </row>
    <row r="92" spans="1:17" s="42" customFormat="1" ht="39" customHeight="1" x14ac:dyDescent="0.35">
      <c r="A92" s="51"/>
      <c r="B92" s="51"/>
      <c r="C92" s="51"/>
      <c r="D92" s="44"/>
      <c r="E92" s="47" t="s">
        <v>117</v>
      </c>
      <c r="F92" s="16" t="s">
        <v>55</v>
      </c>
      <c r="G92" s="23"/>
      <c r="H92" s="10">
        <f t="shared" si="25"/>
        <v>0</v>
      </c>
      <c r="I92" s="20"/>
      <c r="J92" s="20">
        <v>175501</v>
      </c>
      <c r="K92" s="17">
        <f t="shared" si="31"/>
        <v>175501</v>
      </c>
      <c r="L92" s="10">
        <f t="shared" si="24"/>
        <v>175.5</v>
      </c>
      <c r="M92" s="10"/>
      <c r="N92" s="83"/>
      <c r="O92" s="75"/>
      <c r="P92" s="77"/>
      <c r="Q92" s="75"/>
    </row>
    <row r="93" spans="1:17" s="42" customFormat="1" ht="26.45" customHeight="1" x14ac:dyDescent="0.35">
      <c r="A93" s="51"/>
      <c r="B93" s="51"/>
      <c r="C93" s="51"/>
      <c r="D93" s="44"/>
      <c r="E93" s="47" t="s">
        <v>118</v>
      </c>
      <c r="F93" s="16" t="s">
        <v>55</v>
      </c>
      <c r="G93" s="23"/>
      <c r="H93" s="10">
        <f t="shared" si="25"/>
        <v>0</v>
      </c>
      <c r="I93" s="20"/>
      <c r="J93" s="20">
        <v>178596</v>
      </c>
      <c r="K93" s="17">
        <f t="shared" si="31"/>
        <v>178596</v>
      </c>
      <c r="L93" s="10">
        <f t="shared" si="24"/>
        <v>178.6</v>
      </c>
      <c r="M93" s="10"/>
      <c r="N93" s="83"/>
      <c r="O93" s="75"/>
      <c r="P93" s="77"/>
      <c r="Q93" s="75"/>
    </row>
    <row r="94" spans="1:17" s="42" customFormat="1" ht="57.6" customHeight="1" x14ac:dyDescent="0.35">
      <c r="A94" s="51"/>
      <c r="B94" s="51"/>
      <c r="C94" s="51"/>
      <c r="D94" s="44"/>
      <c r="E94" s="47" t="s">
        <v>119</v>
      </c>
      <c r="F94" s="16" t="s">
        <v>55</v>
      </c>
      <c r="G94" s="23"/>
      <c r="H94" s="10">
        <f t="shared" si="25"/>
        <v>0</v>
      </c>
      <c r="I94" s="20"/>
      <c r="J94" s="20">
        <v>18724</v>
      </c>
      <c r="K94" s="17">
        <f t="shared" si="31"/>
        <v>18724</v>
      </c>
      <c r="L94" s="10">
        <f t="shared" si="24"/>
        <v>18.7</v>
      </c>
      <c r="M94" s="10"/>
      <c r="N94" s="83"/>
      <c r="O94" s="75"/>
      <c r="P94" s="77"/>
      <c r="Q94" s="75"/>
    </row>
    <row r="95" spans="1:17" s="42" customFormat="1" ht="38.450000000000003" customHeight="1" x14ac:dyDescent="0.35">
      <c r="A95" s="51"/>
      <c r="B95" s="51"/>
      <c r="C95" s="51"/>
      <c r="D95" s="44"/>
      <c r="E95" s="47" t="s">
        <v>120</v>
      </c>
      <c r="F95" s="16" t="s">
        <v>55</v>
      </c>
      <c r="G95" s="23"/>
      <c r="H95" s="10">
        <f t="shared" si="25"/>
        <v>0</v>
      </c>
      <c r="I95" s="20"/>
      <c r="J95" s="20">
        <v>1276500</v>
      </c>
      <c r="K95" s="17">
        <f t="shared" si="31"/>
        <v>1276500</v>
      </c>
      <c r="L95" s="10">
        <f t="shared" si="24"/>
        <v>1276.5</v>
      </c>
      <c r="M95" s="10"/>
      <c r="N95" s="83"/>
      <c r="O95" s="75"/>
      <c r="P95" s="77"/>
      <c r="Q95" s="75"/>
    </row>
    <row r="96" spans="1:17" s="42" customFormat="1" ht="27.6" customHeight="1" x14ac:dyDescent="0.35">
      <c r="A96" s="51"/>
      <c r="B96" s="51"/>
      <c r="C96" s="51"/>
      <c r="D96" s="44"/>
      <c r="E96" s="47" t="s">
        <v>121</v>
      </c>
      <c r="F96" s="16" t="s">
        <v>55</v>
      </c>
      <c r="G96" s="23"/>
      <c r="H96" s="10">
        <f t="shared" si="25"/>
        <v>0</v>
      </c>
      <c r="I96" s="20"/>
      <c r="J96" s="20">
        <v>605000</v>
      </c>
      <c r="K96" s="17">
        <f t="shared" si="31"/>
        <v>605000</v>
      </c>
      <c r="L96" s="10">
        <f t="shared" si="24"/>
        <v>605</v>
      </c>
      <c r="M96" s="10"/>
      <c r="N96" s="83"/>
      <c r="O96" s="75"/>
      <c r="P96" s="77"/>
      <c r="Q96" s="75"/>
    </row>
    <row r="97" spans="1:17" s="42" customFormat="1" ht="30" customHeight="1" x14ac:dyDescent="0.35">
      <c r="A97" s="51"/>
      <c r="B97" s="51"/>
      <c r="C97" s="51"/>
      <c r="D97" s="44"/>
      <c r="E97" s="14" t="s">
        <v>15</v>
      </c>
      <c r="F97" s="16"/>
      <c r="G97" s="23"/>
      <c r="H97" s="10">
        <f t="shared" si="25"/>
        <v>0</v>
      </c>
      <c r="I97" s="11">
        <f>SUM(I98:I107)</f>
        <v>21700000</v>
      </c>
      <c r="J97" s="11">
        <f>SUM(J98:J107)</f>
        <v>-3150000</v>
      </c>
      <c r="K97" s="11">
        <f>SUM(K98:K107)</f>
        <v>18550000</v>
      </c>
      <c r="L97" s="12">
        <f>SUM(L98:L107)</f>
        <v>18550</v>
      </c>
      <c r="M97" s="10"/>
      <c r="N97" s="83"/>
      <c r="O97" s="75"/>
      <c r="P97" s="76"/>
      <c r="Q97" s="75"/>
    </row>
    <row r="98" spans="1:17" s="42" customFormat="1" ht="42.75" customHeight="1" x14ac:dyDescent="0.35">
      <c r="A98" s="51"/>
      <c r="B98" s="51"/>
      <c r="C98" s="51"/>
      <c r="D98" s="44"/>
      <c r="E98" s="46" t="s">
        <v>37</v>
      </c>
      <c r="F98" s="16">
        <v>2019</v>
      </c>
      <c r="G98" s="23"/>
      <c r="H98" s="10">
        <f t="shared" si="25"/>
        <v>0</v>
      </c>
      <c r="I98" s="20">
        <v>1000000</v>
      </c>
      <c r="J98" s="20"/>
      <c r="K98" s="17">
        <f t="shared" ref="K98:K107" si="32">I98+J98</f>
        <v>1000000</v>
      </c>
      <c r="L98" s="10">
        <f t="shared" si="24"/>
        <v>1000</v>
      </c>
      <c r="M98" s="10"/>
      <c r="N98" s="83"/>
      <c r="O98" s="75"/>
      <c r="P98" s="77"/>
      <c r="Q98" s="75"/>
    </row>
    <row r="99" spans="1:17" s="42" customFormat="1" ht="49.5" customHeight="1" x14ac:dyDescent="0.35">
      <c r="A99" s="51"/>
      <c r="B99" s="51"/>
      <c r="C99" s="51"/>
      <c r="D99" s="44"/>
      <c r="E99" s="46" t="s">
        <v>108</v>
      </c>
      <c r="F99" s="16">
        <v>2019</v>
      </c>
      <c r="G99" s="23"/>
      <c r="H99" s="10">
        <f t="shared" si="25"/>
        <v>0</v>
      </c>
      <c r="I99" s="20"/>
      <c r="J99" s="20">
        <v>1500000</v>
      </c>
      <c r="K99" s="17">
        <f t="shared" si="32"/>
        <v>1500000</v>
      </c>
      <c r="L99" s="10">
        <f t="shared" si="24"/>
        <v>1500</v>
      </c>
      <c r="M99" s="10"/>
      <c r="N99" s="83"/>
      <c r="O99" s="75"/>
      <c r="P99" s="77"/>
      <c r="Q99" s="75"/>
    </row>
    <row r="100" spans="1:17" s="42" customFormat="1" ht="34.9" customHeight="1" x14ac:dyDescent="0.35">
      <c r="A100" s="51"/>
      <c r="B100" s="51"/>
      <c r="C100" s="51"/>
      <c r="D100" s="44"/>
      <c r="E100" s="46" t="s">
        <v>27</v>
      </c>
      <c r="F100" s="16">
        <v>2019</v>
      </c>
      <c r="G100" s="23">
        <v>6552113</v>
      </c>
      <c r="H100" s="10">
        <f t="shared" si="25"/>
        <v>6552.1</v>
      </c>
      <c r="I100" s="20">
        <v>1000000</v>
      </c>
      <c r="J100" s="20"/>
      <c r="K100" s="17">
        <f t="shared" si="32"/>
        <v>1000000</v>
      </c>
      <c r="L100" s="10">
        <f t="shared" si="24"/>
        <v>1000</v>
      </c>
      <c r="M100" s="10">
        <v>1.1000000000000001</v>
      </c>
      <c r="N100" s="83"/>
      <c r="O100" s="75"/>
      <c r="P100" s="77"/>
      <c r="Q100" s="75"/>
    </row>
    <row r="101" spans="1:17" s="42" customFormat="1" ht="40.15" customHeight="1" x14ac:dyDescent="0.35">
      <c r="A101" s="51"/>
      <c r="B101" s="51"/>
      <c r="C101" s="51"/>
      <c r="D101" s="44"/>
      <c r="E101" s="46" t="s">
        <v>38</v>
      </c>
      <c r="F101" s="16" t="s">
        <v>56</v>
      </c>
      <c r="G101" s="23">
        <v>4183025</v>
      </c>
      <c r="H101" s="10">
        <f t="shared" si="25"/>
        <v>4183</v>
      </c>
      <c r="I101" s="20">
        <v>1000000</v>
      </c>
      <c r="J101" s="20">
        <v>500000</v>
      </c>
      <c r="K101" s="17">
        <f t="shared" si="32"/>
        <v>1500000</v>
      </c>
      <c r="L101" s="10">
        <f t="shared" si="24"/>
        <v>1500</v>
      </c>
      <c r="M101" s="10">
        <v>1.6</v>
      </c>
      <c r="N101" s="84"/>
      <c r="O101" s="75"/>
      <c r="P101" s="77"/>
      <c r="Q101" s="75"/>
    </row>
    <row r="102" spans="1:17" s="42" customFormat="1" ht="65.25" customHeight="1" x14ac:dyDescent="0.35">
      <c r="A102" s="51"/>
      <c r="B102" s="51"/>
      <c r="C102" s="51"/>
      <c r="D102" s="44"/>
      <c r="E102" s="46" t="s">
        <v>126</v>
      </c>
      <c r="F102" s="16">
        <v>2019</v>
      </c>
      <c r="G102" s="23"/>
      <c r="H102" s="10"/>
      <c r="I102" s="20"/>
      <c r="J102" s="20">
        <v>250000</v>
      </c>
      <c r="K102" s="17">
        <f t="shared" si="32"/>
        <v>250000</v>
      </c>
      <c r="L102" s="10">
        <f t="shared" si="24"/>
        <v>250</v>
      </c>
      <c r="M102" s="10"/>
      <c r="N102" s="83"/>
      <c r="O102" s="75"/>
      <c r="P102" s="77"/>
      <c r="Q102" s="75"/>
    </row>
    <row r="103" spans="1:17" s="42" customFormat="1" ht="40.15" customHeight="1" x14ac:dyDescent="0.35">
      <c r="A103" s="51"/>
      <c r="B103" s="51"/>
      <c r="C103" s="51"/>
      <c r="D103" s="44"/>
      <c r="E103" s="46" t="s">
        <v>28</v>
      </c>
      <c r="F103" s="16">
        <v>2019</v>
      </c>
      <c r="G103" s="23"/>
      <c r="H103" s="10">
        <f t="shared" si="25"/>
        <v>0</v>
      </c>
      <c r="I103" s="20">
        <v>700000</v>
      </c>
      <c r="J103" s="20"/>
      <c r="K103" s="17">
        <f t="shared" si="32"/>
        <v>700000</v>
      </c>
      <c r="L103" s="10">
        <f t="shared" si="24"/>
        <v>700</v>
      </c>
      <c r="M103" s="10"/>
      <c r="N103" s="83"/>
      <c r="O103" s="75"/>
      <c r="P103" s="77"/>
      <c r="Q103" s="75"/>
    </row>
    <row r="104" spans="1:17" s="42" customFormat="1" ht="36" customHeight="1" x14ac:dyDescent="0.35">
      <c r="A104" s="51"/>
      <c r="B104" s="51"/>
      <c r="C104" s="51"/>
      <c r="D104" s="44"/>
      <c r="E104" s="46" t="s">
        <v>29</v>
      </c>
      <c r="F104" s="16" t="s">
        <v>57</v>
      </c>
      <c r="G104" s="23">
        <v>31834662</v>
      </c>
      <c r="H104" s="10">
        <f t="shared" si="25"/>
        <v>31834.7</v>
      </c>
      <c r="I104" s="20">
        <f>10000000-2000000</f>
        <v>8000000</v>
      </c>
      <c r="J104" s="20">
        <f>-1000000</f>
        <v>-1000000</v>
      </c>
      <c r="K104" s="17">
        <f t="shared" si="32"/>
        <v>7000000</v>
      </c>
      <c r="L104" s="10">
        <f t="shared" si="24"/>
        <v>7000</v>
      </c>
      <c r="M104" s="10">
        <v>56.4</v>
      </c>
      <c r="N104" s="83"/>
      <c r="O104" s="75"/>
      <c r="P104" s="77"/>
      <c r="Q104" s="75"/>
    </row>
    <row r="105" spans="1:17" s="42" customFormat="1" ht="21.6" customHeight="1" x14ac:dyDescent="0.35">
      <c r="A105" s="51"/>
      <c r="B105" s="51"/>
      <c r="C105" s="51"/>
      <c r="D105" s="44"/>
      <c r="E105" s="47" t="s">
        <v>30</v>
      </c>
      <c r="F105" s="16" t="s">
        <v>57</v>
      </c>
      <c r="G105" s="23">
        <v>14670250</v>
      </c>
      <c r="H105" s="10">
        <f t="shared" si="25"/>
        <v>14670.3</v>
      </c>
      <c r="I105" s="20">
        <f>1000000+6000000</f>
        <v>7000000</v>
      </c>
      <c r="J105" s="20">
        <f>-500000-2000000-4400000</f>
        <v>-6900000</v>
      </c>
      <c r="K105" s="17">
        <f t="shared" si="32"/>
        <v>100000</v>
      </c>
      <c r="L105" s="10">
        <f t="shared" si="24"/>
        <v>100</v>
      </c>
      <c r="M105" s="10">
        <v>51.3</v>
      </c>
      <c r="N105" s="83"/>
      <c r="O105" s="75"/>
      <c r="P105" s="77"/>
      <c r="Q105" s="75"/>
    </row>
    <row r="106" spans="1:17" s="42" customFormat="1" ht="33" customHeight="1" x14ac:dyDescent="0.35">
      <c r="A106" s="51"/>
      <c r="B106" s="51"/>
      <c r="C106" s="51"/>
      <c r="D106" s="44"/>
      <c r="E106" s="47" t="s">
        <v>31</v>
      </c>
      <c r="F106" s="16">
        <v>2019</v>
      </c>
      <c r="G106" s="23"/>
      <c r="H106" s="10">
        <f t="shared" si="25"/>
        <v>0</v>
      </c>
      <c r="I106" s="20">
        <v>1000000</v>
      </c>
      <c r="J106" s="20">
        <v>500000</v>
      </c>
      <c r="K106" s="17">
        <f t="shared" si="32"/>
        <v>1500000</v>
      </c>
      <c r="L106" s="10">
        <f t="shared" si="24"/>
        <v>1500</v>
      </c>
      <c r="M106" s="10"/>
      <c r="N106" s="83"/>
      <c r="O106" s="75"/>
      <c r="P106" s="77"/>
      <c r="Q106" s="75"/>
    </row>
    <row r="107" spans="1:17" s="42" customFormat="1" ht="40.9" customHeight="1" x14ac:dyDescent="0.35">
      <c r="A107" s="51"/>
      <c r="B107" s="51"/>
      <c r="C107" s="51"/>
      <c r="D107" s="44"/>
      <c r="E107" s="47" t="s">
        <v>74</v>
      </c>
      <c r="F107" s="16" t="s">
        <v>55</v>
      </c>
      <c r="G107" s="23"/>
      <c r="H107" s="10">
        <f t="shared" si="25"/>
        <v>0</v>
      </c>
      <c r="I107" s="20">
        <v>2000000</v>
      </c>
      <c r="J107" s="20">
        <v>2000000</v>
      </c>
      <c r="K107" s="17">
        <f t="shared" si="32"/>
        <v>4000000</v>
      </c>
      <c r="L107" s="10">
        <f t="shared" si="24"/>
        <v>4000</v>
      </c>
      <c r="M107" s="10"/>
      <c r="N107" s="83"/>
      <c r="O107" s="75"/>
      <c r="P107" s="77"/>
      <c r="Q107" s="75"/>
    </row>
    <row r="108" spans="1:17" s="42" customFormat="1" ht="39.6" customHeight="1" x14ac:dyDescent="0.35">
      <c r="A108" s="7">
        <v>1517340</v>
      </c>
      <c r="B108" s="7">
        <v>7340</v>
      </c>
      <c r="C108" s="9" t="s">
        <v>11</v>
      </c>
      <c r="D108" s="24" t="s">
        <v>32</v>
      </c>
      <c r="E108" s="46"/>
      <c r="F108" s="16"/>
      <c r="G108" s="23"/>
      <c r="H108" s="10">
        <f t="shared" si="25"/>
        <v>0</v>
      </c>
      <c r="I108" s="11">
        <f>I109</f>
        <v>500000</v>
      </c>
      <c r="J108" s="11">
        <f t="shared" ref="J108:K108" si="33">J109</f>
        <v>0</v>
      </c>
      <c r="K108" s="11">
        <f t="shared" si="33"/>
        <v>500000</v>
      </c>
      <c r="L108" s="12">
        <f t="shared" si="24"/>
        <v>500</v>
      </c>
      <c r="M108" s="10"/>
      <c r="N108" s="83"/>
      <c r="O108" s="75"/>
      <c r="P108" s="76"/>
      <c r="Q108" s="75"/>
    </row>
    <row r="109" spans="1:17" s="42" customFormat="1" ht="43.5" customHeight="1" x14ac:dyDescent="0.35">
      <c r="A109" s="51"/>
      <c r="B109" s="51"/>
      <c r="C109" s="51"/>
      <c r="D109" s="46"/>
      <c r="E109" s="46" t="s">
        <v>33</v>
      </c>
      <c r="F109" s="16">
        <v>2019</v>
      </c>
      <c r="G109" s="23"/>
      <c r="H109" s="10">
        <f t="shared" si="25"/>
        <v>0</v>
      </c>
      <c r="I109" s="20">
        <v>500000</v>
      </c>
      <c r="J109" s="20"/>
      <c r="K109" s="17">
        <f>I109+J109</f>
        <v>500000</v>
      </c>
      <c r="L109" s="10">
        <f t="shared" si="24"/>
        <v>500</v>
      </c>
      <c r="M109" s="10"/>
      <c r="N109" s="83"/>
      <c r="O109" s="75"/>
      <c r="P109" s="77"/>
      <c r="Q109" s="75"/>
    </row>
    <row r="110" spans="1:17" s="42" customFormat="1" ht="68.25" customHeight="1" x14ac:dyDescent="0.35">
      <c r="A110" s="1">
        <v>1517361</v>
      </c>
      <c r="B110" s="1">
        <v>7361</v>
      </c>
      <c r="C110" s="43" t="s">
        <v>94</v>
      </c>
      <c r="D110" s="24" t="s">
        <v>109</v>
      </c>
      <c r="E110" s="46" t="s">
        <v>110</v>
      </c>
      <c r="F110" s="16" t="s">
        <v>55</v>
      </c>
      <c r="G110" s="23"/>
      <c r="H110" s="10">
        <f t="shared" si="25"/>
        <v>0</v>
      </c>
      <c r="I110" s="20"/>
      <c r="J110" s="20">
        <v>28000</v>
      </c>
      <c r="K110" s="20">
        <f>J110+I110</f>
        <v>28000</v>
      </c>
      <c r="L110" s="10">
        <f t="shared" si="24"/>
        <v>28</v>
      </c>
      <c r="M110" s="10"/>
      <c r="N110" s="83"/>
      <c r="O110" s="75"/>
      <c r="P110" s="76"/>
      <c r="Q110" s="75"/>
    </row>
    <row r="111" spans="1:17" s="42" customFormat="1" ht="40.9" customHeight="1" x14ac:dyDescent="0.35">
      <c r="A111" s="7">
        <v>1517640</v>
      </c>
      <c r="B111" s="7">
        <v>7640</v>
      </c>
      <c r="C111" s="51"/>
      <c r="D111" s="24" t="s">
        <v>43</v>
      </c>
      <c r="E111" s="51"/>
      <c r="F111" s="16"/>
      <c r="G111" s="23"/>
      <c r="H111" s="10">
        <f t="shared" si="25"/>
        <v>0</v>
      </c>
      <c r="I111" s="11">
        <f>SUM(I112:I120)</f>
        <v>75453727</v>
      </c>
      <c r="J111" s="11">
        <f t="shared" ref="J111:L111" si="34">SUM(J112:J120)</f>
        <v>154500</v>
      </c>
      <c r="K111" s="11">
        <f t="shared" si="34"/>
        <v>75608227</v>
      </c>
      <c r="L111" s="12">
        <f t="shared" si="34"/>
        <v>75608.299999999988</v>
      </c>
      <c r="M111" s="10"/>
      <c r="N111" s="83"/>
      <c r="O111" s="75"/>
      <c r="P111" s="76"/>
      <c r="Q111" s="75"/>
    </row>
    <row r="112" spans="1:17" s="42" customFormat="1" ht="80.25" customHeight="1" x14ac:dyDescent="0.35">
      <c r="A112" s="51"/>
      <c r="B112" s="51"/>
      <c r="C112" s="51"/>
      <c r="D112" s="51"/>
      <c r="E112" s="46" t="s">
        <v>82</v>
      </c>
      <c r="F112" s="16" t="s">
        <v>59</v>
      </c>
      <c r="G112" s="23"/>
      <c r="H112" s="10">
        <f t="shared" si="25"/>
        <v>0</v>
      </c>
      <c r="I112" s="20">
        <f>9618700+48093527</f>
        <v>57712227</v>
      </c>
      <c r="J112" s="20"/>
      <c r="K112" s="17">
        <f t="shared" ref="K112:K120" si="35">I112+J112</f>
        <v>57712227</v>
      </c>
      <c r="L112" s="10">
        <f t="shared" si="24"/>
        <v>57712.2</v>
      </c>
      <c r="M112" s="12"/>
      <c r="N112" s="83"/>
      <c r="O112" s="75"/>
      <c r="P112" s="77"/>
      <c r="Q112" s="75"/>
    </row>
    <row r="113" spans="1:17" s="42" customFormat="1" ht="61.9" customHeight="1" x14ac:dyDescent="0.35">
      <c r="A113" s="51"/>
      <c r="B113" s="51"/>
      <c r="C113" s="51"/>
      <c r="D113" s="51"/>
      <c r="E113" s="46" t="s">
        <v>66</v>
      </c>
      <c r="F113" s="16" t="s">
        <v>56</v>
      </c>
      <c r="G113" s="23"/>
      <c r="H113" s="10">
        <f t="shared" si="25"/>
        <v>0</v>
      </c>
      <c r="I113" s="20">
        <v>3738060</v>
      </c>
      <c r="J113" s="20"/>
      <c r="K113" s="17">
        <f t="shared" si="35"/>
        <v>3738060</v>
      </c>
      <c r="L113" s="10">
        <f t="shared" si="24"/>
        <v>3738.1</v>
      </c>
      <c r="M113" s="56"/>
      <c r="N113" s="83"/>
      <c r="O113" s="75"/>
      <c r="P113" s="77"/>
      <c r="Q113" s="75"/>
    </row>
    <row r="114" spans="1:17" s="42" customFormat="1" ht="61.9" customHeight="1" x14ac:dyDescent="0.35">
      <c r="A114" s="51"/>
      <c r="B114" s="51"/>
      <c r="C114" s="51"/>
      <c r="D114" s="51"/>
      <c r="E114" s="46" t="s">
        <v>67</v>
      </c>
      <c r="F114" s="16" t="s">
        <v>56</v>
      </c>
      <c r="G114" s="23"/>
      <c r="H114" s="10">
        <f t="shared" si="25"/>
        <v>0</v>
      </c>
      <c r="I114" s="20">
        <v>2043580</v>
      </c>
      <c r="J114" s="20"/>
      <c r="K114" s="17">
        <f t="shared" si="35"/>
        <v>2043580</v>
      </c>
      <c r="L114" s="10">
        <f t="shared" si="24"/>
        <v>2043.6</v>
      </c>
      <c r="M114" s="56"/>
      <c r="N114" s="83"/>
      <c r="O114" s="75"/>
      <c r="P114" s="77"/>
      <c r="Q114" s="75"/>
    </row>
    <row r="115" spans="1:17" ht="54" customHeight="1" x14ac:dyDescent="0.35">
      <c r="A115" s="57"/>
      <c r="B115" s="57"/>
      <c r="C115" s="57"/>
      <c r="D115" s="57"/>
      <c r="E115" s="46" t="s">
        <v>68</v>
      </c>
      <c r="F115" s="16" t="s">
        <v>56</v>
      </c>
      <c r="G115" s="57"/>
      <c r="H115" s="10">
        <f t="shared" si="25"/>
        <v>0</v>
      </c>
      <c r="I115" s="20">
        <v>6959860</v>
      </c>
      <c r="J115" s="20"/>
      <c r="K115" s="17">
        <f t="shared" si="35"/>
        <v>6959860</v>
      </c>
      <c r="L115" s="10">
        <f t="shared" si="24"/>
        <v>6959.9</v>
      </c>
      <c r="M115" s="56"/>
      <c r="N115" s="83"/>
      <c r="O115" s="75"/>
      <c r="P115" s="77"/>
      <c r="Q115" s="75"/>
    </row>
    <row r="116" spans="1:17" ht="40.9" customHeight="1" x14ac:dyDescent="0.35">
      <c r="A116" s="57"/>
      <c r="B116" s="57"/>
      <c r="C116" s="57"/>
      <c r="D116" s="57"/>
      <c r="E116" s="55" t="s">
        <v>69</v>
      </c>
      <c r="F116" s="16" t="s">
        <v>57</v>
      </c>
      <c r="G116" s="23">
        <v>25179181</v>
      </c>
      <c r="H116" s="10">
        <f t="shared" si="25"/>
        <v>25179.200000000001</v>
      </c>
      <c r="I116" s="20">
        <f>5000000-2000000</f>
        <v>3000000</v>
      </c>
      <c r="J116" s="20"/>
      <c r="K116" s="17">
        <f t="shared" si="35"/>
        <v>3000000</v>
      </c>
      <c r="L116" s="10">
        <f t="shared" si="24"/>
        <v>3000</v>
      </c>
      <c r="M116" s="10">
        <v>45.43</v>
      </c>
      <c r="N116" s="100"/>
      <c r="O116" s="75"/>
      <c r="P116" s="77"/>
      <c r="Q116" s="75"/>
    </row>
    <row r="117" spans="1:17" ht="36" customHeight="1" x14ac:dyDescent="0.35">
      <c r="A117" s="57"/>
      <c r="B117" s="57"/>
      <c r="C117" s="57"/>
      <c r="D117" s="57"/>
      <c r="E117" s="46" t="s">
        <v>70</v>
      </c>
      <c r="F117" s="16" t="s">
        <v>60</v>
      </c>
      <c r="G117" s="23">
        <v>5382485</v>
      </c>
      <c r="H117" s="10">
        <f t="shared" si="25"/>
        <v>5382.5</v>
      </c>
      <c r="I117" s="20">
        <v>1000000</v>
      </c>
      <c r="J117" s="20"/>
      <c r="K117" s="17">
        <f t="shared" si="35"/>
        <v>1000000</v>
      </c>
      <c r="L117" s="10">
        <f t="shared" si="24"/>
        <v>1000</v>
      </c>
      <c r="M117" s="10">
        <v>64.5</v>
      </c>
      <c r="N117" s="83"/>
      <c r="O117" s="75"/>
      <c r="P117" s="77"/>
      <c r="Q117" s="75"/>
    </row>
    <row r="118" spans="1:17" ht="48.75" customHeight="1" x14ac:dyDescent="0.35">
      <c r="A118" s="57"/>
      <c r="B118" s="57"/>
      <c r="C118" s="57"/>
      <c r="D118" s="57"/>
      <c r="E118" s="46" t="s">
        <v>113</v>
      </c>
      <c r="F118" s="16" t="s">
        <v>54</v>
      </c>
      <c r="G118" s="23"/>
      <c r="H118" s="10">
        <f t="shared" si="25"/>
        <v>0</v>
      </c>
      <c r="I118" s="20"/>
      <c r="J118" s="20">
        <v>154500</v>
      </c>
      <c r="K118" s="17">
        <f t="shared" si="35"/>
        <v>154500</v>
      </c>
      <c r="L118" s="10">
        <f t="shared" si="24"/>
        <v>154.5</v>
      </c>
      <c r="M118" s="10"/>
      <c r="N118" s="83"/>
      <c r="O118" s="75"/>
      <c r="P118" s="77"/>
      <c r="Q118" s="75"/>
    </row>
    <row r="119" spans="1:17" ht="101.45" customHeight="1" x14ac:dyDescent="0.35">
      <c r="A119" s="57"/>
      <c r="B119" s="57"/>
      <c r="C119" s="57"/>
      <c r="D119" s="57"/>
      <c r="E119" s="46" t="s">
        <v>71</v>
      </c>
      <c r="F119" s="16" t="s">
        <v>58</v>
      </c>
      <c r="G119" s="23">
        <v>1422026</v>
      </c>
      <c r="H119" s="10">
        <f t="shared" si="25"/>
        <v>1422</v>
      </c>
      <c r="I119" s="20">
        <v>500000</v>
      </c>
      <c r="J119" s="20"/>
      <c r="K119" s="17">
        <f t="shared" si="35"/>
        <v>500000</v>
      </c>
      <c r="L119" s="10">
        <f t="shared" si="24"/>
        <v>500</v>
      </c>
      <c r="M119" s="10">
        <v>47.9</v>
      </c>
      <c r="N119" s="83"/>
      <c r="O119" s="75"/>
      <c r="P119" s="77"/>
      <c r="Q119" s="75"/>
    </row>
    <row r="120" spans="1:17" ht="131.25" customHeight="1" x14ac:dyDescent="0.35">
      <c r="A120" s="57"/>
      <c r="B120" s="57"/>
      <c r="C120" s="57"/>
      <c r="D120" s="57"/>
      <c r="E120" s="46" t="s">
        <v>72</v>
      </c>
      <c r="F120" s="16" t="s">
        <v>58</v>
      </c>
      <c r="G120" s="23">
        <v>1328224</v>
      </c>
      <c r="H120" s="10">
        <f t="shared" si="25"/>
        <v>1328.2</v>
      </c>
      <c r="I120" s="20">
        <v>500000</v>
      </c>
      <c r="J120" s="20"/>
      <c r="K120" s="17">
        <f t="shared" si="35"/>
        <v>500000</v>
      </c>
      <c r="L120" s="10">
        <f t="shared" si="24"/>
        <v>500</v>
      </c>
      <c r="M120" s="10">
        <v>60.3</v>
      </c>
      <c r="N120" s="88"/>
      <c r="O120" s="75"/>
      <c r="P120" s="77"/>
      <c r="Q120" s="75"/>
    </row>
    <row r="121" spans="1:17" ht="25.9" customHeight="1" x14ac:dyDescent="0.35">
      <c r="A121" s="57"/>
      <c r="B121" s="57"/>
      <c r="C121" s="57"/>
      <c r="D121" s="14" t="s">
        <v>48</v>
      </c>
      <c r="E121" s="57"/>
      <c r="F121" s="58"/>
      <c r="G121" s="57"/>
      <c r="H121" s="1">
        <f t="shared" si="25"/>
        <v>0</v>
      </c>
      <c r="I121" s="59">
        <f>I14+I16+I48</f>
        <v>164474680</v>
      </c>
      <c r="J121" s="59">
        <f>J14+J16+J48</f>
        <v>18234395.800000001</v>
      </c>
      <c r="K121" s="59">
        <f>K14+K16+K48</f>
        <v>182709075.80000001</v>
      </c>
      <c r="L121" s="60">
        <f>L14+L16+L48</f>
        <v>182709.09999999998</v>
      </c>
      <c r="M121" s="57"/>
      <c r="N121" s="88"/>
      <c r="O121" s="75"/>
      <c r="P121" s="85"/>
      <c r="Q121" s="75"/>
    </row>
    <row r="122" spans="1:17" s="97" customFormat="1" x14ac:dyDescent="0.35">
      <c r="D122" s="26" t="s">
        <v>98</v>
      </c>
      <c r="E122" s="98"/>
      <c r="F122" s="98"/>
      <c r="G122" s="98"/>
      <c r="H122" s="98"/>
      <c r="I122" s="98"/>
      <c r="J122" s="98"/>
      <c r="K122" s="99">
        <f>K17</f>
        <v>4362000</v>
      </c>
      <c r="L122" s="103">
        <f>L17</f>
        <v>4362</v>
      </c>
      <c r="M122" s="98"/>
      <c r="N122" s="83"/>
      <c r="O122" s="75"/>
      <c r="P122" s="101"/>
      <c r="Q122" s="102"/>
    </row>
    <row r="123" spans="1:17" s="61" customFormat="1" x14ac:dyDescent="0.35">
      <c r="N123" s="83"/>
      <c r="O123" s="75"/>
      <c r="P123" s="66"/>
      <c r="Q123" s="75"/>
    </row>
    <row r="124" spans="1:17" x14ac:dyDescent="0.35">
      <c r="N124" s="83"/>
      <c r="O124" s="75"/>
      <c r="P124" s="66"/>
      <c r="Q124" s="75"/>
    </row>
    <row r="125" spans="1:17" x14ac:dyDescent="0.35">
      <c r="N125" s="83"/>
      <c r="O125" s="75"/>
      <c r="P125" s="66"/>
      <c r="Q125" s="75"/>
    </row>
    <row r="126" spans="1:17" s="87" customFormat="1" ht="28.5" x14ac:dyDescent="0.45">
      <c r="A126" s="86"/>
      <c r="B126" s="86"/>
      <c r="C126" s="86"/>
      <c r="D126" s="86" t="s">
        <v>95</v>
      </c>
      <c r="E126" s="86"/>
      <c r="I126" s="104" t="s">
        <v>96</v>
      </c>
      <c r="J126" s="104"/>
      <c r="K126" s="104"/>
      <c r="L126" s="104"/>
      <c r="M126" s="104"/>
      <c r="N126" s="83"/>
      <c r="O126" s="75"/>
      <c r="P126" s="90"/>
      <c r="Q126" s="89"/>
    </row>
    <row r="127" spans="1:17" s="87" customFormat="1" ht="28.5" x14ac:dyDescent="0.45">
      <c r="A127" s="86"/>
      <c r="B127" s="86"/>
      <c r="C127" s="86"/>
      <c r="D127" s="86"/>
      <c r="E127" s="86"/>
      <c r="I127" s="93"/>
      <c r="J127" s="93"/>
      <c r="K127" s="93"/>
      <c r="L127" s="93"/>
      <c r="M127" s="93"/>
      <c r="N127" s="83"/>
      <c r="O127" s="75"/>
      <c r="P127" s="90"/>
      <c r="Q127" s="89"/>
    </row>
    <row r="128" spans="1:17" s="62" customFormat="1" x14ac:dyDescent="0.35">
      <c r="A128" s="3"/>
      <c r="B128" s="3"/>
      <c r="C128" s="3"/>
      <c r="D128" s="63"/>
      <c r="E128" s="63"/>
      <c r="F128" s="63"/>
      <c r="G128" s="63"/>
      <c r="H128" s="63"/>
      <c r="I128" s="63"/>
      <c r="J128" s="63"/>
      <c r="K128" s="63"/>
      <c r="L128" s="63"/>
      <c r="M128" s="64"/>
      <c r="N128" s="83"/>
      <c r="O128" s="66"/>
      <c r="P128" s="61"/>
      <c r="Q128" s="66"/>
    </row>
    <row r="129" spans="1:17" s="62" customFormat="1" x14ac:dyDescent="0.35">
      <c r="A129" s="65"/>
      <c r="B129" s="66"/>
      <c r="C129" s="67"/>
      <c r="D129" s="94" t="s">
        <v>97</v>
      </c>
      <c r="I129" s="68"/>
      <c r="J129" s="68"/>
      <c r="K129" s="68"/>
      <c r="L129" s="68"/>
      <c r="M129" s="69"/>
      <c r="N129" s="83"/>
      <c r="O129" s="66"/>
      <c r="P129" s="61"/>
      <c r="Q129" s="66"/>
    </row>
    <row r="130" spans="1:17" x14ac:dyDescent="0.35">
      <c r="D130" s="2" t="s">
        <v>128</v>
      </c>
      <c r="N130" s="83"/>
    </row>
    <row r="131" spans="1:17" x14ac:dyDescent="0.35">
      <c r="N131" s="83"/>
    </row>
    <row r="132" spans="1:17" x14ac:dyDescent="0.35">
      <c r="N132" s="83"/>
    </row>
    <row r="133" spans="1:17" x14ac:dyDescent="0.35">
      <c r="N133" s="83"/>
    </row>
    <row r="134" spans="1:17" x14ac:dyDescent="0.35">
      <c r="N134" s="83"/>
    </row>
    <row r="135" spans="1:17" x14ac:dyDescent="0.35">
      <c r="N135" s="83"/>
    </row>
    <row r="136" spans="1:17" x14ac:dyDescent="0.35">
      <c r="N136" s="83"/>
    </row>
    <row r="137" spans="1:17" x14ac:dyDescent="0.35">
      <c r="N137" s="83"/>
    </row>
    <row r="138" spans="1:17" x14ac:dyDescent="0.35">
      <c r="N138" s="83"/>
    </row>
    <row r="139" spans="1:17" x14ac:dyDescent="0.35">
      <c r="N139" s="83"/>
    </row>
    <row r="140" spans="1:17" x14ac:dyDescent="0.35">
      <c r="N140" s="83"/>
    </row>
    <row r="141" spans="1:17" x14ac:dyDescent="0.35">
      <c r="N141" s="83"/>
    </row>
    <row r="142" spans="1:17" x14ac:dyDescent="0.35">
      <c r="N142" s="83"/>
    </row>
    <row r="153" spans="14:14" x14ac:dyDescent="0.35">
      <c r="N153" s="66"/>
    </row>
    <row r="154" spans="14:14" x14ac:dyDescent="0.35">
      <c r="N154" s="66"/>
    </row>
    <row r="155" spans="14:14" x14ac:dyDescent="0.35">
      <c r="N155" s="66"/>
    </row>
  </sheetData>
  <mergeCells count="7">
    <mergeCell ref="I126:M126"/>
    <mergeCell ref="F2:M2"/>
    <mergeCell ref="F1:M1"/>
    <mergeCell ref="A10:M10"/>
    <mergeCell ref="F3:M3"/>
    <mergeCell ref="F5:M5"/>
    <mergeCell ref="F4:M4"/>
  </mergeCells>
  <printOptions horizontalCentered="1"/>
  <pageMargins left="0.19685039370078741" right="0.19685039370078741" top="1.1811023622047245" bottom="0.39370078740157483" header="0.31496062992125984" footer="0.31496062992125984"/>
  <pageSetup paperSize="9" scale="57" fitToHeight="9" orientation="landscape" verticalDpi="300" r:id="rId1"/>
  <rowBreaks count="1" manualBreakCount="1"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 (с)</vt:lpstr>
      <vt:lpstr>'дод  (с)'!Заголовки_для_печати</vt:lpstr>
      <vt:lpstr>'дод  (с)'!Область_печати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User</cp:lastModifiedBy>
  <cp:lastPrinted>2019-02-28T15:33:07Z</cp:lastPrinted>
  <dcterms:created xsi:type="dcterms:W3CDTF">2018-10-18T06:20:50Z</dcterms:created>
  <dcterms:modified xsi:type="dcterms:W3CDTF">2019-02-28T15:33:15Z</dcterms:modified>
</cp:coreProperties>
</file>