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125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'Лист1'!$A$1:$Q$122</definedName>
  </definedNames>
  <calcPr fullCalcOnLoad="1"/>
</workbook>
</file>

<file path=xl/sharedStrings.xml><?xml version="1.0" encoding="utf-8"?>
<sst xmlns="http://schemas.openxmlformats.org/spreadsheetml/2006/main" count="172" uniqueCount="78">
  <si>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</si>
  <si>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</si>
  <si>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</si>
  <si>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</si>
  <si>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</si>
  <si>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</si>
  <si>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</si>
  <si>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Усього на виконання Програми</t>
  </si>
  <si>
    <t>Перелік завдань Програми підвищення енергоефективності в бюджетній сфері міста Суми на 2017-2019 роки</t>
  </si>
  <si>
    <t>тис. грн.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</si>
  <si>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</si>
  <si>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</si>
  <si>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</si>
  <si>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Відділ охорони здоров`я СМР</t>
  </si>
  <si>
    <t>Виконавчий комітет СМР</t>
  </si>
  <si>
    <t>Галузь "Освіта"</t>
  </si>
  <si>
    <t xml:space="preserve">Галузь "Охорона здоров҆я" </t>
  </si>
  <si>
    <t>у тому числі інші джерела коштів</t>
  </si>
  <si>
    <t>Завдання 1. Підвищення енергоефективності в бюджетній сфері міста Суми</t>
  </si>
  <si>
    <t>Завдання 2. Модернізація систем освітлення</t>
  </si>
  <si>
    <t>Завдання 3. Термомодернізація будівель</t>
  </si>
  <si>
    <t>Завдання 4. Термомодернізація будівлі та модернізація інженерних мереж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</si>
  <si>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</si>
  <si>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</si>
  <si>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Завдання 5. Модернізація систем опалення</t>
  </si>
  <si>
    <t>Завдання 7. Модернізація системи вентиляції</t>
  </si>
  <si>
    <t>Завдання 8. Модернізація систем освітлення</t>
  </si>
  <si>
    <t>ТПКВКМБ 7640</t>
  </si>
  <si>
    <t>ТПКВКМБ 7410</t>
  </si>
  <si>
    <t>Всього по головному розпоряднику "Управління освіти і науки Сумської міської ради"</t>
  </si>
  <si>
    <t>Всього по головному розпоряднику "Управління капітального будівництва та дорожнього господарства Сумської міської ради"</t>
  </si>
  <si>
    <t>Всього по головному розпоряднику "Відділ охорони здоров'я Сумської міської ради"</t>
  </si>
  <si>
    <t>Всього по головному розпоряднику "Виконавчий комітет  Сумської міської ради"</t>
  </si>
  <si>
    <t>Всього по головному розпоряднику "Департамент фінансів, економіки та інвестицій  Сумської міської ради"</t>
  </si>
  <si>
    <t>ТПКВКМБ 6310</t>
  </si>
  <si>
    <t>ТПКВКМБ 8600</t>
  </si>
  <si>
    <t>ТПКВКМБ  8600</t>
  </si>
  <si>
    <t>Відділ охорони здоров'я СМР</t>
  </si>
  <si>
    <t>Департамент соціального захисту населення СМР</t>
  </si>
  <si>
    <t>ТПКВКМБ 7680</t>
  </si>
  <si>
    <t>Галузь "Культура і мистецтво"</t>
  </si>
  <si>
    <t>Мета, завдання, ТПКВКМБ</t>
  </si>
  <si>
    <t>ТПКВКМБ 7320</t>
  </si>
  <si>
    <t xml:space="preserve">Завдання 9. Термомодернізація будівель </t>
  </si>
  <si>
    <t>Всього по головному розпоряднику "Департамент соціального захисту населення Сумської міської ради"</t>
  </si>
  <si>
    <t>Галузь "Соціальний захист та соціальне забезпечення"</t>
  </si>
  <si>
    <t>ТПКВКМБ 7363</t>
  </si>
  <si>
    <t>Департамент фінансів, економіки та інвестицій СМР</t>
  </si>
  <si>
    <t>Додаток 3</t>
  </si>
  <si>
    <t>Завдання 6. Впровадження автоматизованої системи моніторингу енергоспоживання в бюджетній сфері</t>
  </si>
  <si>
    <t xml:space="preserve">ТПКВКМБ 7640 </t>
  </si>
  <si>
    <t>ТПКВКМБ  7680</t>
  </si>
  <si>
    <t>Завдання 10. Реалізація пілотного проекту в рамках співпраці з проектом GIZ "Партнерство з модернізації: енергоефективність у лікарнях"</t>
  </si>
  <si>
    <t>Завдання 11. Проведення енергоаудитів в лікувально-профілактичних закладах</t>
  </si>
  <si>
    <t>Завдання 12. Модернізація електрообладнання харчоблоків</t>
  </si>
  <si>
    <t>Завдання 13. Модернізація системи вентиляції та системи електропостачання</t>
  </si>
  <si>
    <t>Завдання 14. Повірка вимірювальних приладів</t>
  </si>
  <si>
    <t xml:space="preserve">Завдання 15. Термомодернізація будівель </t>
  </si>
  <si>
    <t>Завдання 16. Модернізація системи опалення</t>
  </si>
  <si>
    <t>Завдання 17. Термомодернізація будівель</t>
  </si>
  <si>
    <t>Завдання 18. Модернізація систем освітлення</t>
  </si>
  <si>
    <t xml:space="preserve">Завдання 19. Створення та функціонування системи енергетичного менеджменту </t>
  </si>
  <si>
    <t>Завдання 20. Участь у Добровільному об`єднанні органів місцевого самоврядування - Асоціації "Енергоефективні міста України"</t>
  </si>
  <si>
    <t>Завдання 21. Реалізація Проекту "Впровадження Європейської Енергетичної Відзнаки в Україні"</t>
  </si>
  <si>
    <t>2019 рік (план)</t>
  </si>
  <si>
    <t>ТПКВКМБ 7700</t>
  </si>
  <si>
    <t xml:space="preserve">до рішення Сумської міської ради «Про внесення                                        змін  до рішення Сумської міської ради  від 21 грудня  2016 року  № 1548-МР  «Про Програму   підвищення енергоефективності в бюджетній  сфері  міста Суми  на 2017 - 2019 роки» (зі змінами)» </t>
  </si>
  <si>
    <t>Сумський міський голова</t>
  </si>
  <si>
    <t>О.М. Лисенко</t>
  </si>
  <si>
    <t>ТПКВКМБ 7700 (грант)</t>
  </si>
  <si>
    <t>ТПКВКМБ 0160</t>
  </si>
  <si>
    <t>Виконавець: Липова С.А.</t>
  </si>
  <si>
    <t>Всього по головному розпоряднику "Відділ культури  Сумської міської ради"</t>
  </si>
  <si>
    <t xml:space="preserve"> Інформаційно-просвітницькі заходи у сфері енергозбереження та підвищення енергоефективності та інші заходи</t>
  </si>
  <si>
    <t>Відділ культури  СМР</t>
  </si>
  <si>
    <t>Завдання 22. Популяризація ідеї сталого енергетичного розвитку міста Суми (виготовлення інформаційного пакету "План дій сталого енергетичного розвитку міста Суми до 2025 року")</t>
  </si>
  <si>
    <t>Завдання 22. Популяризація ідеї сталого енергетичного розвитку міста Суми (проведення Днів Сталої енергії у місті Суми)</t>
  </si>
  <si>
    <t>від 27 листопада 2019 року  № 5991-МР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</si>
</sst>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"/>
    <numFmt numFmtId="192" formatCode="0.0000"/>
    <numFmt numFmtId="193" formatCode="_-* #,##0.0\ _г_р_н_._-;\-* #,##0.0\ _г_р_н_._-;_-* &quot;-&quot;??\ _г_р_н_._-;_-@_-"/>
    <numFmt numFmtId="194" formatCode="_-* #,##0.000\ _г_р_н_._-;\-* #,##0.000\ _г_р_н_._-;_-* &quot;-&quot;??\ _г_р_н_._-;_-@_-"/>
    <numFmt numFmtId="195" formatCode="_-* #,##0\ _г_р_н_._-;\-* #,##0\ _г_р_н_._-;_-* &quot;-&quot;??\ _г_р_н_._-;_-@_-"/>
    <numFmt numFmtId="196" formatCode="[$-FC19]d\ mmmm\ yyyy\ &quot;г.&quot;"/>
    <numFmt numFmtId="197" formatCode="_-* #,##0.000\ _₽_-;\-* #,##0.000\ _₽_-;_-* &quot;-&quot;???\ _₽_-;_-@_-"/>
    <numFmt numFmtId="198" formatCode="_-* #,##0.0000\ _г_р_н_._-;\-* #,##0.0000\ _г_р_н_._-;_-* &quot;-&quot;??\ _г_р_н_._-;_-@_-"/>
    <numFmt numFmtId="199" formatCode="_-* #,##0.0000\ _₽_-;\-* #,##0.0000\ _₽_-;_-* &quot;-&quot;????\ _₽_-;_-@_-"/>
    <numFmt numFmtId="200" formatCode="_-* #,##0.00000\ _г_р_н_._-;\-* #,##0.00000\ _г_р_н_._-;_-* &quot;-&quot;??\ _г_р_н_._-;_-@_-"/>
    <numFmt numFmtId="201" formatCode="_-* #,##0.000000\ _г_р_н_._-;\-* #,##0.000000\ _г_р_н_._-;_-* &quot;-&quot;??\ _г_р_н_._-;_-@_-"/>
    <numFmt numFmtId="202" formatCode="_-* #,##0.000_₴_-;\-* #,##0.000_₴_-;_-* &quot;-&quot;??_₴_-;_-@_-"/>
    <numFmt numFmtId="203" formatCode="_-* #,##0.0000_₴_-;\-* #,##0.0000_₴_-;_-* &quot;-&quot;??_₴_-;_-@_-"/>
    <numFmt numFmtId="204" formatCode="0.00000"/>
    <numFmt numFmtId="205" formatCode="0.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24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sz val="26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textRotation="180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32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190" fontId="2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2" fontId="10" fillId="33" borderId="0" xfId="0" applyNumberFormat="1" applyFont="1" applyFill="1" applyAlignment="1">
      <alignment/>
    </xf>
    <xf numFmtId="191" fontId="10" fillId="33" borderId="0" xfId="0" applyNumberFormat="1" applyFont="1" applyFill="1" applyAlignment="1">
      <alignment/>
    </xf>
    <xf numFmtId="190" fontId="10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textRotation="90" wrapText="1"/>
    </xf>
    <xf numFmtId="181" fontId="5" fillId="33" borderId="10" xfId="58" applyFont="1" applyFill="1" applyBorder="1" applyAlignment="1">
      <alignment horizontal="center" vertical="center" wrapText="1"/>
    </xf>
    <xf numFmtId="181" fontId="7" fillId="33" borderId="10" xfId="58" applyFont="1" applyFill="1" applyBorder="1" applyAlignment="1">
      <alignment horizontal="center" vertical="center" wrapText="1"/>
    </xf>
    <xf numFmtId="181" fontId="7" fillId="33" borderId="10" xfId="58" applyFont="1" applyFill="1" applyBorder="1" applyAlignment="1">
      <alignment horizontal="justify" vertical="center" wrapText="1"/>
    </xf>
    <xf numFmtId="181" fontId="7" fillId="33" borderId="12" xfId="58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181" fontId="7" fillId="33" borderId="11" xfId="58" applyFont="1" applyFill="1" applyBorder="1" applyAlignment="1">
      <alignment horizontal="left" vertical="top" wrapText="1"/>
    </xf>
    <xf numFmtId="181" fontId="5" fillId="33" borderId="10" xfId="58" applyFont="1" applyFill="1" applyBorder="1" applyAlignment="1">
      <alignment horizontal="justify" vertical="center" wrapText="1"/>
    </xf>
    <xf numFmtId="181" fontId="7" fillId="33" borderId="10" xfId="58" applyFont="1" applyFill="1" applyBorder="1" applyAlignment="1">
      <alignment horizontal="left" vertical="top" wrapText="1"/>
    </xf>
    <xf numFmtId="181" fontId="7" fillId="33" borderId="13" xfId="58" applyFont="1" applyFill="1" applyBorder="1" applyAlignment="1">
      <alignment vertical="center" wrapText="1"/>
    </xf>
    <xf numFmtId="181" fontId="7" fillId="33" borderId="14" xfId="58" applyFont="1" applyFill="1" applyBorder="1" applyAlignment="1">
      <alignment horizontal="center" vertical="center" wrapText="1"/>
    </xf>
    <xf numFmtId="181" fontId="5" fillId="33" borderId="10" xfId="58" applyFont="1" applyFill="1" applyBorder="1" applyAlignment="1">
      <alignment horizontal="center" vertical="center"/>
    </xf>
    <xf numFmtId="181" fontId="5" fillId="33" borderId="14" xfId="58" applyFont="1" applyFill="1" applyBorder="1" applyAlignment="1">
      <alignment horizontal="center" vertical="center" wrapText="1"/>
    </xf>
    <xf numFmtId="181" fontId="7" fillId="33" borderId="14" xfId="58" applyFont="1" applyFill="1" applyBorder="1" applyAlignment="1">
      <alignment horizontal="justify" vertical="center" wrapText="1"/>
    </xf>
    <xf numFmtId="181" fontId="5" fillId="33" borderId="14" xfId="58" applyFont="1" applyFill="1" applyBorder="1" applyAlignment="1">
      <alignment horizontal="justify" vertical="center" wrapText="1"/>
    </xf>
    <xf numFmtId="181" fontId="7" fillId="33" borderId="10" xfId="58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181" fontId="7" fillId="33" borderId="16" xfId="58" applyFont="1" applyFill="1" applyBorder="1" applyAlignment="1">
      <alignment horizontal="center" vertical="center" wrapText="1"/>
    </xf>
    <xf numFmtId="181" fontId="5" fillId="33" borderId="16" xfId="58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181" fontId="5" fillId="33" borderId="10" xfId="58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textRotation="180"/>
    </xf>
    <xf numFmtId="0" fontId="4" fillId="33" borderId="0" xfId="0" applyFont="1" applyFill="1" applyAlignment="1">
      <alignment horizontal="center" vertical="center" textRotation="180"/>
    </xf>
    <xf numFmtId="0" fontId="7" fillId="33" borderId="11" xfId="0" applyFont="1" applyFill="1" applyBorder="1" applyAlignment="1">
      <alignment horizontal="justify" vertical="center" wrapText="1"/>
    </xf>
    <xf numFmtId="0" fontId="7" fillId="33" borderId="18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173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73" fontId="7" fillId="33" borderId="10" xfId="0" applyNumberFormat="1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190" fontId="7" fillId="33" borderId="10" xfId="0" applyNumberFormat="1" applyFont="1" applyFill="1" applyBorder="1" applyAlignment="1">
      <alignment horizontal="center" vertical="center" wrapText="1"/>
    </xf>
    <xf numFmtId="190" fontId="5" fillId="33" borderId="10" xfId="0" applyNumberFormat="1" applyFont="1" applyFill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textRotation="180"/>
    </xf>
    <xf numFmtId="190" fontId="11" fillId="33" borderId="10" xfId="0" applyNumberFormat="1" applyFont="1" applyFill="1" applyBorder="1" applyAlignment="1">
      <alignment horizontal="center" vertical="center" wrapText="1"/>
    </xf>
    <xf numFmtId="19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center" wrapText="1"/>
    </xf>
    <xf numFmtId="190" fontId="14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center" textRotation="180"/>
    </xf>
    <xf numFmtId="0" fontId="18" fillId="33" borderId="0" xfId="0" applyFont="1" applyFill="1" applyBorder="1" applyAlignment="1">
      <alignment vertical="center" textRotation="180"/>
    </xf>
    <xf numFmtId="0" fontId="18" fillId="33" borderId="0" xfId="0" applyFont="1" applyFill="1" applyBorder="1" applyAlignment="1">
      <alignment horizontal="center" vertical="center" textRotation="180"/>
    </xf>
    <xf numFmtId="0" fontId="5" fillId="33" borderId="0" xfId="0" applyFont="1" applyFill="1" applyBorder="1" applyAlignment="1">
      <alignment vertical="center" textRotation="180"/>
    </xf>
    <xf numFmtId="0" fontId="5" fillId="33" borderId="0" xfId="0" applyFont="1" applyFill="1" applyAlignment="1">
      <alignment horizontal="center" vertical="center" textRotation="180"/>
    </xf>
    <xf numFmtId="0" fontId="2" fillId="0" borderId="0" xfId="0" applyFont="1" applyBorder="1" applyAlignment="1">
      <alignment/>
    </xf>
    <xf numFmtId="173" fontId="5" fillId="33" borderId="10" xfId="0" applyNumberFormat="1" applyFont="1" applyFill="1" applyBorder="1" applyAlignment="1">
      <alignment horizontal="left" vertical="center" wrapText="1"/>
    </xf>
    <xf numFmtId="0" fontId="15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vertical="center" wrapText="1"/>
    </xf>
    <xf numFmtId="190" fontId="11" fillId="33" borderId="0" xfId="0" applyNumberFormat="1" applyFont="1" applyFill="1" applyBorder="1" applyAlignment="1">
      <alignment horizontal="center" vertical="center" wrapText="1"/>
    </xf>
    <xf numFmtId="190" fontId="10" fillId="33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173" fontId="7" fillId="33" borderId="0" xfId="0" applyNumberFormat="1" applyFont="1" applyFill="1" applyBorder="1" applyAlignment="1">
      <alignment horizontal="center" vertical="center" wrapText="1"/>
    </xf>
    <xf numFmtId="173" fontId="5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/>
    </xf>
    <xf numFmtId="173" fontId="5" fillId="33" borderId="10" xfId="0" applyNumberFormat="1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horizontal="center" vertical="center"/>
    </xf>
    <xf numFmtId="18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93" fontId="7" fillId="33" borderId="10" xfId="0" applyNumberFormat="1" applyFont="1" applyFill="1" applyBorder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181" fontId="5" fillId="33" borderId="10" xfId="0" applyNumberFormat="1" applyFont="1" applyFill="1" applyBorder="1" applyAlignment="1">
      <alignment horizontal="center" vertical="center"/>
    </xf>
    <xf numFmtId="173" fontId="7" fillId="33" borderId="16" xfId="0" applyNumberFormat="1" applyFont="1" applyFill="1" applyBorder="1" applyAlignment="1">
      <alignment horizontal="center" vertical="center"/>
    </xf>
    <xf numFmtId="173" fontId="5" fillId="33" borderId="16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81" fontId="5" fillId="33" borderId="16" xfId="0" applyNumberFormat="1" applyFont="1" applyFill="1" applyBorder="1" applyAlignment="1">
      <alignment horizontal="center" vertical="center"/>
    </xf>
    <xf numFmtId="173" fontId="7" fillId="33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181" fontId="5" fillId="33" borderId="14" xfId="0" applyNumberFormat="1" applyFont="1" applyFill="1" applyBorder="1" applyAlignment="1">
      <alignment horizontal="center" vertical="center"/>
    </xf>
    <xf numFmtId="173" fontId="5" fillId="33" borderId="14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181" fontId="7" fillId="33" borderId="16" xfId="0" applyNumberFormat="1" applyFont="1" applyFill="1" applyBorder="1" applyAlignment="1">
      <alignment horizontal="center" vertical="center" wrapText="1"/>
    </xf>
    <xf numFmtId="181" fontId="5" fillId="33" borderId="16" xfId="0" applyNumberFormat="1" applyFont="1" applyFill="1" applyBorder="1" applyAlignment="1">
      <alignment horizontal="center" vertical="center" wrapText="1"/>
    </xf>
    <xf numFmtId="181" fontId="7" fillId="33" borderId="16" xfId="0" applyNumberFormat="1" applyFont="1" applyFill="1" applyBorder="1" applyAlignment="1">
      <alignment horizontal="center" vertical="center"/>
    </xf>
    <xf numFmtId="181" fontId="7" fillId="33" borderId="10" xfId="58" applyFont="1" applyFill="1" applyBorder="1" applyAlignment="1">
      <alignment horizontal="center" vertical="center"/>
    </xf>
    <xf numFmtId="181" fontId="5" fillId="0" borderId="10" xfId="58" applyFont="1" applyBorder="1" applyAlignment="1">
      <alignment horizontal="center" vertical="center"/>
    </xf>
    <xf numFmtId="181" fontId="7" fillId="0" borderId="10" xfId="0" applyNumberFormat="1" applyFont="1" applyBorder="1" applyAlignment="1">
      <alignment vertical="center"/>
    </xf>
    <xf numFmtId="181" fontId="7" fillId="33" borderId="17" xfId="58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textRotation="180"/>
    </xf>
    <xf numFmtId="0" fontId="2" fillId="0" borderId="0" xfId="0" applyFont="1" applyAlignment="1">
      <alignment horizontal="center" textRotation="180"/>
    </xf>
    <xf numFmtId="0" fontId="2" fillId="0" borderId="0" xfId="0" applyFont="1" applyBorder="1" applyAlignment="1">
      <alignment textRotation="180"/>
    </xf>
    <xf numFmtId="0" fontId="3" fillId="0" borderId="0" xfId="0" applyFont="1" applyAlignment="1">
      <alignment textRotation="180"/>
    </xf>
    <xf numFmtId="0" fontId="8" fillId="0" borderId="0" xfId="0" applyFont="1" applyAlignment="1">
      <alignment textRotation="180"/>
    </xf>
    <xf numFmtId="0" fontId="8" fillId="0" borderId="0" xfId="0" applyFont="1" applyBorder="1" applyAlignment="1">
      <alignment textRotation="180"/>
    </xf>
    <xf numFmtId="0" fontId="3" fillId="0" borderId="0" xfId="0" applyFont="1" applyBorder="1" applyAlignment="1">
      <alignment textRotation="180"/>
    </xf>
    <xf numFmtId="0" fontId="9" fillId="0" borderId="0" xfId="0" applyFont="1" applyAlignment="1">
      <alignment textRotation="180"/>
    </xf>
    <xf numFmtId="0" fontId="6" fillId="0" borderId="0" xfId="0" applyFont="1" applyBorder="1" applyAlignment="1">
      <alignment textRotation="180"/>
    </xf>
    <xf numFmtId="0" fontId="6" fillId="0" borderId="0" xfId="0" applyFont="1" applyAlignment="1">
      <alignment textRotation="180"/>
    </xf>
    <xf numFmtId="0" fontId="14" fillId="0" borderId="0" xfId="0" applyFont="1" applyAlignment="1">
      <alignment textRotation="180"/>
    </xf>
    <xf numFmtId="2" fontId="5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81" fontId="5" fillId="33" borderId="16" xfId="58" applyFont="1" applyFill="1" applyBorder="1" applyAlignment="1">
      <alignment horizontal="justify" vertical="center" wrapText="1"/>
    </xf>
    <xf numFmtId="2" fontId="7" fillId="33" borderId="10" xfId="58" applyNumberFormat="1" applyFont="1" applyFill="1" applyBorder="1" applyAlignment="1">
      <alignment horizontal="center" vertical="center" wrapText="1"/>
    </xf>
    <xf numFmtId="2" fontId="5" fillId="33" borderId="10" xfId="58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59" fillId="0" borderId="10" xfId="0" applyFont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/>
    </xf>
    <xf numFmtId="181" fontId="12" fillId="33" borderId="10" xfId="58" applyFont="1" applyFill="1" applyBorder="1" applyAlignment="1">
      <alignment horizontal="center" vertical="center" wrapText="1"/>
    </xf>
    <xf numFmtId="181" fontId="6" fillId="33" borderId="10" xfId="58" applyFont="1" applyFill="1" applyBorder="1" applyAlignment="1">
      <alignment horizontal="center" vertical="center" wrapText="1"/>
    </xf>
    <xf numFmtId="194" fontId="5" fillId="33" borderId="10" xfId="58" applyNumberFormat="1" applyFont="1" applyFill="1" applyBorder="1" applyAlignment="1">
      <alignment horizontal="justify" vertical="center" wrapText="1"/>
    </xf>
    <xf numFmtId="0" fontId="8" fillId="0" borderId="10" xfId="0" applyFont="1" applyBorder="1" applyAlignment="1">
      <alignment/>
    </xf>
    <xf numFmtId="194" fontId="7" fillId="33" borderId="10" xfId="58" applyNumberFormat="1" applyFont="1" applyFill="1" applyBorder="1" applyAlignment="1">
      <alignment horizontal="center" vertical="center" wrapText="1"/>
    </xf>
    <xf numFmtId="193" fontId="5" fillId="33" borderId="10" xfId="58" applyNumberFormat="1" applyFont="1" applyFill="1" applyBorder="1" applyAlignment="1">
      <alignment horizontal="center" vertical="center" wrapText="1"/>
    </xf>
    <xf numFmtId="194" fontId="5" fillId="33" borderId="10" xfId="58" applyNumberFormat="1" applyFont="1" applyFill="1" applyBorder="1" applyAlignment="1">
      <alignment horizontal="center" vertical="center" wrapText="1"/>
    </xf>
    <xf numFmtId="194" fontId="7" fillId="33" borderId="10" xfId="58" applyNumberFormat="1" applyFont="1" applyFill="1" applyBorder="1" applyAlignment="1">
      <alignment vertical="center" wrapText="1"/>
    </xf>
    <xf numFmtId="0" fontId="7" fillId="33" borderId="19" xfId="0" applyFont="1" applyFill="1" applyBorder="1" applyAlignment="1">
      <alignment horizontal="left" vertical="center" wrapText="1"/>
    </xf>
    <xf numFmtId="173" fontId="7" fillId="33" borderId="19" xfId="0" applyNumberFormat="1" applyFont="1" applyFill="1" applyBorder="1" applyAlignment="1">
      <alignment horizontal="center" vertical="center"/>
    </xf>
    <xf numFmtId="173" fontId="5" fillId="33" borderId="19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181" fontId="5" fillId="33" borderId="19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 textRotation="180"/>
    </xf>
    <xf numFmtId="0" fontId="15" fillId="33" borderId="0" xfId="0" applyFont="1" applyFill="1" applyAlignment="1">
      <alignment vertical="center" textRotation="180"/>
    </xf>
    <xf numFmtId="0" fontId="15" fillId="33" borderId="0" xfId="0" applyFont="1" applyFill="1" applyAlignment="1">
      <alignment vertical="top" wrapText="1"/>
    </xf>
    <xf numFmtId="0" fontId="0" fillId="0" borderId="0" xfId="0" applyAlignment="1">
      <alignment/>
    </xf>
    <xf numFmtId="190" fontId="5" fillId="33" borderId="19" xfId="0" applyNumberFormat="1" applyFont="1" applyFill="1" applyBorder="1" applyAlignment="1">
      <alignment horizontal="center" vertical="center"/>
    </xf>
    <xf numFmtId="181" fontId="5" fillId="33" borderId="20" xfId="58" applyFont="1" applyFill="1" applyBorder="1" applyAlignment="1">
      <alignment horizontal="center" vertical="center" wrapText="1"/>
    </xf>
    <xf numFmtId="181" fontId="5" fillId="33" borderId="21" xfId="58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94" fontId="5" fillId="33" borderId="10" xfId="0" applyNumberFormat="1" applyFont="1" applyFill="1" applyBorder="1" applyAlignment="1">
      <alignment horizontal="center" vertical="center"/>
    </xf>
    <xf numFmtId="202" fontId="5" fillId="33" borderId="10" xfId="0" applyNumberFormat="1" applyFont="1" applyFill="1" applyBorder="1" applyAlignment="1">
      <alignment horizontal="center" vertical="center"/>
    </xf>
    <xf numFmtId="202" fontId="7" fillId="33" borderId="10" xfId="0" applyNumberFormat="1" applyFont="1" applyFill="1" applyBorder="1" applyAlignment="1">
      <alignment horizontal="center" vertical="center"/>
    </xf>
    <xf numFmtId="203" fontId="5" fillId="33" borderId="10" xfId="0" applyNumberFormat="1" applyFont="1" applyFill="1" applyBorder="1" applyAlignment="1">
      <alignment horizontal="center" vertical="center"/>
    </xf>
    <xf numFmtId="193" fontId="5" fillId="33" borderId="10" xfId="58" applyNumberFormat="1" applyFont="1" applyFill="1" applyBorder="1" applyAlignment="1">
      <alignment horizontal="justify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 horizontal="center" vertical="center" textRotation="180"/>
    </xf>
    <xf numFmtId="0" fontId="20" fillId="0" borderId="0" xfId="0" applyFont="1" applyAlignment="1">
      <alignment textRotation="180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 vertical="center" textRotation="180"/>
    </xf>
    <xf numFmtId="0" fontId="15" fillId="0" borderId="0" xfId="0" applyFont="1" applyAlignment="1">
      <alignment textRotation="180"/>
    </xf>
    <xf numFmtId="0" fontId="5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vertical="center" wrapText="1"/>
    </xf>
    <xf numFmtId="190" fontId="22" fillId="33" borderId="0" xfId="0" applyNumberFormat="1" applyFont="1" applyFill="1" applyBorder="1" applyAlignment="1">
      <alignment horizontal="center" vertical="center" wrapText="1"/>
    </xf>
    <xf numFmtId="190" fontId="23" fillId="33" borderId="0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173" fontId="21" fillId="33" borderId="0" xfId="0" applyNumberFormat="1" applyFont="1" applyFill="1" applyBorder="1" applyAlignment="1">
      <alignment horizontal="center" vertical="center" wrapText="1"/>
    </xf>
    <xf numFmtId="173" fontId="15" fillId="33" borderId="0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justify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textRotation="180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/>
    </xf>
    <xf numFmtId="191" fontId="2" fillId="33" borderId="0" xfId="0" applyNumberFormat="1" applyFont="1" applyFill="1" applyAlignment="1">
      <alignment/>
    </xf>
    <xf numFmtId="191" fontId="5" fillId="33" borderId="0" xfId="0" applyNumberFormat="1" applyFont="1" applyFill="1" applyAlignment="1">
      <alignment/>
    </xf>
    <xf numFmtId="191" fontId="6" fillId="33" borderId="0" xfId="0" applyNumberFormat="1" applyFont="1" applyFill="1" applyAlignment="1">
      <alignment wrapText="1"/>
    </xf>
    <xf numFmtId="191" fontId="5" fillId="33" borderId="10" xfId="0" applyNumberFormat="1" applyFont="1" applyFill="1" applyBorder="1" applyAlignment="1">
      <alignment horizontal="justify" vertical="center" wrapText="1"/>
    </xf>
    <xf numFmtId="191" fontId="5" fillId="33" borderId="10" xfId="0" applyNumberFormat="1" applyFont="1" applyFill="1" applyBorder="1" applyAlignment="1">
      <alignment horizontal="center" vertical="center" wrapText="1"/>
    </xf>
    <xf numFmtId="191" fontId="7" fillId="33" borderId="10" xfId="0" applyNumberFormat="1" applyFont="1" applyFill="1" applyBorder="1" applyAlignment="1">
      <alignment horizontal="center" vertical="center" wrapText="1"/>
    </xf>
    <xf numFmtId="191" fontId="5" fillId="33" borderId="10" xfId="58" applyNumberFormat="1" applyFont="1" applyFill="1" applyBorder="1" applyAlignment="1">
      <alignment horizontal="center" vertical="center" wrapText="1"/>
    </xf>
    <xf numFmtId="191" fontId="7" fillId="33" borderId="10" xfId="58" applyNumberFormat="1" applyFont="1" applyFill="1" applyBorder="1" applyAlignment="1">
      <alignment horizontal="justify" vertical="center" wrapText="1"/>
    </xf>
    <xf numFmtId="191" fontId="5" fillId="33" borderId="10" xfId="58" applyNumberFormat="1" applyFont="1" applyFill="1" applyBorder="1" applyAlignment="1">
      <alignment horizontal="justify" vertical="center" wrapText="1"/>
    </xf>
    <xf numFmtId="191" fontId="7" fillId="33" borderId="10" xfId="58" applyNumberFormat="1" applyFont="1" applyFill="1" applyBorder="1" applyAlignment="1">
      <alignment horizontal="center" vertical="center" wrapText="1"/>
    </xf>
    <xf numFmtId="191" fontId="7" fillId="33" borderId="14" xfId="58" applyNumberFormat="1" applyFont="1" applyFill="1" applyBorder="1" applyAlignment="1">
      <alignment horizontal="center" vertical="center" wrapText="1"/>
    </xf>
    <xf numFmtId="191" fontId="5" fillId="33" borderId="14" xfId="58" applyNumberFormat="1" applyFont="1" applyFill="1" applyBorder="1" applyAlignment="1">
      <alignment horizontal="center" vertical="center" wrapText="1"/>
    </xf>
    <xf numFmtId="191" fontId="5" fillId="33" borderId="14" xfId="58" applyNumberFormat="1" applyFont="1" applyFill="1" applyBorder="1" applyAlignment="1">
      <alignment horizontal="justify" vertical="center" wrapText="1"/>
    </xf>
    <xf numFmtId="191" fontId="7" fillId="33" borderId="16" xfId="0" applyNumberFormat="1" applyFont="1" applyFill="1" applyBorder="1" applyAlignment="1">
      <alignment horizontal="center" vertical="center" wrapText="1"/>
    </xf>
    <xf numFmtId="191" fontId="5" fillId="33" borderId="16" xfId="0" applyNumberFormat="1" applyFont="1" applyFill="1" applyBorder="1" applyAlignment="1">
      <alignment horizontal="center" vertical="center" wrapText="1"/>
    </xf>
    <xf numFmtId="191" fontId="5" fillId="33" borderId="16" xfId="0" applyNumberFormat="1" applyFont="1" applyFill="1" applyBorder="1" applyAlignment="1">
      <alignment horizontal="justify" vertical="center" wrapText="1"/>
    </xf>
    <xf numFmtId="191" fontId="10" fillId="33" borderId="10" xfId="0" applyNumberFormat="1" applyFont="1" applyFill="1" applyBorder="1" applyAlignment="1">
      <alignment/>
    </xf>
    <xf numFmtId="191" fontId="2" fillId="0" borderId="0" xfId="0" applyNumberFormat="1" applyFont="1" applyAlignment="1">
      <alignment/>
    </xf>
    <xf numFmtId="191" fontId="8" fillId="0" borderId="10" xfId="0" applyNumberFormat="1" applyFont="1" applyBorder="1" applyAlignment="1">
      <alignment/>
    </xf>
    <xf numFmtId="191" fontId="12" fillId="33" borderId="10" xfId="0" applyNumberFormat="1" applyFont="1" applyFill="1" applyBorder="1" applyAlignment="1">
      <alignment horizontal="center" vertical="center"/>
    </xf>
    <xf numFmtId="191" fontId="0" fillId="0" borderId="10" xfId="0" applyNumberFormat="1" applyBorder="1" applyAlignment="1">
      <alignment horizontal="justify" vertical="center" wrapText="1"/>
    </xf>
    <xf numFmtId="191" fontId="7" fillId="33" borderId="10" xfId="0" applyNumberFormat="1" applyFont="1" applyFill="1" applyBorder="1" applyAlignment="1">
      <alignment horizontal="justify" vertical="center" wrapText="1"/>
    </xf>
    <xf numFmtId="191" fontId="7" fillId="33" borderId="23" xfId="0" applyNumberFormat="1" applyFont="1" applyFill="1" applyBorder="1" applyAlignment="1">
      <alignment horizontal="center"/>
    </xf>
    <xf numFmtId="191" fontId="7" fillId="33" borderId="24" xfId="0" applyNumberFormat="1" applyFont="1" applyFill="1" applyBorder="1" applyAlignment="1">
      <alignment horizontal="center"/>
    </xf>
    <xf numFmtId="191" fontId="7" fillId="33" borderId="16" xfId="0" applyNumberFormat="1" applyFont="1" applyFill="1" applyBorder="1" applyAlignment="1">
      <alignment horizontal="center"/>
    </xf>
    <xf numFmtId="191" fontId="7" fillId="33" borderId="10" xfId="0" applyNumberFormat="1" applyFont="1" applyFill="1" applyBorder="1" applyAlignment="1">
      <alignment horizontal="center" vertical="center"/>
    </xf>
    <xf numFmtId="191" fontId="5" fillId="33" borderId="10" xfId="0" applyNumberFormat="1" applyFont="1" applyFill="1" applyBorder="1" applyAlignment="1">
      <alignment horizontal="center" vertical="center"/>
    </xf>
    <xf numFmtId="191" fontId="7" fillId="33" borderId="10" xfId="0" applyNumberFormat="1" applyFont="1" applyFill="1" applyBorder="1" applyAlignment="1">
      <alignment horizontal="center"/>
    </xf>
    <xf numFmtId="191" fontId="5" fillId="33" borderId="10" xfId="0" applyNumberFormat="1" applyFont="1" applyFill="1" applyBorder="1" applyAlignment="1">
      <alignment horizontal="center"/>
    </xf>
    <xf numFmtId="191" fontId="7" fillId="33" borderId="18" xfId="0" applyNumberFormat="1" applyFont="1" applyFill="1" applyBorder="1" applyAlignment="1">
      <alignment horizontal="center"/>
    </xf>
    <xf numFmtId="191" fontId="7" fillId="33" borderId="16" xfId="0" applyNumberFormat="1" applyFont="1" applyFill="1" applyBorder="1" applyAlignment="1">
      <alignment horizontal="center" vertical="center"/>
    </xf>
    <xf numFmtId="191" fontId="2" fillId="33" borderId="10" xfId="0" applyNumberFormat="1" applyFont="1" applyFill="1" applyBorder="1" applyAlignment="1">
      <alignment horizontal="center" vertical="center"/>
    </xf>
    <xf numFmtId="191" fontId="7" fillId="33" borderId="19" xfId="0" applyNumberFormat="1" applyFont="1" applyFill="1" applyBorder="1" applyAlignment="1">
      <alignment horizontal="center" vertical="center"/>
    </xf>
    <xf numFmtId="191" fontId="7" fillId="33" borderId="19" xfId="0" applyNumberFormat="1" applyFont="1" applyFill="1" applyBorder="1" applyAlignment="1">
      <alignment horizontal="center"/>
    </xf>
    <xf numFmtId="191" fontId="5" fillId="33" borderId="19" xfId="0" applyNumberFormat="1" applyFont="1" applyFill="1" applyBorder="1" applyAlignment="1">
      <alignment horizontal="center" vertical="center"/>
    </xf>
    <xf numFmtId="191" fontId="7" fillId="33" borderId="14" xfId="0" applyNumberFormat="1" applyFont="1" applyFill="1" applyBorder="1" applyAlignment="1">
      <alignment horizontal="center" vertical="center"/>
    </xf>
    <xf numFmtId="191" fontId="5" fillId="33" borderId="14" xfId="0" applyNumberFormat="1" applyFont="1" applyFill="1" applyBorder="1" applyAlignment="1">
      <alignment horizontal="center" vertical="center"/>
    </xf>
    <xf numFmtId="191" fontId="5" fillId="33" borderId="10" xfId="58" applyNumberFormat="1" applyFont="1" applyFill="1" applyBorder="1" applyAlignment="1">
      <alignment horizontal="center" vertical="center"/>
    </xf>
    <xf numFmtId="191" fontId="7" fillId="33" borderId="14" xfId="0" applyNumberFormat="1" applyFont="1" applyFill="1" applyBorder="1" applyAlignment="1">
      <alignment horizontal="center"/>
    </xf>
    <xf numFmtId="191" fontId="10" fillId="33" borderId="10" xfId="0" applyNumberFormat="1" applyFont="1" applyFill="1" applyBorder="1" applyAlignment="1">
      <alignment horizontal="justify" vertical="center" wrapText="1"/>
    </xf>
    <xf numFmtId="191" fontId="7" fillId="33" borderId="0" xfId="0" applyNumberFormat="1" applyFont="1" applyFill="1" applyBorder="1" applyAlignment="1">
      <alignment horizontal="center" vertical="center" wrapText="1"/>
    </xf>
    <xf numFmtId="191" fontId="5" fillId="33" borderId="0" xfId="0" applyNumberFormat="1" applyFont="1" applyFill="1" applyBorder="1" applyAlignment="1">
      <alignment horizontal="center" vertical="center" wrapText="1"/>
    </xf>
    <xf numFmtId="191" fontId="10" fillId="33" borderId="0" xfId="0" applyNumberFormat="1" applyFont="1" applyFill="1" applyBorder="1" applyAlignment="1">
      <alignment horizontal="justify" vertical="center" wrapText="1"/>
    </xf>
    <xf numFmtId="191" fontId="22" fillId="33" borderId="0" xfId="0" applyNumberFormat="1" applyFont="1" applyFill="1" applyBorder="1" applyAlignment="1">
      <alignment horizontal="center" vertical="center" wrapText="1"/>
    </xf>
    <xf numFmtId="191" fontId="23" fillId="33" borderId="0" xfId="0" applyNumberFormat="1" applyFont="1" applyFill="1" applyBorder="1" applyAlignment="1">
      <alignment horizontal="center" vertical="center" wrapText="1"/>
    </xf>
    <xf numFmtId="191" fontId="23" fillId="33" borderId="0" xfId="0" applyNumberFormat="1" applyFont="1" applyFill="1" applyBorder="1" applyAlignment="1">
      <alignment horizontal="justify" vertical="center" wrapText="1"/>
    </xf>
    <xf numFmtId="191" fontId="23" fillId="0" borderId="0" xfId="0" applyNumberFormat="1" applyFont="1" applyAlignment="1">
      <alignment/>
    </xf>
    <xf numFmtId="191" fontId="15" fillId="0" borderId="0" xfId="0" applyNumberFormat="1" applyFont="1" applyAlignment="1">
      <alignment/>
    </xf>
    <xf numFmtId="191" fontId="20" fillId="0" borderId="0" xfId="0" applyNumberFormat="1" applyFont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191" fontId="25" fillId="33" borderId="10" xfId="58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justify" vertical="top" wrapText="1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left" vertical="top" wrapText="1"/>
    </xf>
    <xf numFmtId="0" fontId="42" fillId="0" borderId="0" xfId="0" applyFont="1" applyAlignment="1">
      <alignment horizontal="left" wrapText="1"/>
    </xf>
    <xf numFmtId="0" fontId="16" fillId="33" borderId="0" xfId="0" applyFont="1" applyFill="1" applyAlignment="1">
      <alignment horizontal="center" wrapText="1"/>
    </xf>
    <xf numFmtId="0" fontId="12" fillId="33" borderId="25" xfId="0" applyFont="1" applyFill="1" applyBorder="1" applyAlignment="1">
      <alignment horizontal="justify" vertical="center" wrapText="1"/>
    </xf>
    <xf numFmtId="0" fontId="12" fillId="33" borderId="23" xfId="0" applyFont="1" applyFill="1" applyBorder="1" applyAlignment="1">
      <alignment horizontal="justify" vertical="center" wrapText="1"/>
    </xf>
    <xf numFmtId="0" fontId="6" fillId="33" borderId="26" xfId="0" applyFont="1" applyFill="1" applyBorder="1" applyAlignment="1">
      <alignment horizontal="justify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justify" vertical="center"/>
    </xf>
    <xf numFmtId="0" fontId="5" fillId="33" borderId="17" xfId="0" applyFont="1" applyFill="1" applyBorder="1" applyAlignment="1">
      <alignment horizontal="justify" vertical="center"/>
    </xf>
    <xf numFmtId="0" fontId="12" fillId="33" borderId="29" xfId="0" applyFont="1" applyFill="1" applyBorder="1" applyAlignment="1">
      <alignment horizontal="left" vertical="center" wrapText="1"/>
    </xf>
    <xf numFmtId="0" fontId="12" fillId="33" borderId="18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justify" vertical="center" wrapText="1"/>
    </xf>
    <xf numFmtId="0" fontId="12" fillId="33" borderId="12" xfId="0" applyFont="1" applyFill="1" applyBorder="1" applyAlignment="1">
      <alignment horizontal="justify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/>
    </xf>
    <xf numFmtId="0" fontId="6" fillId="33" borderId="31" xfId="0" applyFont="1" applyFill="1" applyBorder="1" applyAlignment="1">
      <alignment horizontal="left"/>
    </xf>
    <xf numFmtId="0" fontId="12" fillId="33" borderId="32" xfId="0" applyFont="1" applyFill="1" applyBorder="1" applyAlignment="1">
      <alignment horizontal="justify" vertical="center" wrapText="1"/>
    </xf>
    <xf numFmtId="0" fontId="6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7" fillId="33" borderId="3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29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12" fillId="33" borderId="29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191" fontId="12" fillId="33" borderId="10" xfId="0" applyNumberFormat="1" applyFont="1" applyFill="1" applyBorder="1" applyAlignment="1">
      <alignment horizontal="center" vertical="center" wrapText="1"/>
    </xf>
    <xf numFmtId="191" fontId="7" fillId="33" borderId="10" xfId="0" applyNumberFormat="1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justify" vertical="center" wrapText="1"/>
    </xf>
    <xf numFmtId="0" fontId="12" fillId="33" borderId="18" xfId="0" applyFont="1" applyFill="1" applyBorder="1" applyAlignment="1">
      <alignment horizontal="justify" vertical="center" wrapText="1"/>
    </xf>
    <xf numFmtId="0" fontId="12" fillId="33" borderId="31" xfId="0" applyFont="1" applyFill="1" applyBorder="1" applyAlignment="1">
      <alignment horizontal="justify" vertical="center" wrapText="1"/>
    </xf>
    <xf numFmtId="0" fontId="7" fillId="33" borderId="29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12" fillId="33" borderId="30" xfId="0" applyFont="1" applyFill="1" applyBorder="1" applyAlignment="1">
      <alignment vertical="center" wrapText="1"/>
    </xf>
    <xf numFmtId="0" fontId="19" fillId="33" borderId="18" xfId="0" applyFont="1" applyFill="1" applyBorder="1" applyAlignment="1">
      <alignment vertical="center" wrapText="1"/>
    </xf>
    <xf numFmtId="0" fontId="19" fillId="33" borderId="31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181" fontId="5" fillId="33" borderId="14" xfId="58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91" fontId="5" fillId="33" borderId="14" xfId="0" applyNumberFormat="1" applyFont="1" applyFill="1" applyBorder="1" applyAlignment="1">
      <alignment horizontal="justify" vertical="center" wrapText="1"/>
    </xf>
    <xf numFmtId="191" fontId="0" fillId="0" borderId="16" xfId="0" applyNumberFormat="1" applyBorder="1" applyAlignment="1">
      <alignment horizontal="justify" vertical="center" wrapText="1"/>
    </xf>
    <xf numFmtId="181" fontId="5" fillId="33" borderId="10" xfId="58" applyFont="1" applyFill="1" applyBorder="1" applyAlignment="1">
      <alignment horizontal="center" vertical="center" wrapText="1"/>
    </xf>
    <xf numFmtId="181" fontId="7" fillId="33" borderId="14" xfId="58" applyFont="1" applyFill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12" fillId="33" borderId="30" xfId="0" applyFont="1" applyFill="1" applyBorder="1" applyAlignment="1">
      <alignment horizontal="left" vertical="center" wrapText="1"/>
    </xf>
    <xf numFmtId="0" fontId="12" fillId="33" borderId="31" xfId="0" applyFont="1" applyFill="1" applyBorder="1" applyAlignment="1">
      <alignment horizontal="left" vertical="center" wrapText="1"/>
    </xf>
    <xf numFmtId="0" fontId="12" fillId="33" borderId="3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191" fontId="7" fillId="33" borderId="14" xfId="58" applyNumberFormat="1" applyFont="1" applyFill="1" applyBorder="1" applyAlignment="1">
      <alignment horizontal="center" vertical="center" wrapText="1"/>
    </xf>
    <xf numFmtId="191" fontId="0" fillId="0" borderId="16" xfId="0" applyNumberFormat="1" applyBorder="1" applyAlignment="1">
      <alignment horizontal="center" vertical="center" wrapText="1"/>
    </xf>
    <xf numFmtId="181" fontId="7" fillId="33" borderId="14" xfId="58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91" fontId="5" fillId="33" borderId="14" xfId="58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0" fillId="0" borderId="0" xfId="0" applyFont="1" applyAlignment="1">
      <alignment horizontal="right"/>
    </xf>
    <xf numFmtId="0" fontId="13" fillId="33" borderId="0" xfId="0" applyFont="1" applyFill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center" wrapText="1"/>
    </xf>
    <xf numFmtId="191" fontId="5" fillId="33" borderId="29" xfId="0" applyNumberFormat="1" applyFont="1" applyFill="1" applyBorder="1" applyAlignment="1">
      <alignment horizontal="justify" vertical="center" wrapText="1"/>
    </xf>
    <xf numFmtId="191" fontId="5" fillId="33" borderId="17" xfId="0" applyNumberFormat="1" applyFont="1" applyFill="1" applyBorder="1" applyAlignment="1">
      <alignment horizontal="justify" vertical="center" wrapText="1"/>
    </xf>
    <xf numFmtId="0" fontId="12" fillId="33" borderId="26" xfId="0" applyFont="1" applyFill="1" applyBorder="1" applyAlignment="1">
      <alignment horizontal="justify" vertical="center" wrapText="1"/>
    </xf>
    <xf numFmtId="181" fontId="12" fillId="33" borderId="30" xfId="58" applyFont="1" applyFill="1" applyBorder="1" applyAlignment="1">
      <alignment horizontal="justify" vertical="center" wrapText="1"/>
    </xf>
    <xf numFmtId="181" fontId="12" fillId="33" borderId="18" xfId="58" applyFont="1" applyFill="1" applyBorder="1" applyAlignment="1">
      <alignment horizontal="justify" vertical="center" wrapText="1"/>
    </xf>
    <xf numFmtId="181" fontId="12" fillId="33" borderId="31" xfId="58" applyFont="1" applyFill="1" applyBorder="1" applyAlignment="1">
      <alignment horizontal="justify" vertical="center" wrapText="1"/>
    </xf>
    <xf numFmtId="14" fontId="6" fillId="0" borderId="0" xfId="0" applyNumberFormat="1" applyFont="1" applyAlignment="1">
      <alignment horizontal="left"/>
    </xf>
    <xf numFmtId="0" fontId="0" fillId="0" borderId="19" xfId="0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12" fillId="33" borderId="36" xfId="0" applyFont="1" applyFill="1" applyBorder="1" applyAlignment="1">
      <alignment horizontal="left" vertical="center" wrapText="1"/>
    </xf>
    <xf numFmtId="0" fontId="12" fillId="33" borderId="23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/>
    </xf>
    <xf numFmtId="191" fontId="5" fillId="33" borderId="10" xfId="0" applyNumberFormat="1" applyFont="1" applyFill="1" applyBorder="1" applyAlignment="1">
      <alignment horizontal="justify" vertical="center" wrapText="1"/>
    </xf>
    <xf numFmtId="0" fontId="12" fillId="33" borderId="18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2" fillId="33" borderId="30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tabSelected="1" view="pageBreakPreview" zoomScaleSheetLayoutView="100" zoomScalePageLayoutView="0" workbookViewId="0" topLeftCell="I4">
      <selection activeCell="Q6" sqref="Q6"/>
    </sheetView>
  </sheetViews>
  <sheetFormatPr defaultColWidth="9.140625" defaultRowHeight="15"/>
  <cols>
    <col min="1" max="1" width="20.57421875" style="1" customWidth="1"/>
    <col min="2" max="2" width="24.28125" style="1" bestFit="1" customWidth="1"/>
    <col min="3" max="3" width="27.00390625" style="1" customWidth="1"/>
    <col min="4" max="4" width="25.421875" style="1" customWidth="1"/>
    <col min="5" max="5" width="20.7109375" style="1" customWidth="1"/>
    <col min="6" max="6" width="25.7109375" style="1" customWidth="1"/>
    <col min="7" max="7" width="30.421875" style="13" customWidth="1"/>
    <col min="8" max="8" width="26.140625" style="1" customWidth="1"/>
    <col min="9" max="9" width="26.00390625" style="1" customWidth="1"/>
    <col min="10" max="10" width="11.7109375" style="1" customWidth="1"/>
    <col min="11" max="11" width="26.28125" style="1" customWidth="1"/>
    <col min="12" max="12" width="27.7109375" style="206" customWidth="1"/>
    <col min="13" max="13" width="22.8515625" style="206" customWidth="1"/>
    <col min="14" max="14" width="26.140625" style="206" customWidth="1"/>
    <col min="15" max="15" width="16.140625" style="206" customWidth="1"/>
    <col min="16" max="16" width="29.57421875" style="206" customWidth="1"/>
    <col min="17" max="17" width="22.57421875" style="4" customWidth="1"/>
    <col min="18" max="18" width="12.8515625" style="1" customWidth="1"/>
    <col min="19" max="19" width="9.421875" style="120" customWidth="1"/>
    <col min="20" max="16384" width="9.140625" style="1" customWidth="1"/>
  </cols>
  <sheetData>
    <row r="1" spans="1:18" ht="41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89"/>
      <c r="M1" s="189"/>
      <c r="N1" s="190"/>
      <c r="O1" s="325" t="s">
        <v>48</v>
      </c>
      <c r="P1" s="325"/>
      <c r="Q1" s="325"/>
      <c r="R1" s="17"/>
    </row>
    <row r="2" spans="1:18" ht="30.75" customHeight="1">
      <c r="A2" s="16"/>
      <c r="B2" s="18"/>
      <c r="C2" s="18"/>
      <c r="D2" s="18"/>
      <c r="E2" s="18"/>
      <c r="F2" s="19"/>
      <c r="G2" s="16"/>
      <c r="H2" s="18"/>
      <c r="I2" s="19"/>
      <c r="J2" s="19"/>
      <c r="K2" s="18"/>
      <c r="L2" s="189"/>
      <c r="M2" s="240" t="s">
        <v>66</v>
      </c>
      <c r="N2" s="240"/>
      <c r="O2" s="240"/>
      <c r="P2" s="240"/>
      <c r="Q2" s="240"/>
      <c r="R2" s="157"/>
    </row>
    <row r="3" spans="1:18" ht="183.75" customHeight="1">
      <c r="A3" s="16"/>
      <c r="B3" s="18"/>
      <c r="C3" s="18"/>
      <c r="D3" s="18"/>
      <c r="E3" s="18"/>
      <c r="F3" s="19"/>
      <c r="G3" s="16"/>
      <c r="H3" s="18"/>
      <c r="I3" s="19"/>
      <c r="J3" s="19"/>
      <c r="K3" s="18"/>
      <c r="L3" s="189"/>
      <c r="M3" s="240"/>
      <c r="N3" s="240"/>
      <c r="O3" s="240"/>
      <c r="P3" s="240"/>
      <c r="Q3" s="240"/>
      <c r="R3" s="156"/>
    </row>
    <row r="4" spans="1:18" ht="38.25" customHeight="1">
      <c r="A4" s="16"/>
      <c r="B4" s="18"/>
      <c r="C4" s="18"/>
      <c r="D4" s="18"/>
      <c r="E4" s="18"/>
      <c r="F4" s="19"/>
      <c r="G4" s="16"/>
      <c r="H4" s="18"/>
      <c r="I4" s="19"/>
      <c r="J4" s="19"/>
      <c r="K4" s="18"/>
      <c r="L4" s="189"/>
      <c r="M4" s="245" t="s">
        <v>77</v>
      </c>
      <c r="N4" s="246"/>
      <c r="O4" s="246"/>
      <c r="P4" s="246"/>
      <c r="Q4" s="246"/>
      <c r="R4" s="246"/>
    </row>
    <row r="5" spans="1:18" ht="20.25" customHeight="1">
      <c r="A5" s="16"/>
      <c r="B5" s="18"/>
      <c r="C5" s="18"/>
      <c r="D5" s="18"/>
      <c r="E5" s="18"/>
      <c r="F5" s="19"/>
      <c r="G5" s="16"/>
      <c r="H5" s="18"/>
      <c r="I5" s="19"/>
      <c r="J5" s="78"/>
      <c r="K5" s="18"/>
      <c r="L5" s="189"/>
      <c r="M5" s="191"/>
      <c r="N5" s="310"/>
      <c r="O5" s="310"/>
      <c r="P5" s="310"/>
      <c r="Q5" s="310"/>
      <c r="R5" s="310"/>
    </row>
    <row r="6" spans="1:18" ht="63" customHeight="1">
      <c r="A6" s="20"/>
      <c r="B6" s="247" t="s">
        <v>8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3"/>
      <c r="P6" s="23"/>
      <c r="Q6" s="21"/>
      <c r="R6" s="154"/>
    </row>
    <row r="7" spans="1:18" ht="33" customHeight="1" thickBot="1">
      <c r="A7" s="20"/>
      <c r="B7" s="20"/>
      <c r="C7" s="20"/>
      <c r="D7" s="22"/>
      <c r="E7" s="22"/>
      <c r="F7" s="23"/>
      <c r="G7" s="24"/>
      <c r="H7" s="20"/>
      <c r="I7" s="20"/>
      <c r="J7" s="20"/>
      <c r="K7" s="20"/>
      <c r="L7" s="23"/>
      <c r="M7" s="23"/>
      <c r="N7" s="23"/>
      <c r="O7" s="23"/>
      <c r="P7" s="23"/>
      <c r="Q7" s="86" t="s">
        <v>9</v>
      </c>
      <c r="R7" s="154"/>
    </row>
    <row r="8" spans="1:18" ht="45.75" customHeight="1">
      <c r="A8" s="268" t="s">
        <v>41</v>
      </c>
      <c r="B8" s="251" t="s">
        <v>0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2" t="s">
        <v>10</v>
      </c>
      <c r="R8" s="154"/>
    </row>
    <row r="9" spans="1:18" ht="26.25">
      <c r="A9" s="269"/>
      <c r="B9" s="273" t="s">
        <v>1</v>
      </c>
      <c r="C9" s="274"/>
      <c r="D9" s="274"/>
      <c r="E9" s="300"/>
      <c r="F9" s="336"/>
      <c r="G9" s="273" t="s">
        <v>2</v>
      </c>
      <c r="H9" s="274"/>
      <c r="I9" s="274"/>
      <c r="J9" s="275"/>
      <c r="K9" s="276"/>
      <c r="L9" s="277" t="s">
        <v>64</v>
      </c>
      <c r="M9" s="277"/>
      <c r="N9" s="277"/>
      <c r="O9" s="277"/>
      <c r="P9" s="277"/>
      <c r="Q9" s="253"/>
      <c r="R9" s="154"/>
    </row>
    <row r="10" spans="1:18" ht="48.75" customHeight="1">
      <c r="A10" s="269"/>
      <c r="B10" s="270" t="s">
        <v>3</v>
      </c>
      <c r="C10" s="311" t="s">
        <v>4</v>
      </c>
      <c r="D10" s="311"/>
      <c r="E10" s="254" t="s">
        <v>17</v>
      </c>
      <c r="F10" s="255"/>
      <c r="G10" s="270" t="s">
        <v>3</v>
      </c>
      <c r="H10" s="279" t="s">
        <v>4</v>
      </c>
      <c r="I10" s="279"/>
      <c r="J10" s="271" t="s">
        <v>23</v>
      </c>
      <c r="K10" s="272"/>
      <c r="L10" s="278" t="s">
        <v>3</v>
      </c>
      <c r="M10" s="326" t="s">
        <v>4</v>
      </c>
      <c r="N10" s="326"/>
      <c r="O10" s="312" t="s">
        <v>17</v>
      </c>
      <c r="P10" s="313"/>
      <c r="Q10" s="253"/>
      <c r="R10" s="154"/>
    </row>
    <row r="11" spans="1:19" s="4" customFormat="1" ht="75" customHeight="1">
      <c r="A11" s="269"/>
      <c r="B11" s="270"/>
      <c r="C11" s="25" t="s">
        <v>5</v>
      </c>
      <c r="D11" s="25" t="s">
        <v>6</v>
      </c>
      <c r="E11" s="25" t="s">
        <v>5</v>
      </c>
      <c r="F11" s="25" t="s">
        <v>6</v>
      </c>
      <c r="G11" s="270"/>
      <c r="H11" s="25" t="s">
        <v>5</v>
      </c>
      <c r="I11" s="25" t="s">
        <v>6</v>
      </c>
      <c r="J11" s="25" t="s">
        <v>5</v>
      </c>
      <c r="K11" s="25" t="s">
        <v>6</v>
      </c>
      <c r="L11" s="278"/>
      <c r="M11" s="193" t="s">
        <v>5</v>
      </c>
      <c r="N11" s="193" t="s">
        <v>6</v>
      </c>
      <c r="O11" s="193" t="s">
        <v>5</v>
      </c>
      <c r="P11" s="193" t="s">
        <v>6</v>
      </c>
      <c r="Q11" s="253"/>
      <c r="R11" s="154"/>
      <c r="S11" s="121"/>
    </row>
    <row r="12" spans="1:18" ht="22.5">
      <c r="A12" s="26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  <c r="J12" s="27">
        <v>10</v>
      </c>
      <c r="K12" s="27">
        <v>11</v>
      </c>
      <c r="L12" s="238">
        <v>12</v>
      </c>
      <c r="M12" s="238">
        <v>13</v>
      </c>
      <c r="N12" s="238">
        <v>14</v>
      </c>
      <c r="O12" s="238">
        <v>15</v>
      </c>
      <c r="P12" s="238">
        <v>16</v>
      </c>
      <c r="Q12" s="28">
        <v>17</v>
      </c>
      <c r="R12" s="154"/>
    </row>
    <row r="13" spans="1:18" ht="115.5" customHeight="1">
      <c r="A13" s="29" t="s">
        <v>7</v>
      </c>
      <c r="B13" s="144">
        <f>C13+D13+F13+E13</f>
        <v>43843.856</v>
      </c>
      <c r="C13" s="30">
        <f>C24+C39+C46+C80+C85+C89+C65+C27+C49+C42</f>
        <v>1363.65</v>
      </c>
      <c r="D13" s="146">
        <f>D17+D27+D31+D34+D39+D49+D65+D72+D68+D36</f>
        <v>27051.712999999996</v>
      </c>
      <c r="E13" s="146">
        <f>E27+E42</f>
        <v>358.408</v>
      </c>
      <c r="F13" s="30">
        <f>F17+F27+F49</f>
        <v>15070.085</v>
      </c>
      <c r="G13" s="144">
        <f>H13+I13+K13</f>
        <v>50808.71294</v>
      </c>
      <c r="H13" s="146">
        <f>H40+H47+H56+H74+H81+H77+H78+H86+H66+H50+H20+H18+H62+H52</f>
        <v>2277.9049999999997</v>
      </c>
      <c r="I13" s="146">
        <v>40104.262</v>
      </c>
      <c r="J13" s="30"/>
      <c r="K13" s="146">
        <f>K19+K29+K56</f>
        <v>8426.54594</v>
      </c>
      <c r="L13" s="239">
        <f>M13+N13+P13</f>
        <v>127462.405</v>
      </c>
      <c r="M13" s="195">
        <f>M25+M40+M77+M83+M87+M81+M20+M52+M18+M21+M22</f>
        <v>1393</v>
      </c>
      <c r="N13" s="195">
        <f>N18+N19+N20+N28+N32+N35+N37+N50+N66+N69+N54+N53+N60+N29+N43</f>
        <v>21913.568000000003</v>
      </c>
      <c r="O13" s="196"/>
      <c r="P13" s="195">
        <f>P18+P20+P53+P54+P29</f>
        <v>104155.837</v>
      </c>
      <c r="Q13" s="33"/>
      <c r="R13" s="154"/>
    </row>
    <row r="14" spans="1:18" ht="53.25" customHeight="1">
      <c r="A14" s="262" t="s">
        <v>22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4"/>
      <c r="R14" s="154"/>
    </row>
    <row r="15" spans="1:18" ht="21" customHeight="1">
      <c r="A15" s="299" t="s">
        <v>15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8"/>
      <c r="R15" s="154"/>
    </row>
    <row r="16" spans="1:18" ht="30" customHeight="1">
      <c r="A16" s="265" t="s">
        <v>18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7"/>
      <c r="R16" s="154"/>
    </row>
    <row r="17" spans="1:20" s="3" customFormat="1" ht="69.75" customHeight="1">
      <c r="A17" s="34" t="s">
        <v>34</v>
      </c>
      <c r="B17" s="31">
        <f>D17+F17</f>
        <v>6846</v>
      </c>
      <c r="C17" s="30"/>
      <c r="D17" s="36">
        <v>2500</v>
      </c>
      <c r="E17" s="36"/>
      <c r="F17" s="36">
        <v>4346</v>
      </c>
      <c r="H17" s="30"/>
      <c r="L17" s="194"/>
      <c r="M17" s="193"/>
      <c r="N17" s="192"/>
      <c r="O17" s="192"/>
      <c r="P17" s="192"/>
      <c r="Q17" s="243" t="s">
        <v>11</v>
      </c>
      <c r="R17" s="155">
        <v>21</v>
      </c>
      <c r="S17" s="128"/>
      <c r="T17" s="84"/>
    </row>
    <row r="18" spans="1:19" s="84" customFormat="1" ht="66" customHeight="1">
      <c r="A18" s="34" t="s">
        <v>27</v>
      </c>
      <c r="B18" s="31"/>
      <c r="C18" s="30"/>
      <c r="D18" s="36"/>
      <c r="E18" s="36"/>
      <c r="F18" s="36"/>
      <c r="G18" s="116"/>
      <c r="H18" s="115"/>
      <c r="I18" s="131"/>
      <c r="J18" s="3"/>
      <c r="K18" s="132"/>
      <c r="L18" s="194">
        <f>N18+P18+M18</f>
        <v>48788.53</v>
      </c>
      <c r="M18" s="193">
        <v>195</v>
      </c>
      <c r="N18" s="195">
        <v>500</v>
      </c>
      <c r="O18" s="197"/>
      <c r="P18" s="195">
        <f>48093.53</f>
        <v>48093.53</v>
      </c>
      <c r="Q18" s="305"/>
      <c r="R18" s="154"/>
      <c r="S18" s="122"/>
    </row>
    <row r="19" spans="1:19" s="84" customFormat="1" ht="51" customHeight="1">
      <c r="A19" s="34" t="s">
        <v>42</v>
      </c>
      <c r="B19" s="31"/>
      <c r="C19" s="30"/>
      <c r="D19" s="32"/>
      <c r="E19" s="32"/>
      <c r="F19" s="32"/>
      <c r="G19" s="44">
        <f>I19+K19</f>
        <v>653.4</v>
      </c>
      <c r="H19" s="30"/>
      <c r="I19" s="36">
        <v>50</v>
      </c>
      <c r="J19" s="32"/>
      <c r="K19" s="36">
        <v>603.4</v>
      </c>
      <c r="L19" s="198"/>
      <c r="M19" s="195"/>
      <c r="N19" s="197"/>
      <c r="O19" s="197"/>
      <c r="P19" s="197"/>
      <c r="Q19" s="305"/>
      <c r="R19" s="154"/>
      <c r="S19" s="122"/>
    </row>
    <row r="20" spans="1:19" s="84" customFormat="1" ht="60.75" customHeight="1">
      <c r="A20" s="34" t="s">
        <v>50</v>
      </c>
      <c r="B20" s="31"/>
      <c r="C20" s="30"/>
      <c r="D20" s="32"/>
      <c r="E20" s="32"/>
      <c r="F20" s="32"/>
      <c r="G20" s="147">
        <f>H20+I20+K20</f>
        <v>689.155</v>
      </c>
      <c r="H20" s="146">
        <v>529.155</v>
      </c>
      <c r="I20" s="142">
        <v>160</v>
      </c>
      <c r="J20" s="32"/>
      <c r="K20" s="36"/>
      <c r="L20" s="198">
        <f>N20+P20+M20</f>
        <v>31914.453</v>
      </c>
      <c r="M20" s="195">
        <v>251</v>
      </c>
      <c r="N20" s="195">
        <v>720</v>
      </c>
      <c r="O20" s="197"/>
      <c r="P20" s="195">
        <v>30943.453</v>
      </c>
      <c r="Q20" s="305"/>
      <c r="R20" s="154"/>
      <c r="S20" s="122"/>
    </row>
    <row r="21" spans="1:19" s="84" customFormat="1" ht="60.75" customHeight="1">
      <c r="A21" s="334" t="s">
        <v>70</v>
      </c>
      <c r="B21" s="31"/>
      <c r="C21" s="30"/>
      <c r="D21" s="32"/>
      <c r="E21" s="32"/>
      <c r="F21" s="32"/>
      <c r="G21" s="147"/>
      <c r="H21" s="146"/>
      <c r="I21" s="142"/>
      <c r="J21" s="32"/>
      <c r="K21" s="36"/>
      <c r="L21" s="198">
        <f>M21</f>
        <v>29.2</v>
      </c>
      <c r="M21" s="195">
        <v>29.2</v>
      </c>
      <c r="N21" s="197"/>
      <c r="O21" s="197"/>
      <c r="P21" s="197"/>
      <c r="Q21" s="244"/>
      <c r="R21" s="154"/>
      <c r="S21" s="122"/>
    </row>
    <row r="22" spans="1:19" s="84" customFormat="1" ht="118.5" customHeight="1">
      <c r="A22" s="335"/>
      <c r="B22" s="31"/>
      <c r="C22" s="30"/>
      <c r="D22" s="32"/>
      <c r="E22" s="32"/>
      <c r="F22" s="32"/>
      <c r="G22" s="147"/>
      <c r="H22" s="146"/>
      <c r="I22" s="142"/>
      <c r="J22" s="32"/>
      <c r="K22" s="36"/>
      <c r="L22" s="198">
        <f>M22</f>
        <v>86.8</v>
      </c>
      <c r="M22" s="195">
        <v>86.8</v>
      </c>
      <c r="N22" s="197"/>
      <c r="O22" s="197"/>
      <c r="P22" s="197"/>
      <c r="Q22" s="25" t="s">
        <v>47</v>
      </c>
      <c r="R22" s="154"/>
      <c r="S22" s="122"/>
    </row>
    <row r="23" spans="1:19" s="2" customFormat="1" ht="25.5">
      <c r="A23" s="248" t="s">
        <v>19</v>
      </c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314"/>
      <c r="R23" s="154"/>
      <c r="S23" s="123"/>
    </row>
    <row r="24" spans="1:18" ht="72" customHeight="1">
      <c r="A24" s="35" t="s">
        <v>28</v>
      </c>
      <c r="B24" s="31">
        <f>C24</f>
        <v>413.5</v>
      </c>
      <c r="C24" s="30">
        <v>413.5</v>
      </c>
      <c r="D24" s="32"/>
      <c r="E24" s="32"/>
      <c r="F24" s="32"/>
      <c r="G24" s="31"/>
      <c r="H24" s="30"/>
      <c r="I24" s="32"/>
      <c r="J24" s="32"/>
      <c r="K24" s="32"/>
      <c r="L24" s="198"/>
      <c r="M24" s="195"/>
      <c r="N24" s="197"/>
      <c r="O24" s="197"/>
      <c r="P24" s="197"/>
      <c r="Q24" s="294" t="s">
        <v>12</v>
      </c>
      <c r="R24" s="154"/>
    </row>
    <row r="25" spans="1:18" ht="66.75" customHeight="1">
      <c r="A25" s="37" t="s">
        <v>27</v>
      </c>
      <c r="B25" s="31"/>
      <c r="C25" s="30"/>
      <c r="D25" s="32"/>
      <c r="E25" s="32"/>
      <c r="F25" s="32"/>
      <c r="G25" s="31"/>
      <c r="H25" s="30"/>
      <c r="I25" s="32"/>
      <c r="J25" s="32"/>
      <c r="K25" s="32"/>
      <c r="L25" s="198">
        <f>M25</f>
        <v>272</v>
      </c>
      <c r="M25" s="195">
        <f>272</f>
        <v>272</v>
      </c>
      <c r="N25" s="197"/>
      <c r="O25" s="197"/>
      <c r="P25" s="197"/>
      <c r="Q25" s="294"/>
      <c r="R25" s="154"/>
    </row>
    <row r="26" spans="1:19" s="2" customFormat="1" ht="25.5">
      <c r="A26" s="315" t="s">
        <v>20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7"/>
      <c r="R26" s="154"/>
      <c r="S26" s="123"/>
    </row>
    <row r="27" spans="1:19" s="11" customFormat="1" ht="76.5" customHeight="1">
      <c r="A27" s="38" t="s">
        <v>28</v>
      </c>
      <c r="B27" s="39">
        <f>D27+E27+F27+C27</f>
        <v>13064.106</v>
      </c>
      <c r="C27" s="40">
        <f>75+180</f>
        <v>255</v>
      </c>
      <c r="D27" s="41">
        <f>1557.36+18+24.75+41.85+41.7+41.7+80.5+970+200+13.5+15+9.213+43.5+9+30.9+61.89+67.75</f>
        <v>3226.613</v>
      </c>
      <c r="E27" s="43">
        <f>150+98.6+9.808</f>
        <v>258.408</v>
      </c>
      <c r="F27" s="43">
        <f>600+825+1395+1390+1390+137+500+307.085+1450+300+1030</f>
        <v>9324.085</v>
      </c>
      <c r="G27" s="39"/>
      <c r="H27" s="41"/>
      <c r="I27" s="42"/>
      <c r="J27" s="42"/>
      <c r="K27" s="32"/>
      <c r="L27" s="199"/>
      <c r="M27" s="200"/>
      <c r="N27" s="201"/>
      <c r="O27" s="201"/>
      <c r="P27" s="201"/>
      <c r="Q27" s="159" t="s">
        <v>12</v>
      </c>
      <c r="R27" s="154"/>
      <c r="S27" s="124"/>
    </row>
    <row r="28" spans="1:19" s="11" customFormat="1" ht="68.25" customHeight="1">
      <c r="A28" s="44" t="s">
        <v>27</v>
      </c>
      <c r="B28" s="31"/>
      <c r="C28" s="40"/>
      <c r="D28" s="30"/>
      <c r="E28" s="32"/>
      <c r="F28" s="32"/>
      <c r="G28" s="144">
        <f>I28</f>
        <v>10266</v>
      </c>
      <c r="H28" s="30"/>
      <c r="I28" s="166">
        <f>1972+2694.51+1000+1021+3295+66.89+226.4-9.8</f>
        <v>10266</v>
      </c>
      <c r="J28" s="32"/>
      <c r="K28" s="143"/>
      <c r="L28" s="198">
        <f>N28</f>
        <v>2815.16</v>
      </c>
      <c r="M28" s="195"/>
      <c r="N28" s="195">
        <f>1000+200+450-188.147+1300+53.307</f>
        <v>2815.16</v>
      </c>
      <c r="O28" s="197"/>
      <c r="P28" s="197"/>
      <c r="Q28" s="160"/>
      <c r="R28" s="154"/>
      <c r="S28" s="124"/>
    </row>
    <row r="29" spans="1:21" s="11" customFormat="1" ht="68.25" customHeight="1">
      <c r="A29" s="117" t="s">
        <v>46</v>
      </c>
      <c r="B29" s="31"/>
      <c r="C29" s="40"/>
      <c r="D29" s="30"/>
      <c r="E29" s="32"/>
      <c r="F29" s="32"/>
      <c r="G29" s="144">
        <f>I29+K29</f>
        <v>7758.05594</v>
      </c>
      <c r="H29" s="30"/>
      <c r="I29" s="142">
        <f>8.7+43.35+34.8+43.35+43.05+37.86+9.8</f>
        <v>220.91000000000003</v>
      </c>
      <c r="J29" s="32"/>
      <c r="K29" s="142">
        <f>2.4+8.9+1445+290+1160+1445+1435+1262+7.69794+481.148</f>
        <v>7537.14594</v>
      </c>
      <c r="L29" s="198">
        <f>N29+P29</f>
        <v>11726.653999999999</v>
      </c>
      <c r="M29" s="195"/>
      <c r="N29" s="195">
        <f>43.5+36+21</f>
        <v>100.5</v>
      </c>
      <c r="O29" s="197"/>
      <c r="P29" s="197">
        <f>1026+1443+1450+1286+1450+1192.302+218.852+1314+700+700+846</f>
        <v>11626.153999999999</v>
      </c>
      <c r="Q29" s="161"/>
      <c r="R29" s="83"/>
      <c r="S29" s="125"/>
      <c r="T29" s="118"/>
      <c r="U29" s="118"/>
    </row>
    <row r="30" spans="1:21" s="5" customFormat="1" ht="25.5">
      <c r="A30" s="259" t="s">
        <v>21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1"/>
      <c r="R30" s="80"/>
      <c r="S30" s="126"/>
      <c r="T30" s="119"/>
      <c r="U30" s="119"/>
    </row>
    <row r="31" spans="1:18" ht="52.5" customHeight="1">
      <c r="A31" s="45" t="s">
        <v>28</v>
      </c>
      <c r="B31" s="46">
        <f>D31</f>
        <v>16524</v>
      </c>
      <c r="C31" s="47"/>
      <c r="D31" s="133">
        <f>5244+7300+3980</f>
        <v>16524</v>
      </c>
      <c r="E31" s="48"/>
      <c r="F31" s="48"/>
      <c r="G31" s="49"/>
      <c r="H31" s="49"/>
      <c r="I31" s="49"/>
      <c r="J31" s="48"/>
      <c r="K31" s="48"/>
      <c r="L31" s="202"/>
      <c r="M31" s="203"/>
      <c r="N31" s="204"/>
      <c r="O31" s="204"/>
      <c r="P31" s="204"/>
      <c r="Q31" s="279" t="s">
        <v>11</v>
      </c>
      <c r="R31" s="80"/>
    </row>
    <row r="32" spans="1:18" ht="129.75" customHeight="1">
      <c r="A32" s="34" t="s">
        <v>27</v>
      </c>
      <c r="B32" s="31"/>
      <c r="C32" s="30"/>
      <c r="D32" s="32"/>
      <c r="E32" s="52"/>
      <c r="F32" s="52"/>
      <c r="G32" s="144">
        <f>I32</f>
        <v>17746.155</v>
      </c>
      <c r="H32" s="30"/>
      <c r="I32" s="142">
        <f>1702+6500+2045+7499.155</f>
        <v>17746.155</v>
      </c>
      <c r="J32" s="52"/>
      <c r="K32" s="52"/>
      <c r="L32" s="194">
        <f>N32</f>
        <v>7154.5</v>
      </c>
      <c r="M32" s="193"/>
      <c r="N32" s="193">
        <f>7000+154.5</f>
        <v>7154.5</v>
      </c>
      <c r="O32" s="192"/>
      <c r="P32" s="192"/>
      <c r="Q32" s="279"/>
      <c r="R32" s="81"/>
    </row>
    <row r="33" spans="1:18" ht="39.75" customHeight="1">
      <c r="A33" s="280" t="s">
        <v>24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2"/>
      <c r="R33" s="82"/>
    </row>
    <row r="34" spans="1:18" ht="64.5" customHeight="1">
      <c r="A34" s="53" t="s">
        <v>28</v>
      </c>
      <c r="B34" s="31">
        <f>D34</f>
        <v>1150.1</v>
      </c>
      <c r="C34" s="30"/>
      <c r="D34" s="30">
        <v>1150.1</v>
      </c>
      <c r="E34" s="30"/>
      <c r="F34" s="30"/>
      <c r="G34" s="49"/>
      <c r="H34" s="49"/>
      <c r="I34" s="49"/>
      <c r="J34" s="49"/>
      <c r="K34" s="49"/>
      <c r="L34" s="205"/>
      <c r="M34" s="205"/>
      <c r="N34" s="205"/>
      <c r="O34" s="192"/>
      <c r="P34" s="192"/>
      <c r="Q34" s="279" t="s">
        <v>12</v>
      </c>
      <c r="R34" s="82"/>
    </row>
    <row r="35" spans="1:19" ht="54.75" customHeight="1">
      <c r="A35" s="54" t="s">
        <v>27</v>
      </c>
      <c r="B35" s="31"/>
      <c r="C35" s="30"/>
      <c r="D35" s="30"/>
      <c r="E35" s="30"/>
      <c r="F35" s="30"/>
      <c r="G35" s="31">
        <f>I35</f>
        <v>929.3</v>
      </c>
      <c r="H35" s="30"/>
      <c r="I35" s="30">
        <f>1529.3-600</f>
        <v>929.3</v>
      </c>
      <c r="J35" s="30"/>
      <c r="K35" s="30"/>
      <c r="L35" s="198">
        <f>N35</f>
        <v>1448.411</v>
      </c>
      <c r="M35" s="195"/>
      <c r="N35" s="195">
        <f>644.5+372.611+353.4+54+23.9</f>
        <v>1448.411</v>
      </c>
      <c r="O35" s="192"/>
      <c r="P35" s="192"/>
      <c r="Q35" s="279"/>
      <c r="R35" s="82"/>
      <c r="S35" s="129">
        <v>20</v>
      </c>
    </row>
    <row r="36" spans="1:18" ht="83.25" customHeight="1">
      <c r="A36" s="34" t="s">
        <v>34</v>
      </c>
      <c r="B36" s="31">
        <v>100</v>
      </c>
      <c r="C36" s="30"/>
      <c r="D36" s="30">
        <v>100</v>
      </c>
      <c r="E36" s="30"/>
      <c r="F36" s="30"/>
      <c r="G36" s="3"/>
      <c r="H36" s="3"/>
      <c r="I36" s="3"/>
      <c r="J36" s="30"/>
      <c r="K36" s="30"/>
      <c r="L36" s="198"/>
      <c r="M36" s="195"/>
      <c r="N36" s="195"/>
      <c r="O36" s="192"/>
      <c r="P36" s="192"/>
      <c r="Q36" s="243" t="s">
        <v>11</v>
      </c>
      <c r="R36" s="155">
        <v>22</v>
      </c>
    </row>
    <row r="37" spans="1:18" ht="81.75" customHeight="1">
      <c r="A37" s="34" t="s">
        <v>27</v>
      </c>
      <c r="B37" s="31"/>
      <c r="C37" s="30"/>
      <c r="D37" s="30"/>
      <c r="E37" s="30"/>
      <c r="F37" s="30"/>
      <c r="G37" s="134"/>
      <c r="H37" s="135"/>
      <c r="I37" s="135"/>
      <c r="J37" s="30"/>
      <c r="K37" s="30"/>
      <c r="L37" s="198"/>
      <c r="M37" s="195"/>
      <c r="N37" s="195"/>
      <c r="O37" s="192"/>
      <c r="P37" s="192"/>
      <c r="Q37" s="244"/>
      <c r="R37" s="82"/>
    </row>
    <row r="38" spans="1:19" s="2" customFormat="1" ht="25.5">
      <c r="A38" s="280" t="s">
        <v>49</v>
      </c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2"/>
      <c r="R38" s="82"/>
      <c r="S38" s="123"/>
    </row>
    <row r="39" spans="1:18" ht="45" customHeight="1">
      <c r="A39" s="53" t="s">
        <v>28</v>
      </c>
      <c r="B39" s="31">
        <f>C39+D39</f>
        <v>273</v>
      </c>
      <c r="C39" s="30">
        <f>83+37+36</f>
        <v>156</v>
      </c>
      <c r="D39" s="30">
        <v>117</v>
      </c>
      <c r="E39" s="30"/>
      <c r="F39" s="30"/>
      <c r="G39" s="49"/>
      <c r="H39" s="49"/>
      <c r="I39" s="49"/>
      <c r="J39" s="49"/>
      <c r="K39" s="49"/>
      <c r="L39" s="205"/>
      <c r="M39" s="205"/>
      <c r="N39" s="205"/>
      <c r="O39" s="192"/>
      <c r="P39" s="192"/>
      <c r="Q39" s="279" t="s">
        <v>12</v>
      </c>
      <c r="R39" s="82"/>
    </row>
    <row r="40" spans="1:18" ht="45">
      <c r="A40" s="34" t="s">
        <v>27</v>
      </c>
      <c r="B40" s="31"/>
      <c r="C40" s="30"/>
      <c r="D40" s="30"/>
      <c r="E40" s="30"/>
      <c r="F40" s="30"/>
      <c r="G40" s="31">
        <f>H40+I40</f>
        <v>1323.65</v>
      </c>
      <c r="H40" s="30">
        <f>501.5+134+155-9.22-32.63</f>
        <v>748.65</v>
      </c>
      <c r="I40" s="30">
        <f>575</f>
        <v>575</v>
      </c>
      <c r="J40" s="30"/>
      <c r="K40" s="30"/>
      <c r="L40" s="198">
        <f>M40+N40</f>
        <v>155</v>
      </c>
      <c r="M40" s="195">
        <v>155</v>
      </c>
      <c r="N40" s="195"/>
      <c r="O40" s="192"/>
      <c r="P40" s="192"/>
      <c r="Q40" s="279"/>
      <c r="R40" s="82"/>
    </row>
    <row r="41" spans="1:18" ht="25.5">
      <c r="A41" s="297" t="s">
        <v>25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98"/>
      <c r="R41" s="82"/>
    </row>
    <row r="42" spans="1:18" ht="77.25" customHeight="1">
      <c r="A42" s="34" t="s">
        <v>28</v>
      </c>
      <c r="B42" s="31">
        <f>C42+E42</f>
        <v>120</v>
      </c>
      <c r="C42" s="30">
        <v>20</v>
      </c>
      <c r="D42" s="30"/>
      <c r="E42" s="30">
        <v>100</v>
      </c>
      <c r="F42" s="30"/>
      <c r="G42" s="31"/>
      <c r="H42" s="30"/>
      <c r="I42" s="30"/>
      <c r="J42" s="30"/>
      <c r="K42" s="30"/>
      <c r="M42" s="195"/>
      <c r="O42" s="192"/>
      <c r="P42" s="192"/>
      <c r="Q42" s="243" t="s">
        <v>12</v>
      </c>
      <c r="R42" s="82"/>
    </row>
    <row r="43" spans="1:18" ht="77.25" customHeight="1">
      <c r="A43" s="34" t="s">
        <v>27</v>
      </c>
      <c r="B43" s="31"/>
      <c r="C43" s="30"/>
      <c r="D43" s="30"/>
      <c r="E43" s="30"/>
      <c r="F43" s="30"/>
      <c r="G43" s="31"/>
      <c r="H43" s="30"/>
      <c r="I43" s="30"/>
      <c r="J43" s="30"/>
      <c r="K43" s="30"/>
      <c r="L43" s="198">
        <f>N43</f>
        <v>188.147</v>
      </c>
      <c r="M43" s="195"/>
      <c r="N43" s="195">
        <f>188.147</f>
        <v>188.147</v>
      </c>
      <c r="O43" s="192"/>
      <c r="P43" s="192"/>
      <c r="Q43" s="244"/>
      <c r="R43" s="82"/>
    </row>
    <row r="44" spans="1:18" ht="26.25">
      <c r="A44" s="299" t="s">
        <v>16</v>
      </c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1"/>
      <c r="R44" s="82"/>
    </row>
    <row r="45" spans="1:19" s="2" customFormat="1" ht="25.5">
      <c r="A45" s="280" t="s">
        <v>26</v>
      </c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2"/>
      <c r="R45" s="82"/>
      <c r="S45" s="123"/>
    </row>
    <row r="46" spans="1:18" ht="48" customHeight="1">
      <c r="A46" s="53" t="s">
        <v>28</v>
      </c>
      <c r="B46" s="31">
        <f>C46</f>
        <v>197.5</v>
      </c>
      <c r="C46" s="30">
        <f>203.9-6.4</f>
        <v>197.5</v>
      </c>
      <c r="D46" s="30"/>
      <c r="E46" s="30"/>
      <c r="F46" s="30"/>
      <c r="G46" s="49"/>
      <c r="H46" s="49"/>
      <c r="I46" s="49"/>
      <c r="J46" s="49"/>
      <c r="K46" s="49"/>
      <c r="L46" s="205"/>
      <c r="M46" s="205"/>
      <c r="N46" s="192"/>
      <c r="O46" s="192"/>
      <c r="P46" s="192"/>
      <c r="Q46" s="279" t="s">
        <v>13</v>
      </c>
      <c r="R46" s="82"/>
    </row>
    <row r="47" spans="1:18" ht="52.5" customHeight="1">
      <c r="A47" s="34" t="s">
        <v>27</v>
      </c>
      <c r="B47" s="31"/>
      <c r="C47" s="30"/>
      <c r="D47" s="30"/>
      <c r="E47" s="30"/>
      <c r="F47" s="30"/>
      <c r="G47" s="31">
        <f>H47</f>
        <v>192</v>
      </c>
      <c r="H47" s="30">
        <f>300-108</f>
        <v>192</v>
      </c>
      <c r="I47" s="32"/>
      <c r="J47" s="32"/>
      <c r="K47" s="32"/>
      <c r="L47" s="198"/>
      <c r="M47" s="195"/>
      <c r="N47" s="192"/>
      <c r="O47" s="192"/>
      <c r="P47" s="192"/>
      <c r="Q47" s="279"/>
      <c r="R47" s="82"/>
    </row>
    <row r="48" spans="1:19" s="2" customFormat="1" ht="25.5">
      <c r="A48" s="280" t="s">
        <v>43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2"/>
      <c r="R48" s="82"/>
      <c r="S48" s="123"/>
    </row>
    <row r="49" spans="1:19" s="11" customFormat="1" ht="52.5" customHeight="1">
      <c r="A49" s="53" t="s">
        <v>28</v>
      </c>
      <c r="B49" s="31">
        <f>D49+C49+F49</f>
        <v>2708.65</v>
      </c>
      <c r="C49" s="30">
        <f>60.25+6.4</f>
        <v>66.65</v>
      </c>
      <c r="D49" s="30">
        <f>1200+42</f>
        <v>1242</v>
      </c>
      <c r="E49" s="30"/>
      <c r="F49" s="30">
        <v>1400</v>
      </c>
      <c r="G49" s="31"/>
      <c r="H49" s="30"/>
      <c r="I49" s="32"/>
      <c r="J49" s="52"/>
      <c r="K49" s="52"/>
      <c r="L49" s="194"/>
      <c r="M49" s="193"/>
      <c r="N49" s="192"/>
      <c r="O49" s="192"/>
      <c r="P49" s="192"/>
      <c r="Q49" s="279" t="s">
        <v>13</v>
      </c>
      <c r="R49" s="82"/>
      <c r="S49" s="124"/>
    </row>
    <row r="50" spans="1:19" s="11" customFormat="1" ht="45">
      <c r="A50" s="34" t="s">
        <v>27</v>
      </c>
      <c r="B50" s="31"/>
      <c r="C50" s="30"/>
      <c r="D50" s="30"/>
      <c r="E50" s="30"/>
      <c r="F50" s="30"/>
      <c r="G50" s="31">
        <f>I50+H50</f>
        <v>7089.600000000001</v>
      </c>
      <c r="H50" s="30">
        <f>300+12+12+5</f>
        <v>329</v>
      </c>
      <c r="I50" s="36">
        <f>2328.7+392+2990+1500-49+600+404+75-135-1300-97.4+30.3+22</f>
        <v>6760.600000000001</v>
      </c>
      <c r="J50" s="52"/>
      <c r="K50" s="52"/>
      <c r="L50" s="198">
        <f>N50+P50</f>
        <v>2505.85</v>
      </c>
      <c r="M50" s="195"/>
      <c r="N50" s="195">
        <f>200+425+1880.85</f>
        <v>2505.85</v>
      </c>
      <c r="O50" s="192"/>
      <c r="P50" s="192"/>
      <c r="Q50" s="279"/>
      <c r="R50" s="82"/>
      <c r="S50" s="124"/>
    </row>
    <row r="51" spans="1:19" s="11" customFormat="1" ht="23.25" customHeight="1">
      <c r="A51" s="283" t="s">
        <v>52</v>
      </c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5"/>
      <c r="R51" s="82"/>
      <c r="S51" s="124"/>
    </row>
    <row r="52" spans="1:19" s="11" customFormat="1" ht="127.5" customHeight="1">
      <c r="A52" s="34" t="s">
        <v>27</v>
      </c>
      <c r="B52" s="31"/>
      <c r="C52" s="30"/>
      <c r="D52" s="30"/>
      <c r="E52" s="30"/>
      <c r="F52" s="30"/>
      <c r="G52" s="31">
        <f>H52</f>
        <v>10.1</v>
      </c>
      <c r="H52" s="30">
        <v>10.1</v>
      </c>
      <c r="I52" s="36"/>
      <c r="J52" s="52"/>
      <c r="K52" s="52"/>
      <c r="L52" s="198">
        <f>M52</f>
        <v>66</v>
      </c>
      <c r="M52" s="195">
        <f>40+26</f>
        <v>66</v>
      </c>
      <c r="N52" s="207"/>
      <c r="O52" s="207"/>
      <c r="P52" s="207"/>
      <c r="Q52" s="25" t="s">
        <v>47</v>
      </c>
      <c r="R52" s="82"/>
      <c r="S52" s="124"/>
    </row>
    <row r="53" spans="1:19" s="11" customFormat="1" ht="111" customHeight="1">
      <c r="A53" s="34" t="s">
        <v>50</v>
      </c>
      <c r="B53" s="31"/>
      <c r="C53" s="30"/>
      <c r="D53" s="30"/>
      <c r="E53" s="30"/>
      <c r="F53" s="30"/>
      <c r="G53" s="31"/>
      <c r="H53" s="30"/>
      <c r="I53" s="36"/>
      <c r="J53" s="52"/>
      <c r="K53" s="52"/>
      <c r="L53" s="198">
        <f>P53+N53</f>
        <v>8811</v>
      </c>
      <c r="M53" s="195"/>
      <c r="N53" s="195">
        <f>450+4360+101</f>
        <v>4911</v>
      </c>
      <c r="O53" s="207"/>
      <c r="P53" s="195">
        <v>3900</v>
      </c>
      <c r="Q53" s="51" t="s">
        <v>13</v>
      </c>
      <c r="R53" s="82"/>
      <c r="S53" s="124"/>
    </row>
    <row r="54" spans="1:19" s="11" customFormat="1" ht="101.25" customHeight="1">
      <c r="A54" s="34" t="s">
        <v>69</v>
      </c>
      <c r="B54" s="31"/>
      <c r="C54" s="30"/>
      <c r="D54" s="30"/>
      <c r="E54" s="30"/>
      <c r="F54" s="30"/>
      <c r="G54" s="31"/>
      <c r="H54" s="30"/>
      <c r="I54" s="36"/>
      <c r="J54" s="52"/>
      <c r="K54" s="70"/>
      <c r="L54" s="198">
        <f>N54+P54</f>
        <v>9592.7</v>
      </c>
      <c r="M54" s="195"/>
      <c r="N54" s="195"/>
      <c r="O54" s="207"/>
      <c r="P54" s="195">
        <v>9592.7</v>
      </c>
      <c r="Q54" s="51" t="s">
        <v>13</v>
      </c>
      <c r="R54" s="82"/>
      <c r="S54" s="124"/>
    </row>
    <row r="55" spans="1:19" s="11" customFormat="1" ht="31.5" customHeight="1">
      <c r="A55" s="256" t="s">
        <v>53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8"/>
      <c r="R55" s="82"/>
      <c r="S55" s="124"/>
    </row>
    <row r="56" spans="1:19" s="11" customFormat="1" ht="103.5" customHeight="1">
      <c r="A56" s="34" t="s">
        <v>27</v>
      </c>
      <c r="B56" s="31"/>
      <c r="C56" s="30"/>
      <c r="D56" s="30"/>
      <c r="E56" s="30"/>
      <c r="F56" s="30"/>
      <c r="G56" s="31">
        <f>H56+K56</f>
        <v>408.4</v>
      </c>
      <c r="H56" s="145">
        <f>168-45.7+0.1</f>
        <v>122.39999999999999</v>
      </c>
      <c r="I56" s="32"/>
      <c r="J56" s="32"/>
      <c r="K56" s="36">
        <v>286</v>
      </c>
      <c r="L56" s="198"/>
      <c r="M56" s="195"/>
      <c r="N56" s="197"/>
      <c r="O56" s="192"/>
      <c r="P56" s="192"/>
      <c r="Q56" s="51" t="s">
        <v>13</v>
      </c>
      <c r="R56" s="82"/>
      <c r="S56" s="124"/>
    </row>
    <row r="57" spans="1:19" s="11" customFormat="1" ht="31.5" customHeight="1">
      <c r="A57" s="283" t="s">
        <v>54</v>
      </c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5"/>
      <c r="R57" s="82"/>
      <c r="S57" s="124"/>
    </row>
    <row r="58" spans="1:19" s="11" customFormat="1" ht="96" customHeight="1">
      <c r="A58" s="34" t="s">
        <v>27</v>
      </c>
      <c r="B58" s="31"/>
      <c r="C58" s="30"/>
      <c r="D58" s="30"/>
      <c r="E58" s="30"/>
      <c r="F58" s="30"/>
      <c r="G58" s="31">
        <f>I58</f>
        <v>377.9</v>
      </c>
      <c r="H58" s="30"/>
      <c r="I58" s="36">
        <v>377.9</v>
      </c>
      <c r="J58" s="32"/>
      <c r="K58" s="32"/>
      <c r="L58" s="198"/>
      <c r="M58" s="195"/>
      <c r="N58" s="197"/>
      <c r="O58" s="192"/>
      <c r="P58" s="192"/>
      <c r="Q58" s="51" t="s">
        <v>13</v>
      </c>
      <c r="R58" s="155">
        <v>23</v>
      </c>
      <c r="S58" s="124"/>
    </row>
    <row r="59" spans="1:19" s="11" customFormat="1" ht="25.5" customHeight="1">
      <c r="A59" s="283" t="s">
        <v>55</v>
      </c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5"/>
      <c r="R59" s="82"/>
      <c r="S59" s="124"/>
    </row>
    <row r="60" spans="1:19" s="11" customFormat="1" ht="96" customHeight="1">
      <c r="A60" s="34" t="s">
        <v>27</v>
      </c>
      <c r="B60" s="31"/>
      <c r="C60" s="30"/>
      <c r="D60" s="30"/>
      <c r="E60" s="30"/>
      <c r="F60" s="30"/>
      <c r="G60" s="31">
        <f>I60</f>
        <v>1370</v>
      </c>
      <c r="H60" s="30"/>
      <c r="I60" s="36">
        <f>549-479+1300</f>
        <v>1370</v>
      </c>
      <c r="J60" s="32"/>
      <c r="K60" s="32"/>
      <c r="L60" s="198">
        <f>N60</f>
        <v>700</v>
      </c>
      <c r="M60" s="195"/>
      <c r="N60" s="195">
        <v>700</v>
      </c>
      <c r="O60" s="192"/>
      <c r="P60" s="192"/>
      <c r="Q60" s="51" t="s">
        <v>13</v>
      </c>
      <c r="R60" s="82"/>
      <c r="S60" s="124"/>
    </row>
    <row r="61" spans="1:19" s="11" customFormat="1" ht="29.25" customHeight="1">
      <c r="A61" s="283" t="s">
        <v>56</v>
      </c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5"/>
      <c r="R61" s="82"/>
      <c r="S61" s="124"/>
    </row>
    <row r="62" spans="1:19" s="11" customFormat="1" ht="95.25" customHeight="1">
      <c r="A62" s="34" t="s">
        <v>27</v>
      </c>
      <c r="B62" s="31"/>
      <c r="C62" s="30"/>
      <c r="D62" s="30"/>
      <c r="E62" s="30"/>
      <c r="F62" s="30"/>
      <c r="G62" s="31">
        <f>H62</f>
        <v>22.4</v>
      </c>
      <c r="H62" s="30">
        <v>22.4</v>
      </c>
      <c r="I62" s="36"/>
      <c r="J62" s="32"/>
      <c r="K62" s="32"/>
      <c r="L62" s="198"/>
      <c r="M62" s="195"/>
      <c r="N62" s="197"/>
      <c r="O62" s="192"/>
      <c r="P62" s="192"/>
      <c r="Q62" s="51" t="s">
        <v>13</v>
      </c>
      <c r="R62" s="82"/>
      <c r="S62" s="124"/>
    </row>
    <row r="63" spans="1:19" s="11" customFormat="1" ht="33" customHeight="1">
      <c r="A63" s="289" t="s">
        <v>40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82"/>
      <c r="S63" s="124"/>
    </row>
    <row r="64" spans="1:18" ht="23.25" customHeight="1">
      <c r="A64" s="248" t="s">
        <v>57</v>
      </c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50"/>
      <c r="R64" s="82"/>
    </row>
    <row r="65" spans="1:19" ht="54" customHeight="1">
      <c r="A65" s="53" t="s">
        <v>28</v>
      </c>
      <c r="B65" s="31">
        <f>C65+D65</f>
        <v>1882</v>
      </c>
      <c r="C65" s="30">
        <v>105</v>
      </c>
      <c r="D65" s="30">
        <v>1777</v>
      </c>
      <c r="E65" s="30"/>
      <c r="F65" s="30"/>
      <c r="G65" s="31"/>
      <c r="H65" s="30"/>
      <c r="I65" s="55"/>
      <c r="J65" s="25"/>
      <c r="K65" s="25"/>
      <c r="L65" s="194"/>
      <c r="M65" s="193"/>
      <c r="N65" s="193"/>
      <c r="O65" s="192"/>
      <c r="P65" s="192"/>
      <c r="Q65" s="279" t="s">
        <v>74</v>
      </c>
      <c r="R65" s="82"/>
      <c r="S65" s="129">
        <v>21</v>
      </c>
    </row>
    <row r="66" spans="1:18" ht="58.5" customHeight="1">
      <c r="A66" s="34" t="s">
        <v>27</v>
      </c>
      <c r="B66" s="31"/>
      <c r="C66" s="30"/>
      <c r="D66" s="30"/>
      <c r="E66" s="30"/>
      <c r="F66" s="30"/>
      <c r="G66" s="31">
        <f>I66+H66</f>
        <v>1646</v>
      </c>
      <c r="H66" s="30">
        <v>60</v>
      </c>
      <c r="I66" s="30">
        <f>500+1086</f>
        <v>1586</v>
      </c>
      <c r="J66" s="25"/>
      <c r="K66" s="25"/>
      <c r="L66" s="194">
        <f>N66</f>
        <v>418</v>
      </c>
      <c r="M66" s="193"/>
      <c r="N66" s="193">
        <f>554-136</f>
        <v>418</v>
      </c>
      <c r="O66" s="192"/>
      <c r="P66" s="192"/>
      <c r="Q66" s="279"/>
      <c r="R66" s="82"/>
    </row>
    <row r="67" spans="1:18" ht="30.75" customHeight="1">
      <c r="A67" s="280" t="s">
        <v>58</v>
      </c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2"/>
      <c r="R67" s="82"/>
    </row>
    <row r="68" spans="1:18" ht="47.25" customHeight="1">
      <c r="A68" s="53" t="s">
        <v>28</v>
      </c>
      <c r="B68" s="31">
        <f>D68</f>
        <v>25</v>
      </c>
      <c r="C68" s="30"/>
      <c r="D68" s="30">
        <v>25</v>
      </c>
      <c r="E68" s="30"/>
      <c r="F68" s="30"/>
      <c r="G68" s="31"/>
      <c r="H68" s="30"/>
      <c r="I68" s="32"/>
      <c r="J68" s="32"/>
      <c r="K68" s="32"/>
      <c r="L68" s="198"/>
      <c r="M68" s="195"/>
      <c r="N68" s="197"/>
      <c r="O68" s="192"/>
      <c r="P68" s="192"/>
      <c r="Q68" s="279" t="s">
        <v>74</v>
      </c>
      <c r="R68" s="82"/>
    </row>
    <row r="69" spans="1:17" ht="52.5" customHeight="1">
      <c r="A69" s="34" t="s">
        <v>27</v>
      </c>
      <c r="B69" s="31"/>
      <c r="C69" s="30"/>
      <c r="D69" s="30"/>
      <c r="E69" s="30"/>
      <c r="F69" s="30"/>
      <c r="G69" s="31">
        <f>I69</f>
        <v>62.400000000000006</v>
      </c>
      <c r="H69" s="30"/>
      <c r="I69" s="36">
        <f>198-135.6</f>
        <v>62.400000000000006</v>
      </c>
      <c r="J69" s="32"/>
      <c r="K69" s="32"/>
      <c r="L69" s="198">
        <f>N69</f>
        <v>452</v>
      </c>
      <c r="M69" s="195"/>
      <c r="N69" s="195">
        <v>452</v>
      </c>
      <c r="O69" s="192"/>
      <c r="P69" s="192"/>
      <c r="Q69" s="279"/>
    </row>
    <row r="70" spans="1:18" ht="26.25">
      <c r="A70" s="299" t="s">
        <v>45</v>
      </c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1"/>
      <c r="R70" s="82"/>
    </row>
    <row r="71" spans="1:18" ht="25.5">
      <c r="A71" s="280" t="s">
        <v>59</v>
      </c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2"/>
      <c r="R71" s="82"/>
    </row>
    <row r="72" spans="1:18" ht="122.25" customHeight="1">
      <c r="A72" s="53" t="s">
        <v>28</v>
      </c>
      <c r="B72" s="31">
        <f>D72</f>
        <v>390</v>
      </c>
      <c r="C72" s="30"/>
      <c r="D72" s="30">
        <v>390</v>
      </c>
      <c r="E72" s="25"/>
      <c r="F72" s="25"/>
      <c r="G72" s="27"/>
      <c r="H72" s="25"/>
      <c r="I72" s="52"/>
      <c r="J72" s="52"/>
      <c r="K72" s="52"/>
      <c r="L72" s="194"/>
      <c r="M72" s="193"/>
      <c r="N72" s="192"/>
      <c r="O72" s="192"/>
      <c r="P72" s="192"/>
      <c r="Q72" s="56" t="s">
        <v>38</v>
      </c>
      <c r="R72" s="82"/>
    </row>
    <row r="73" spans="1:18" ht="22.5" customHeight="1">
      <c r="A73" s="286" t="s">
        <v>60</v>
      </c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8"/>
      <c r="R73" s="79"/>
    </row>
    <row r="74" spans="1:18" ht="135.75" customHeight="1">
      <c r="A74" s="34" t="s">
        <v>27</v>
      </c>
      <c r="B74" s="31"/>
      <c r="C74" s="30"/>
      <c r="D74" s="30"/>
      <c r="E74" s="25"/>
      <c r="F74" s="25"/>
      <c r="G74" s="31">
        <f>H74</f>
        <v>29</v>
      </c>
      <c r="H74" s="30">
        <v>29</v>
      </c>
      <c r="I74" s="52"/>
      <c r="J74" s="52"/>
      <c r="K74" s="52"/>
      <c r="L74" s="194"/>
      <c r="M74" s="193"/>
      <c r="N74" s="192"/>
      <c r="O74" s="192"/>
      <c r="P74" s="192"/>
      <c r="Q74" s="25" t="s">
        <v>38</v>
      </c>
      <c r="R74" s="79"/>
    </row>
    <row r="75" spans="1:18" ht="27" customHeight="1">
      <c r="A75" s="299" t="s">
        <v>73</v>
      </c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329"/>
      <c r="R75" s="83"/>
    </row>
    <row r="76" spans="1:18" ht="33.75" customHeight="1">
      <c r="A76" s="256" t="s">
        <v>61</v>
      </c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8"/>
      <c r="R76" s="83"/>
    </row>
    <row r="77" spans="1:18" ht="45" customHeight="1">
      <c r="A77" s="307" t="s">
        <v>27</v>
      </c>
      <c r="B77" s="304"/>
      <c r="C77" s="290"/>
      <c r="D77" s="290"/>
      <c r="E77" s="290"/>
      <c r="F77" s="290"/>
      <c r="G77" s="304">
        <f>H77</f>
        <v>64.9</v>
      </c>
      <c r="H77" s="290">
        <f>15+49.9</f>
        <v>64.9</v>
      </c>
      <c r="I77" s="295"/>
      <c r="J77" s="295"/>
      <c r="K77" s="295"/>
      <c r="L77" s="302">
        <f>M77</f>
        <v>121</v>
      </c>
      <c r="M77" s="306">
        <f>46+75</f>
        <v>121</v>
      </c>
      <c r="N77" s="292"/>
      <c r="O77" s="292"/>
      <c r="P77" s="292"/>
      <c r="Q77" s="243" t="s">
        <v>47</v>
      </c>
      <c r="R77" s="83"/>
    </row>
    <row r="78" spans="1:18" ht="73.5" customHeight="1">
      <c r="A78" s="308"/>
      <c r="B78" s="291"/>
      <c r="C78" s="291"/>
      <c r="D78" s="291"/>
      <c r="E78" s="291"/>
      <c r="F78" s="291"/>
      <c r="G78" s="291"/>
      <c r="H78" s="291"/>
      <c r="I78" s="296"/>
      <c r="J78" s="296"/>
      <c r="K78" s="296"/>
      <c r="L78" s="303"/>
      <c r="M78" s="303"/>
      <c r="N78" s="293"/>
      <c r="O78" s="293"/>
      <c r="P78" s="293"/>
      <c r="Q78" s="244"/>
      <c r="R78" s="83"/>
    </row>
    <row r="79" spans="1:18" ht="33.75" customHeight="1">
      <c r="A79" s="331" t="s">
        <v>62</v>
      </c>
      <c r="B79" s="332"/>
      <c r="C79" s="332"/>
      <c r="D79" s="332"/>
      <c r="E79" s="332"/>
      <c r="F79" s="332"/>
      <c r="G79" s="332"/>
      <c r="H79" s="332"/>
      <c r="I79" s="332"/>
      <c r="J79" s="332"/>
      <c r="K79" s="332"/>
      <c r="L79" s="332"/>
      <c r="M79" s="332"/>
      <c r="N79" s="332"/>
      <c r="O79" s="332"/>
      <c r="P79" s="332"/>
      <c r="Q79" s="333"/>
      <c r="R79" s="83"/>
    </row>
    <row r="80" spans="1:18" ht="61.5" customHeight="1">
      <c r="A80" s="138" t="s">
        <v>35</v>
      </c>
      <c r="B80" s="140">
        <f>C80</f>
        <v>50</v>
      </c>
      <c r="C80" s="141">
        <v>50</v>
      </c>
      <c r="D80" s="139"/>
      <c r="E80" s="139"/>
      <c r="F80" s="139"/>
      <c r="G80" s="139"/>
      <c r="H80" s="139"/>
      <c r="I80" s="139"/>
      <c r="J80" s="139"/>
      <c r="K80" s="139"/>
      <c r="L80" s="208"/>
      <c r="M80" s="208"/>
      <c r="N80" s="208"/>
      <c r="O80" s="208"/>
      <c r="P80" s="208"/>
      <c r="Q80" s="243" t="s">
        <v>14</v>
      </c>
      <c r="R80" s="155">
        <v>24</v>
      </c>
    </row>
    <row r="81" spans="1:18" ht="61.5" customHeight="1">
      <c r="A81" s="138" t="s">
        <v>51</v>
      </c>
      <c r="B81" s="136"/>
      <c r="C81" s="136"/>
      <c r="D81" s="136"/>
      <c r="E81" s="136"/>
      <c r="F81" s="136"/>
      <c r="G81" s="140">
        <f>H81</f>
        <v>50</v>
      </c>
      <c r="H81" s="141">
        <v>50</v>
      </c>
      <c r="I81" s="137"/>
      <c r="J81" s="137"/>
      <c r="K81" s="137"/>
      <c r="L81" s="198">
        <f>M81</f>
        <v>50</v>
      </c>
      <c r="M81" s="195">
        <v>50</v>
      </c>
      <c r="N81" s="209"/>
      <c r="O81" s="209"/>
      <c r="P81" s="209"/>
      <c r="Q81" s="244"/>
      <c r="R81" s="83"/>
    </row>
    <row r="82" spans="1:18" ht="30" customHeight="1">
      <c r="A82" s="297" t="s">
        <v>63</v>
      </c>
      <c r="B82" s="257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98"/>
      <c r="R82" s="83"/>
    </row>
    <row r="83" spans="1:18" ht="53.25" customHeight="1">
      <c r="A83" s="34" t="s">
        <v>39</v>
      </c>
      <c r="B83" s="31"/>
      <c r="C83" s="30"/>
      <c r="D83" s="30"/>
      <c r="E83" s="30"/>
      <c r="F83" s="30"/>
      <c r="G83" s="31"/>
      <c r="H83" s="30"/>
      <c r="I83" s="32"/>
      <c r="J83" s="32"/>
      <c r="K83" s="32"/>
      <c r="L83" s="198">
        <v>35</v>
      </c>
      <c r="M83" s="195">
        <v>35</v>
      </c>
      <c r="N83" s="192"/>
      <c r="O83" s="192"/>
      <c r="P83" s="192"/>
      <c r="Q83" s="25" t="s">
        <v>14</v>
      </c>
      <c r="R83" s="83"/>
    </row>
    <row r="84" spans="1:18" ht="27.75" customHeight="1">
      <c r="A84" s="297" t="s">
        <v>76</v>
      </c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98"/>
      <c r="R84" s="83"/>
    </row>
    <row r="85" spans="1:18" ht="58.5" customHeight="1">
      <c r="A85" s="59" t="s">
        <v>35</v>
      </c>
      <c r="B85" s="31">
        <v>50</v>
      </c>
      <c r="C85" s="30">
        <v>50</v>
      </c>
      <c r="D85" s="32"/>
      <c r="E85" s="32"/>
      <c r="F85" s="32"/>
      <c r="G85" s="49"/>
      <c r="H85" s="49"/>
      <c r="I85" s="49"/>
      <c r="J85" s="49"/>
      <c r="K85" s="49"/>
      <c r="L85" s="205"/>
      <c r="M85" s="205"/>
      <c r="N85" s="210"/>
      <c r="O85" s="210"/>
      <c r="P85" s="210"/>
      <c r="Q85" s="279" t="s">
        <v>14</v>
      </c>
      <c r="R85" s="83"/>
    </row>
    <row r="86" spans="1:18" ht="49.5" customHeight="1">
      <c r="A86" s="52" t="s">
        <v>27</v>
      </c>
      <c r="B86" s="31"/>
      <c r="C86" s="31"/>
      <c r="D86" s="32"/>
      <c r="E86" s="32"/>
      <c r="F86" s="32"/>
      <c r="G86" s="31">
        <f>H86</f>
        <v>120.3</v>
      </c>
      <c r="H86" s="30">
        <v>120.3</v>
      </c>
      <c r="I86" s="32"/>
      <c r="J86" s="32"/>
      <c r="K86" s="32"/>
      <c r="L86" s="198"/>
      <c r="M86" s="195"/>
      <c r="N86" s="210"/>
      <c r="O86" s="210"/>
      <c r="P86" s="210"/>
      <c r="Q86" s="279"/>
      <c r="R86" s="83"/>
    </row>
    <row r="87" spans="1:18" ht="120.75" customHeight="1">
      <c r="A87" s="52" t="s">
        <v>27</v>
      </c>
      <c r="B87" s="31"/>
      <c r="C87" s="31"/>
      <c r="D87" s="32"/>
      <c r="E87" s="32"/>
      <c r="F87" s="32"/>
      <c r="G87" s="31"/>
      <c r="H87" s="30"/>
      <c r="I87" s="32"/>
      <c r="J87" s="32"/>
      <c r="K87" s="32"/>
      <c r="L87" s="198">
        <f>M87</f>
        <v>132</v>
      </c>
      <c r="M87" s="195">
        <f>145-13</f>
        <v>132</v>
      </c>
      <c r="N87" s="210"/>
      <c r="O87" s="210"/>
      <c r="P87" s="210"/>
      <c r="Q87" s="25" t="s">
        <v>47</v>
      </c>
      <c r="R87" s="83"/>
    </row>
    <row r="88" spans="1:18" ht="27" customHeight="1">
      <c r="A88" s="331" t="s">
        <v>75</v>
      </c>
      <c r="B88" s="332"/>
      <c r="C88" s="332"/>
      <c r="D88" s="332"/>
      <c r="E88" s="332"/>
      <c r="F88" s="332"/>
      <c r="G88" s="332"/>
      <c r="H88" s="332"/>
      <c r="I88" s="332"/>
      <c r="J88" s="332"/>
      <c r="K88" s="332"/>
      <c r="L88" s="332"/>
      <c r="M88" s="332"/>
      <c r="N88" s="332"/>
      <c r="O88" s="332"/>
      <c r="P88" s="332"/>
      <c r="Q88" s="333"/>
      <c r="R88" s="83"/>
    </row>
    <row r="89" spans="1:19" ht="73.5" customHeight="1">
      <c r="A89" s="53" t="s">
        <v>36</v>
      </c>
      <c r="B89" s="31">
        <v>50</v>
      </c>
      <c r="C89" s="30">
        <v>50</v>
      </c>
      <c r="D89" s="25"/>
      <c r="E89" s="25"/>
      <c r="F89" s="25"/>
      <c r="G89" s="27"/>
      <c r="H89" s="25"/>
      <c r="I89" s="52"/>
      <c r="J89" s="52"/>
      <c r="K89" s="52"/>
      <c r="L89" s="194"/>
      <c r="M89" s="193"/>
      <c r="N89" s="192"/>
      <c r="O89" s="192"/>
      <c r="P89" s="192"/>
      <c r="Q89" s="56" t="s">
        <v>14</v>
      </c>
      <c r="R89" s="83"/>
      <c r="S89" s="129">
        <v>22</v>
      </c>
    </row>
    <row r="90" spans="1:18" ht="35.25" customHeight="1">
      <c r="A90" s="322" t="s">
        <v>29</v>
      </c>
      <c r="B90" s="323"/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211"/>
      <c r="O90" s="211"/>
      <c r="P90" s="212"/>
      <c r="Q90" s="305" t="s">
        <v>12</v>
      </c>
      <c r="R90" s="83"/>
    </row>
    <row r="91" spans="1:18" ht="47.25" customHeight="1">
      <c r="A91" s="62" t="s">
        <v>28</v>
      </c>
      <c r="B91" s="102">
        <f>C91+D91+E91+F91</f>
        <v>15020.705999999998</v>
      </c>
      <c r="C91" s="103">
        <f>C24+C27+C42+C39</f>
        <v>844.5</v>
      </c>
      <c r="D91" s="103">
        <f>D27+D34+D39</f>
        <v>4493.713</v>
      </c>
      <c r="E91" s="103">
        <f>E27+E42</f>
        <v>358.408</v>
      </c>
      <c r="F91" s="105">
        <f>F27</f>
        <v>9324.085</v>
      </c>
      <c r="G91" s="63"/>
      <c r="H91" s="63"/>
      <c r="I91" s="63"/>
      <c r="J91" s="63"/>
      <c r="K91" s="63"/>
      <c r="L91" s="213"/>
      <c r="M91" s="213"/>
      <c r="N91" s="213"/>
      <c r="O91" s="213"/>
      <c r="P91" s="213"/>
      <c r="Q91" s="305"/>
      <c r="R91" s="83"/>
    </row>
    <row r="92" spans="1:18" ht="46.5" customHeight="1">
      <c r="A92" s="64" t="s">
        <v>27</v>
      </c>
      <c r="B92" s="65"/>
      <c r="C92" s="65"/>
      <c r="D92" s="65"/>
      <c r="E92" s="66"/>
      <c r="F92" s="66"/>
      <c r="G92" s="164">
        <f>H92+I92</f>
        <v>12518.949999999999</v>
      </c>
      <c r="H92" s="162">
        <f>H40</f>
        <v>748.65</v>
      </c>
      <c r="I92" s="163">
        <f>I28+I35+I40</f>
        <v>11770.3</v>
      </c>
      <c r="J92" s="66"/>
      <c r="L92" s="214">
        <f>M92+N92</f>
        <v>4878.718</v>
      </c>
      <c r="M92" s="215">
        <f>M25+M40</f>
        <v>427</v>
      </c>
      <c r="N92" s="215">
        <f>N28+N35+N43</f>
        <v>4451.718</v>
      </c>
      <c r="O92" s="216"/>
      <c r="P92" s="216"/>
      <c r="Q92" s="305"/>
      <c r="R92" s="83"/>
    </row>
    <row r="93" spans="1:18" ht="54" customHeight="1">
      <c r="A93" s="62" t="s">
        <v>46</v>
      </c>
      <c r="B93" s="65"/>
      <c r="C93" s="65"/>
      <c r="D93" s="65"/>
      <c r="E93" s="66"/>
      <c r="F93" s="66"/>
      <c r="G93" s="164">
        <f>K93+I93</f>
        <v>7758.05594</v>
      </c>
      <c r="H93" s="101"/>
      <c r="I93" s="165">
        <f>I29</f>
        <v>220.91000000000003</v>
      </c>
      <c r="J93" s="98"/>
      <c r="K93" s="162">
        <f>K29</f>
        <v>7537.14594</v>
      </c>
      <c r="L93" s="214">
        <f>N93+P93</f>
        <v>11726.653999999999</v>
      </c>
      <c r="M93" s="217"/>
      <c r="N93" s="215">
        <f>N29</f>
        <v>100.5</v>
      </c>
      <c r="O93" s="216"/>
      <c r="P93" s="215">
        <f>P29</f>
        <v>11626.153999999999</v>
      </c>
      <c r="Q93" s="244"/>
      <c r="R93" s="83"/>
    </row>
    <row r="94" spans="1:18" ht="43.5" customHeight="1">
      <c r="A94" s="256" t="s">
        <v>30</v>
      </c>
      <c r="B94" s="257"/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18"/>
      <c r="P94" s="218"/>
      <c r="Q94" s="61"/>
      <c r="R94" s="83"/>
    </row>
    <row r="95" spans="1:18" ht="53.25" customHeight="1">
      <c r="A95" s="64" t="s">
        <v>34</v>
      </c>
      <c r="B95" s="71">
        <f>D95+F95</f>
        <v>6946</v>
      </c>
      <c r="C95" s="27"/>
      <c r="D95" s="72">
        <f>D17+D36</f>
        <v>2600</v>
      </c>
      <c r="E95" s="94"/>
      <c r="F95" s="95">
        <f>F17</f>
        <v>4346</v>
      </c>
      <c r="G95" s="96"/>
      <c r="H95" s="97"/>
      <c r="I95" s="96"/>
      <c r="J95" s="98"/>
      <c r="K95" s="98"/>
      <c r="L95" s="216"/>
      <c r="M95" s="216"/>
      <c r="N95" s="216"/>
      <c r="O95" s="216"/>
      <c r="P95" s="216"/>
      <c r="Q95" s="243" t="s">
        <v>11</v>
      </c>
      <c r="R95" s="83"/>
    </row>
    <row r="96" spans="1:18" ht="53.25" customHeight="1">
      <c r="A96" s="64" t="s">
        <v>42</v>
      </c>
      <c r="B96" s="71"/>
      <c r="C96" s="27"/>
      <c r="D96" s="72"/>
      <c r="E96" s="94"/>
      <c r="F96" s="95"/>
      <c r="G96" s="99">
        <f>I96+K96+H96</f>
        <v>653.4</v>
      </c>
      <c r="H96" s="100"/>
      <c r="I96" s="95">
        <f>I19</f>
        <v>50</v>
      </c>
      <c r="J96" s="94"/>
      <c r="K96" s="101">
        <f>K19</f>
        <v>603.4</v>
      </c>
      <c r="L96" s="214"/>
      <c r="M96" s="215"/>
      <c r="N96" s="215"/>
      <c r="O96" s="217"/>
      <c r="P96" s="217"/>
      <c r="Q96" s="305"/>
      <c r="R96" s="83"/>
    </row>
    <row r="97" spans="1:18" ht="51" customHeight="1">
      <c r="A97" s="64" t="s">
        <v>28</v>
      </c>
      <c r="B97" s="96">
        <f>D97</f>
        <v>16524</v>
      </c>
      <c r="C97" s="96"/>
      <c r="D97" s="95">
        <f>D31</f>
        <v>16524</v>
      </c>
      <c r="E97" s="94"/>
      <c r="F97" s="94"/>
      <c r="G97" s="96"/>
      <c r="H97" s="97"/>
      <c r="I97" s="95"/>
      <c r="J97" s="94"/>
      <c r="K97" s="94"/>
      <c r="L97" s="216"/>
      <c r="M97" s="217"/>
      <c r="N97" s="217"/>
      <c r="O97" s="217"/>
      <c r="P97" s="217"/>
      <c r="Q97" s="305"/>
      <c r="R97" s="83"/>
    </row>
    <row r="98" spans="1:18" ht="55.5" customHeight="1">
      <c r="A98" s="64" t="s">
        <v>27</v>
      </c>
      <c r="B98" s="96"/>
      <c r="C98" s="96"/>
      <c r="D98" s="96"/>
      <c r="E98" s="98"/>
      <c r="F98" s="98"/>
      <c r="G98" s="96">
        <f>I98+H98+K98</f>
        <v>18435.309999999998</v>
      </c>
      <c r="H98" s="101">
        <f>H20+H18</f>
        <v>529.155</v>
      </c>
      <c r="I98" s="95">
        <f>I32+I37+I20</f>
        <v>17906.155</v>
      </c>
      <c r="J98" s="94"/>
      <c r="K98" s="101">
        <f>K20</f>
        <v>0</v>
      </c>
      <c r="L98" s="214">
        <f>N98+P98+M98</f>
        <v>87857.48300000001</v>
      </c>
      <c r="M98" s="215">
        <f>M20+M18</f>
        <v>446</v>
      </c>
      <c r="N98" s="215">
        <f>N20+N37+N32+N18</f>
        <v>8374.5</v>
      </c>
      <c r="O98" s="215"/>
      <c r="P98" s="215">
        <f>P18+P20</f>
        <v>79036.98300000001</v>
      </c>
      <c r="Q98" s="305"/>
      <c r="R98" s="83"/>
    </row>
    <row r="99" spans="1:18" ht="55.5" customHeight="1">
      <c r="A99" s="64" t="s">
        <v>70</v>
      </c>
      <c r="B99" s="96"/>
      <c r="C99" s="96"/>
      <c r="D99" s="96"/>
      <c r="E99" s="98"/>
      <c r="F99" s="98"/>
      <c r="G99" s="96"/>
      <c r="H99" s="101"/>
      <c r="I99" s="95"/>
      <c r="J99" s="94"/>
      <c r="K99" s="101"/>
      <c r="L99" s="214">
        <f>M99</f>
        <v>29.2</v>
      </c>
      <c r="M99" s="215">
        <f>M21</f>
        <v>29.2</v>
      </c>
      <c r="N99" s="215"/>
      <c r="O99" s="215"/>
      <c r="P99" s="215"/>
      <c r="Q99" s="244"/>
      <c r="R99" s="83"/>
    </row>
    <row r="100" spans="1:18" ht="27.75" customHeight="1">
      <c r="A100" s="256" t="s">
        <v>31</v>
      </c>
      <c r="B100" s="257"/>
      <c r="C100" s="257"/>
      <c r="D100" s="257"/>
      <c r="E100" s="257"/>
      <c r="F100" s="257"/>
      <c r="G100" s="257"/>
      <c r="H100" s="257"/>
      <c r="I100" s="257"/>
      <c r="J100" s="257"/>
      <c r="K100" s="257"/>
      <c r="L100" s="257"/>
      <c r="M100" s="218"/>
      <c r="N100" s="218"/>
      <c r="O100" s="218"/>
      <c r="P100" s="218"/>
      <c r="Q100" s="61"/>
      <c r="R100" s="83"/>
    </row>
    <row r="101" spans="1:18" ht="52.5" customHeight="1">
      <c r="A101" s="62" t="s">
        <v>28</v>
      </c>
      <c r="B101" s="102">
        <f>C101+D101+F101</f>
        <v>2906.15</v>
      </c>
      <c r="C101" s="103">
        <f>C46+C49</f>
        <v>264.15</v>
      </c>
      <c r="D101" s="103">
        <f>D49</f>
        <v>1242</v>
      </c>
      <c r="E101" s="104"/>
      <c r="F101" s="105">
        <f>F49</f>
        <v>1400</v>
      </c>
      <c r="G101" s="102"/>
      <c r="H101" s="110"/>
      <c r="I101" s="110"/>
      <c r="J101" s="104"/>
      <c r="K101" s="104"/>
      <c r="L101" s="219"/>
      <c r="M101" s="219"/>
      <c r="N101" s="220"/>
      <c r="O101" s="213"/>
      <c r="P101" s="213"/>
      <c r="Q101" s="243" t="s">
        <v>37</v>
      </c>
      <c r="R101" s="83"/>
    </row>
    <row r="102" spans="1:18" ht="54.75" customHeight="1">
      <c r="A102" s="148" t="s">
        <v>65</v>
      </c>
      <c r="B102" s="149"/>
      <c r="C102" s="150"/>
      <c r="D102" s="150"/>
      <c r="E102" s="151"/>
      <c r="F102" s="152"/>
      <c r="G102" s="149"/>
      <c r="H102" s="153"/>
      <c r="I102" s="153"/>
      <c r="J102" s="151"/>
      <c r="K102" s="158">
        <f>K54</f>
        <v>0</v>
      </c>
      <c r="L102" s="221">
        <f>P102</f>
        <v>9592.7</v>
      </c>
      <c r="M102" s="221"/>
      <c r="N102" s="221"/>
      <c r="O102" s="222"/>
      <c r="P102" s="223">
        <f>P54</f>
        <v>9592.7</v>
      </c>
      <c r="Q102" s="305"/>
      <c r="R102" s="83"/>
    </row>
    <row r="103" spans="1:17" ht="51" customHeight="1">
      <c r="A103" s="68" t="s">
        <v>27</v>
      </c>
      <c r="B103" s="106"/>
      <c r="C103" s="106"/>
      <c r="D103" s="106"/>
      <c r="E103" s="107"/>
      <c r="F103" s="107"/>
      <c r="G103" s="106">
        <f>H103+I103+K103</f>
        <v>9460.3</v>
      </c>
      <c r="H103" s="108">
        <f>H47+H56+H50+H62</f>
        <v>665.8</v>
      </c>
      <c r="I103" s="109">
        <f>I50+I58+I60</f>
        <v>8508.5</v>
      </c>
      <c r="J103" s="107"/>
      <c r="K103" s="108">
        <f>K56</f>
        <v>286</v>
      </c>
      <c r="L103" s="224">
        <f>N103+P103</f>
        <v>12016.85</v>
      </c>
      <c r="M103" s="225"/>
      <c r="N103" s="226">
        <f>N50+N60+N53</f>
        <v>8116.85</v>
      </c>
      <c r="O103" s="224"/>
      <c r="P103" s="225">
        <f>P53</f>
        <v>3900</v>
      </c>
      <c r="Q103" s="305"/>
    </row>
    <row r="104" spans="1:18" ht="26.25" customHeight="1">
      <c r="A104" s="256" t="s">
        <v>72</v>
      </c>
      <c r="B104" s="257"/>
      <c r="C104" s="257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18"/>
      <c r="O104" s="218"/>
      <c r="P104" s="218"/>
      <c r="Q104" s="61"/>
      <c r="R104" s="83"/>
    </row>
    <row r="105" spans="1:18" ht="43.5" customHeight="1">
      <c r="A105" s="62" t="s">
        <v>28</v>
      </c>
      <c r="B105" s="102">
        <f>C105+D105</f>
        <v>1907</v>
      </c>
      <c r="C105" s="103">
        <f>C65</f>
        <v>105</v>
      </c>
      <c r="D105" s="103">
        <f>D65+D68</f>
        <v>1802</v>
      </c>
      <c r="E105" s="104"/>
      <c r="F105" s="104"/>
      <c r="G105" s="104"/>
      <c r="H105" s="104"/>
      <c r="I105" s="104"/>
      <c r="J105" s="104"/>
      <c r="K105" s="104"/>
      <c r="L105" s="219"/>
      <c r="M105" s="219"/>
      <c r="N105" s="219"/>
      <c r="O105" s="219"/>
      <c r="P105" s="213"/>
      <c r="Q105" s="243" t="s">
        <v>74</v>
      </c>
      <c r="R105" s="155">
        <v>25</v>
      </c>
    </row>
    <row r="106" spans="1:18" ht="49.5" customHeight="1">
      <c r="A106" s="68" t="s">
        <v>27</v>
      </c>
      <c r="B106" s="106"/>
      <c r="C106" s="106"/>
      <c r="D106" s="106"/>
      <c r="E106" s="107"/>
      <c r="F106" s="107"/>
      <c r="G106" s="106">
        <f>H106+I106</f>
        <v>1708.4</v>
      </c>
      <c r="H106" s="108">
        <f>H66</f>
        <v>60</v>
      </c>
      <c r="I106" s="109">
        <f>I66+I69</f>
        <v>1648.4</v>
      </c>
      <c r="J106" s="107"/>
      <c r="K106" s="107"/>
      <c r="L106" s="224">
        <f>N106</f>
        <v>870</v>
      </c>
      <c r="M106" s="224"/>
      <c r="N106" s="225">
        <f>N66+N69</f>
        <v>870</v>
      </c>
      <c r="O106" s="224"/>
      <c r="P106" s="227"/>
      <c r="Q106" s="244"/>
      <c r="R106" s="83"/>
    </row>
    <row r="107" spans="1:18" ht="24" customHeight="1">
      <c r="A107" s="256" t="s">
        <v>44</v>
      </c>
      <c r="B107" s="257"/>
      <c r="C107" s="257"/>
      <c r="D107" s="257"/>
      <c r="E107" s="257"/>
      <c r="F107" s="257"/>
      <c r="G107" s="257"/>
      <c r="H107" s="257"/>
      <c r="I107" s="257"/>
      <c r="J107" s="60"/>
      <c r="K107" s="60"/>
      <c r="L107" s="218"/>
      <c r="M107" s="218"/>
      <c r="N107" s="218"/>
      <c r="O107" s="218"/>
      <c r="P107" s="218"/>
      <c r="Q107" s="61"/>
      <c r="R107" s="83"/>
    </row>
    <row r="108" spans="1:18" ht="47.25" customHeight="1">
      <c r="A108" s="62" t="s">
        <v>28</v>
      </c>
      <c r="B108" s="111">
        <f>D108</f>
        <v>390</v>
      </c>
      <c r="C108" s="50"/>
      <c r="D108" s="112">
        <f>D72</f>
        <v>390</v>
      </c>
      <c r="E108" s="104"/>
      <c r="F108" s="104"/>
      <c r="G108" s="104"/>
      <c r="H108" s="104"/>
      <c r="I108" s="113"/>
      <c r="J108" s="104"/>
      <c r="K108" s="104"/>
      <c r="L108" s="219"/>
      <c r="M108" s="219"/>
      <c r="N108" s="219"/>
      <c r="O108" s="219"/>
      <c r="P108" s="219"/>
      <c r="Q108" s="243" t="s">
        <v>38</v>
      </c>
      <c r="R108" s="83"/>
    </row>
    <row r="109" spans="1:18" ht="68.25" customHeight="1">
      <c r="A109" s="64" t="s">
        <v>27</v>
      </c>
      <c r="B109" s="27"/>
      <c r="C109" s="27"/>
      <c r="D109" s="27"/>
      <c r="E109" s="98"/>
      <c r="F109" s="98"/>
      <c r="G109" s="114">
        <f>H109</f>
        <v>29</v>
      </c>
      <c r="H109" s="40">
        <v>29</v>
      </c>
      <c r="I109" s="98"/>
      <c r="J109" s="98"/>
      <c r="K109" s="98"/>
      <c r="L109" s="214"/>
      <c r="M109" s="214"/>
      <c r="N109" s="214"/>
      <c r="O109" s="214"/>
      <c r="P109" s="214"/>
      <c r="Q109" s="324"/>
      <c r="R109" s="58"/>
    </row>
    <row r="110" spans="1:18" ht="25.5" customHeight="1">
      <c r="A110" s="256" t="s">
        <v>32</v>
      </c>
      <c r="B110" s="257"/>
      <c r="C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8"/>
      <c r="R110" s="58"/>
    </row>
    <row r="111" spans="1:18" ht="50.25" customHeight="1">
      <c r="A111" s="64" t="s">
        <v>35</v>
      </c>
      <c r="B111" s="67">
        <f>C111</f>
        <v>150</v>
      </c>
      <c r="C111" s="85">
        <f>C89+C80+C85</f>
        <v>150</v>
      </c>
      <c r="D111" s="64"/>
      <c r="E111" s="66"/>
      <c r="F111" s="66"/>
      <c r="G111" s="66"/>
      <c r="H111" s="66"/>
      <c r="I111" s="66"/>
      <c r="J111" s="66"/>
      <c r="K111" s="66"/>
      <c r="L111" s="216"/>
      <c r="M111" s="216"/>
      <c r="N111" s="216"/>
      <c r="O111" s="216"/>
      <c r="P111" s="216"/>
      <c r="Q111" s="243" t="s">
        <v>14</v>
      </c>
      <c r="R111" s="58"/>
    </row>
    <row r="112" spans="1:18" ht="47.25" customHeight="1">
      <c r="A112" s="34" t="s">
        <v>27</v>
      </c>
      <c r="B112" s="69"/>
      <c r="C112" s="70"/>
      <c r="D112" s="25"/>
      <c r="E112" s="25"/>
      <c r="F112" s="25"/>
      <c r="G112" s="71">
        <f>H112</f>
        <v>120.3</v>
      </c>
      <c r="H112" s="72">
        <f>H86</f>
        <v>120.3</v>
      </c>
      <c r="I112" s="52"/>
      <c r="J112" s="52"/>
      <c r="K112" s="52"/>
      <c r="L112" s="194"/>
      <c r="M112" s="193"/>
      <c r="N112" s="192"/>
      <c r="O112" s="192"/>
      <c r="P112" s="192"/>
      <c r="Q112" s="319"/>
      <c r="R112" s="57"/>
    </row>
    <row r="113" spans="1:19" ht="47.25" customHeight="1">
      <c r="A113" s="34" t="s">
        <v>39</v>
      </c>
      <c r="B113" s="69"/>
      <c r="C113" s="70"/>
      <c r="D113" s="25"/>
      <c r="E113" s="25"/>
      <c r="F113" s="25"/>
      <c r="G113" s="71">
        <f>H113</f>
        <v>50</v>
      </c>
      <c r="H113" s="72">
        <f>H81</f>
        <v>50</v>
      </c>
      <c r="I113" s="52"/>
      <c r="J113" s="52"/>
      <c r="K113" s="52"/>
      <c r="L113" s="194">
        <f>M113</f>
        <v>85</v>
      </c>
      <c r="M113" s="193">
        <f>M83+M81</f>
        <v>85</v>
      </c>
      <c r="N113" s="192"/>
      <c r="O113" s="192"/>
      <c r="P113" s="192"/>
      <c r="Q113" s="291"/>
      <c r="R113" s="57"/>
      <c r="S113" s="130"/>
    </row>
    <row r="114" spans="1:19" s="14" customFormat="1" ht="27.75" customHeight="1">
      <c r="A114" s="320" t="s">
        <v>33</v>
      </c>
      <c r="B114" s="320"/>
      <c r="C114" s="320"/>
      <c r="D114" s="320"/>
      <c r="E114" s="320"/>
      <c r="F114" s="320"/>
      <c r="G114" s="320"/>
      <c r="H114" s="320"/>
      <c r="I114" s="320"/>
      <c r="J114" s="320"/>
      <c r="K114" s="320"/>
      <c r="L114" s="320"/>
      <c r="M114" s="320"/>
      <c r="N114" s="320"/>
      <c r="O114" s="320"/>
      <c r="P114" s="320"/>
      <c r="Q114" s="320"/>
      <c r="R114" s="73"/>
      <c r="S114" s="127"/>
    </row>
    <row r="115" spans="1:19" s="14" customFormat="1" ht="121.5" customHeight="1">
      <c r="A115" s="34" t="s">
        <v>27</v>
      </c>
      <c r="B115" s="74"/>
      <c r="C115" s="75"/>
      <c r="D115" s="76"/>
      <c r="E115" s="76"/>
      <c r="F115" s="76"/>
      <c r="G115" s="71">
        <f>H115</f>
        <v>75</v>
      </c>
      <c r="H115" s="72">
        <f>H78+H52+H77</f>
        <v>75</v>
      </c>
      <c r="I115" s="77"/>
      <c r="J115" s="77"/>
      <c r="K115" s="77"/>
      <c r="L115" s="194">
        <f>M115</f>
        <v>319</v>
      </c>
      <c r="M115" s="193">
        <f>M87+M77+M52</f>
        <v>319</v>
      </c>
      <c r="N115" s="228"/>
      <c r="O115" s="228"/>
      <c r="P115" s="228"/>
      <c r="Q115" s="243" t="s">
        <v>47</v>
      </c>
      <c r="S115" s="127"/>
    </row>
    <row r="116" spans="1:19" s="14" customFormat="1" ht="60" customHeight="1">
      <c r="A116" s="34" t="s">
        <v>70</v>
      </c>
      <c r="B116" s="74"/>
      <c r="C116" s="75"/>
      <c r="D116" s="76"/>
      <c r="E116" s="76"/>
      <c r="F116" s="76"/>
      <c r="G116" s="71"/>
      <c r="H116" s="72"/>
      <c r="I116" s="77"/>
      <c r="J116" s="77"/>
      <c r="K116" s="77"/>
      <c r="L116" s="194">
        <f>M116</f>
        <v>86.8</v>
      </c>
      <c r="M116" s="193">
        <f>M22</f>
        <v>86.8</v>
      </c>
      <c r="N116" s="228"/>
      <c r="O116" s="228"/>
      <c r="P116" s="228"/>
      <c r="Q116" s="244"/>
      <c r="S116" s="127"/>
    </row>
    <row r="117" spans="1:19" s="14" customFormat="1" ht="36.75" customHeight="1">
      <c r="A117" s="87"/>
      <c r="B117" s="88"/>
      <c r="C117" s="89"/>
      <c r="D117" s="90"/>
      <c r="E117" s="90"/>
      <c r="F117" s="90"/>
      <c r="G117" s="91"/>
      <c r="H117" s="92"/>
      <c r="I117" s="93"/>
      <c r="J117" s="93"/>
      <c r="K117" s="93"/>
      <c r="L117" s="229"/>
      <c r="M117" s="230"/>
      <c r="N117" s="231"/>
      <c r="O117" s="231"/>
      <c r="P117" s="231"/>
      <c r="Q117" s="176"/>
      <c r="S117" s="127"/>
    </row>
    <row r="118" spans="1:19" s="185" customFormat="1" ht="26.25" customHeight="1">
      <c r="A118" s="177"/>
      <c r="B118" s="178"/>
      <c r="C118" s="179"/>
      <c r="D118" s="180"/>
      <c r="E118" s="180"/>
      <c r="F118" s="180"/>
      <c r="G118" s="181"/>
      <c r="H118" s="182"/>
      <c r="I118" s="183"/>
      <c r="J118" s="183"/>
      <c r="K118" s="183"/>
      <c r="L118" s="232"/>
      <c r="M118" s="233"/>
      <c r="N118" s="234"/>
      <c r="O118" s="234"/>
      <c r="P118" s="234"/>
      <c r="Q118" s="184"/>
      <c r="S118" s="186"/>
    </row>
    <row r="119" spans="7:19" s="185" customFormat="1" ht="18.75" customHeight="1">
      <c r="G119" s="187"/>
      <c r="L119" s="235"/>
      <c r="M119" s="235"/>
      <c r="N119" s="235"/>
      <c r="O119" s="235"/>
      <c r="P119" s="235"/>
      <c r="Q119" s="188"/>
      <c r="R119" s="174"/>
      <c r="S119" s="186"/>
    </row>
    <row r="120" spans="1:19" s="172" customFormat="1" ht="60.75" customHeight="1">
      <c r="A120" s="172" t="s">
        <v>67</v>
      </c>
      <c r="K120" s="173"/>
      <c r="L120" s="236"/>
      <c r="M120" s="236"/>
      <c r="N120" s="236"/>
      <c r="O120" s="321" t="s">
        <v>68</v>
      </c>
      <c r="P120" s="321"/>
      <c r="Q120" s="321"/>
      <c r="R120" s="174"/>
      <c r="S120" s="175"/>
    </row>
    <row r="121" spans="1:19" s="168" customFormat="1" ht="78" customHeight="1">
      <c r="A121" s="242" t="s">
        <v>71</v>
      </c>
      <c r="B121" s="242"/>
      <c r="C121" s="242"/>
      <c r="D121" s="167"/>
      <c r="K121" s="169"/>
      <c r="L121" s="237"/>
      <c r="M121" s="237"/>
      <c r="N121" s="237"/>
      <c r="O121" s="309"/>
      <c r="P121" s="309"/>
      <c r="Q121" s="309"/>
      <c r="R121" s="170"/>
      <c r="S121" s="171"/>
    </row>
    <row r="122" spans="1:18" ht="26.25" customHeight="1">
      <c r="A122" s="241"/>
      <c r="B122" s="241"/>
      <c r="C122" s="241"/>
      <c r="D122" s="12"/>
      <c r="E122" s="12"/>
      <c r="F122" s="12"/>
      <c r="G122" s="15"/>
      <c r="O122" s="330"/>
      <c r="P122" s="330"/>
      <c r="Q122" s="330"/>
      <c r="R122" s="7"/>
    </row>
    <row r="123" spans="1:18" ht="26.25">
      <c r="A123" s="6"/>
      <c r="B123" s="318"/>
      <c r="C123" s="318"/>
      <c r="G123" s="15"/>
      <c r="R123" s="7"/>
    </row>
    <row r="124" spans="1:18" ht="20.25">
      <c r="A124" s="8"/>
      <c r="B124" s="9"/>
      <c r="C124" s="10"/>
      <c r="G124" s="15"/>
      <c r="R124" s="7"/>
    </row>
    <row r="125" ht="14.25">
      <c r="G125" s="15"/>
    </row>
    <row r="126" ht="14.25">
      <c r="G126" s="15"/>
    </row>
  </sheetData>
  <sheetProtection/>
  <mergeCells count="100">
    <mergeCell ref="Q17:Q21"/>
    <mergeCell ref="A21:A22"/>
    <mergeCell ref="Q115:Q116"/>
    <mergeCell ref="Q95:Q99"/>
    <mergeCell ref="Q42:Q43"/>
    <mergeCell ref="B9:F9"/>
    <mergeCell ref="A48:Q48"/>
    <mergeCell ref="A79:Q79"/>
    <mergeCell ref="P77:P78"/>
    <mergeCell ref="J77:J78"/>
    <mergeCell ref="H10:I10"/>
    <mergeCell ref="Q46:Q47"/>
    <mergeCell ref="Q65:Q66"/>
    <mergeCell ref="A75:Q75"/>
    <mergeCell ref="D77:D78"/>
    <mergeCell ref="O122:Q122"/>
    <mergeCell ref="A94:N94"/>
    <mergeCell ref="A88:Q88"/>
    <mergeCell ref="O77:O78"/>
    <mergeCell ref="H77:H78"/>
    <mergeCell ref="A100:L100"/>
    <mergeCell ref="O120:Q120"/>
    <mergeCell ref="A90:M90"/>
    <mergeCell ref="K77:K78"/>
    <mergeCell ref="Q108:Q109"/>
    <mergeCell ref="O1:Q1"/>
    <mergeCell ref="A44:Q44"/>
    <mergeCell ref="M10:N10"/>
    <mergeCell ref="A15:Q15"/>
    <mergeCell ref="B10:B11"/>
    <mergeCell ref="A23:Q23"/>
    <mergeCell ref="A26:Q26"/>
    <mergeCell ref="A38:Q38"/>
    <mergeCell ref="Q39:Q40"/>
    <mergeCell ref="A33:Q33"/>
    <mergeCell ref="B123:C123"/>
    <mergeCell ref="Q111:Q113"/>
    <mergeCell ref="A114:Q114"/>
    <mergeCell ref="A104:M104"/>
    <mergeCell ref="A107:I107"/>
    <mergeCell ref="B77:B78"/>
    <mergeCell ref="A84:Q84"/>
    <mergeCell ref="C77:C78"/>
    <mergeCell ref="A77:A78"/>
    <mergeCell ref="O121:Q121"/>
    <mergeCell ref="N5:R5"/>
    <mergeCell ref="Q31:Q32"/>
    <mergeCell ref="A45:Q45"/>
    <mergeCell ref="C10:D10"/>
    <mergeCell ref="O10:P10"/>
    <mergeCell ref="Q85:Q86"/>
    <mergeCell ref="A76:Q76"/>
    <mergeCell ref="Q80:Q81"/>
    <mergeCell ref="L77:L78"/>
    <mergeCell ref="G77:G78"/>
    <mergeCell ref="A110:Q110"/>
    <mergeCell ref="A82:Q82"/>
    <mergeCell ref="Q101:Q103"/>
    <mergeCell ref="M77:M78"/>
    <mergeCell ref="Q90:Q93"/>
    <mergeCell ref="E77:E78"/>
    <mergeCell ref="F77:F78"/>
    <mergeCell ref="N77:N78"/>
    <mergeCell ref="Q34:Q35"/>
    <mergeCell ref="Q24:Q25"/>
    <mergeCell ref="Q36:Q37"/>
    <mergeCell ref="I77:I78"/>
    <mergeCell ref="A41:Q41"/>
    <mergeCell ref="A71:Q71"/>
    <mergeCell ref="A70:Q70"/>
    <mergeCell ref="Q77:Q78"/>
    <mergeCell ref="Q68:Q69"/>
    <mergeCell ref="A67:Q67"/>
    <mergeCell ref="Q49:Q50"/>
    <mergeCell ref="A61:Q61"/>
    <mergeCell ref="A73:Q73"/>
    <mergeCell ref="A57:Q57"/>
    <mergeCell ref="A59:Q59"/>
    <mergeCell ref="A63:Q63"/>
    <mergeCell ref="A51:Q51"/>
    <mergeCell ref="A55:Q55"/>
    <mergeCell ref="A30:Q30"/>
    <mergeCell ref="A14:Q14"/>
    <mergeCell ref="A16:Q16"/>
    <mergeCell ref="A8:A11"/>
    <mergeCell ref="G10:G11"/>
    <mergeCell ref="J10:K10"/>
    <mergeCell ref="G9:K9"/>
    <mergeCell ref="L9:P9"/>
    <mergeCell ref="L10:L11"/>
    <mergeCell ref="M2:Q3"/>
    <mergeCell ref="A122:C122"/>
    <mergeCell ref="A121:C121"/>
    <mergeCell ref="Q105:Q106"/>
    <mergeCell ref="M4:R4"/>
    <mergeCell ref="B6:N6"/>
    <mergeCell ref="A64:Q64"/>
    <mergeCell ref="B8:P8"/>
    <mergeCell ref="Q8:Q11"/>
    <mergeCell ref="E10:F10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3" r:id="rId1"/>
  <rowBreaks count="6" manualBreakCount="6">
    <brk id="22" max="16" man="1"/>
    <brk id="35" max="16" man="1"/>
    <brk id="47" max="16" man="1"/>
    <brk id="66" max="16" man="1"/>
    <brk id="87" max="16" man="1"/>
    <brk id="109" max="16" man="1"/>
  </rowBreaks>
  <colBreaks count="1" manualBreakCount="1">
    <brk id="18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2018-07-05T12:59:54Z</cp:lastPrinted>
  <dcterms:created xsi:type="dcterms:W3CDTF">2006-09-16T00:00:00Z</dcterms:created>
  <dcterms:modified xsi:type="dcterms:W3CDTF">2019-12-02T12:18:46Z</dcterms:modified>
  <cp:category/>
  <cp:version/>
  <cp:contentType/>
  <cp:contentStatus/>
</cp:coreProperties>
</file>