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10" windowWidth="9720" windowHeight="11700" activeTab="0"/>
  </bookViews>
  <sheets>
    <sheet name="програма 2019" sheetId="1" r:id="rId1"/>
  </sheets>
  <definedNames>
    <definedName name="_xlnm.Print_Area" localSheetId="0">'програма 2019'!$A$1:$L$130</definedName>
  </definedNames>
  <calcPr fullCalcOnLoad="1"/>
</workbook>
</file>

<file path=xl/sharedStrings.xml><?xml version="1.0" encoding="utf-8"?>
<sst xmlns="http://schemas.openxmlformats.org/spreadsheetml/2006/main" count="231" uniqueCount="113">
  <si>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</si>
  <si>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</si>
  <si>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</si>
  <si>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</si>
  <si>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</si>
  <si>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</si>
  <si>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</si>
  <si>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</si>
  <si>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</si>
  <si>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</si>
  <si>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</si>
  <si>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</si>
  <si>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</si>
  <si>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</si>
  <si>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</si>
  <si>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</si>
  <si>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</si>
  <si>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</si>
  <si>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</si>
  <si>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</si>
  <si>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</si>
  <si>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</si>
  <si>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</si>
  <si>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</si>
  <si>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</si>
  <si>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</si>
  <si>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</si>
  <si>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</si>
  <si>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</si>
  <si>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</si>
  <si>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</si>
  <si>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</si>
  <si>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</si>
  <si>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</si>
  <si>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</si>
  <si>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</si>
  <si>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</si>
  <si>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КПКВК 0619800 (Управління освіти і науки Сумської міської ради)</t>
  </si>
  <si>
    <t>Підпрограма 1. Соціальні гарантії учасникам антитерористичної операції та членам їх сімей.</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</si>
  <si>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</si>
  <si>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</si>
  <si>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</si>
  <si>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</si>
  <si>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</si>
  <si>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</si>
  <si>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</si>
  <si>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</si>
  <si>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</si>
  <si>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</si>
  <si>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</si>
  <si>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</si>
  <si>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</si>
  <si>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</si>
  <si>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добровольцям – учасникам антитерористичної операції (щомісячна адресна грошова допомога на отримання транспортних послуг);</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</si>
  <si>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</si>
  <si>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</si>
  <si>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</si>
  <si>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</si>
  <si>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добровольцям – учасникам антитерористичної операції та членам їх сімей (75% пільги).</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</si>
  <si>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</si>
  <si>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</si>
  <si>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</si>
  <si>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</si>
  <si>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</si>
  <si>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</si>
  <si>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</si>
  <si>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</si>
  <si>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</si>
  <si>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</si>
  <si>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</si>
  <si>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</si>
  <si>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 особам з інвалідністю внаслідок війни І групи з числа учасників антитерористичної операції  (щомісячна грошова допомога);</t>
  </si>
  <si>
    <t>Перелік завдань                                                                                                                                                                                                                                                                                                                                                                                              міської програми  «Соціальна підтримка учасників антитерористичної операції та членів їх сімей» на 2017-2019 роки»</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</si>
  <si>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</si>
  <si>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rPr>
        <b/>
        <sz val="10"/>
        <rFont val="Times New Roman"/>
        <family val="1"/>
      </rPr>
      <t>Завдання 3.</t>
    </r>
    <r>
      <rPr>
        <sz val="10"/>
        <rFont val="Times New Roman"/>
        <family val="1"/>
      </rPr>
      <t xml:space="preserve"> Забезпечити  поховання загиблих (померлих) учасників антитерористичної операції.</t>
    </r>
  </si>
  <si>
    <r>
      <t xml:space="preserve">Завдання 4. </t>
    </r>
    <r>
      <rPr>
        <sz val="10"/>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</si>
  <si>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</si>
  <si>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0"/>
        <rFont val="Times New Roman"/>
        <family val="1"/>
      </rPr>
      <t>Забезпечити надання пільг населенню на оплату житлово-комунальних послуг:</t>
    </r>
  </si>
  <si>
    <r>
      <t>Завдання 2.</t>
    </r>
    <r>
      <rPr>
        <sz val="10"/>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</si>
  <si>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</si>
  <si>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</si>
  <si>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</si>
  <si>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0"/>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</si>
  <si>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</si>
  <si>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 xml:space="preserve">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</si>
  <si>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</si>
  <si>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</si>
  <si>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</si>
  <si>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</si>
  <si>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</si>
  <si>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</si>
  <si>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0"/>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</si>
  <si>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</si>
  <si>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</si>
  <si>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</si>
  <si>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</si>
  <si>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</si>
  <si>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</si>
  <si>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</si>
  <si>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</si>
  <si>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Разом</t>
  </si>
  <si>
    <t>Державний бюджет (медична субвенція)</t>
  </si>
  <si>
    <r>
      <rPr>
        <b/>
        <sz val="10"/>
        <rFont val="Times New Roman"/>
        <family val="1"/>
      </rPr>
      <t>Завдання 2.</t>
    </r>
    <r>
      <rPr>
        <sz val="10"/>
        <rFont val="Times New Roman"/>
        <family val="1"/>
      </rPr>
      <t xml:space="preserve">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r>
  </si>
  <si>
    <t xml:space="preserve"> - учасників антитерористичної операції</t>
  </si>
  <si>
    <r>
      <t xml:space="preserve">Завдання 1. </t>
    </r>
    <r>
      <rPr>
        <sz val="10"/>
        <rFont val="Times New Roman"/>
        <family val="1"/>
      </rPr>
      <t>Забезпечити додаткове медичне обслуговування учасників антитерористичної операції, в т.ч.:</t>
    </r>
  </si>
  <si>
    <t>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t>
  </si>
  <si>
    <t>- членів сімей загиблих (померлих) учасників антитерористичної операції</t>
  </si>
  <si>
    <t>Сумський міський голова</t>
  </si>
  <si>
    <t>О.М. Лисенко</t>
  </si>
  <si>
    <r>
      <t xml:space="preserve">Завдання 1. </t>
    </r>
    <r>
      <rPr>
        <sz val="10"/>
        <rFont val="Times New Roman"/>
        <family val="1"/>
      </rPr>
      <t>Забезпечити надання пільг по оплаті за житлово-комунальні послуги:</t>
    </r>
  </si>
  <si>
    <r>
      <t xml:space="preserve">Завдання 6. </t>
    </r>
    <r>
      <rPr>
        <sz val="10"/>
        <rFont val="Times New Roman"/>
        <family val="1"/>
      </rPr>
      <t>Забезпечити вшанування пам'яті воїнів, які виявили героїзм у захисті України під час проведення антитерористичної операції та заходів із забезпечення національної безпеки і оборони, відсічі і стримуванні збройної агресії Російської Федерації у Донецькій та Луганській областях:</t>
    </r>
  </si>
  <si>
    <t xml:space="preserve"> - проведення заходів до п'ятої річниці з дня загибелі військовослужбовців дев'ятої батареї 27 Сумської реактивної артилерійської бригади. </t>
  </si>
  <si>
    <t>від 30 серпня 2019 року № 5549-МР</t>
  </si>
</sst>
</file>

<file path=xl/styles.xml><?xml version="1.0" encoding="utf-8"?>
<styleSheet xmlns="http://schemas.openxmlformats.org/spreadsheetml/2006/main">
  <numFmts count="6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0">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5" fillId="31" borderId="0" applyNumberFormat="0" applyBorder="0" applyAlignment="0" applyProtection="0"/>
  </cellStyleXfs>
  <cellXfs count="172">
    <xf numFmtId="0" fontId="0" fillId="0" borderId="0" xfId="0" applyAlignment="1">
      <alignment/>
    </xf>
    <xf numFmtId="0" fontId="1" fillId="0" borderId="10" xfId="0" applyFont="1" applyFill="1" applyBorder="1" applyAlignment="1">
      <alignment horizontal="center" vertical="center" wrapText="1"/>
    </xf>
    <xf numFmtId="49" fontId="11" fillId="0" borderId="0" xfId="0" applyNumberFormat="1" applyFont="1" applyAlignment="1">
      <alignment horizontal="center" vertical="center" textRotation="180"/>
    </xf>
    <xf numFmtId="49" fontId="11" fillId="0" borderId="0" xfId="0" applyNumberFormat="1" applyFont="1" applyFill="1" applyAlignment="1">
      <alignment horizontal="center" vertical="center" textRotation="180"/>
    </xf>
    <xf numFmtId="0" fontId="10"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2" fillId="0" borderId="0" xfId="0" applyFont="1" applyFill="1" applyAlignment="1">
      <alignment horizontal="center" textRotation="180"/>
    </xf>
    <xf numFmtId="0" fontId="0" fillId="0" borderId="0" xfId="0" applyFont="1" applyFill="1" applyAlignment="1">
      <alignment/>
    </xf>
    <xf numFmtId="0" fontId="11" fillId="0" borderId="0" xfId="0" applyFont="1" applyFill="1" applyAlignment="1">
      <alignment horizontal="center" vertical="center"/>
    </xf>
    <xf numFmtId="0" fontId="1" fillId="0" borderId="0" xfId="0" applyFont="1" applyFill="1" applyBorder="1" applyAlignment="1">
      <alignment horizontal="center" wrapText="1"/>
    </xf>
    <xf numFmtId="0" fontId="7" fillId="0" borderId="0" xfId="0" applyFont="1" applyFill="1" applyBorder="1" applyAlignment="1">
      <alignment wrapText="1"/>
    </xf>
    <xf numFmtId="0" fontId="13"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center" vertical="center" textRotation="180" wrapText="1"/>
    </xf>
    <xf numFmtId="0" fontId="10" fillId="0" borderId="0" xfId="0" applyFont="1" applyFill="1" applyBorder="1" applyAlignment="1">
      <alignment horizontal="right" vertical="justify" textRotation="180" wrapText="1"/>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1" fillId="0" borderId="0" xfId="0" applyFont="1" applyFill="1" applyAlignment="1">
      <alignment/>
    </xf>
    <xf numFmtId="49" fontId="1" fillId="32" borderId="10" xfId="0" applyNumberFormat="1" applyFont="1" applyFill="1" applyBorder="1" applyAlignment="1">
      <alignment horizontal="justify" vertical="center" wrapText="1"/>
    </xf>
    <xf numFmtId="0" fontId="7" fillId="32" borderId="0" xfId="0" applyFont="1" applyFill="1" applyBorder="1" applyAlignment="1">
      <alignment wrapText="1"/>
    </xf>
    <xf numFmtId="49" fontId="11"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6" fillId="0" borderId="10" xfId="0" applyFont="1" applyFill="1" applyBorder="1" applyAlignment="1">
      <alignment horizontal="center" vertical="center" wrapText="1"/>
    </xf>
    <xf numFmtId="4" fontId="67" fillId="0" borderId="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4" fillId="0" borderId="10" xfId="0" applyFont="1" applyFill="1" applyBorder="1" applyAlignment="1">
      <alignment wrapText="1"/>
    </xf>
    <xf numFmtId="0" fontId="68" fillId="0" borderId="10" xfId="0" applyFont="1" applyFill="1" applyBorder="1" applyAlignment="1">
      <alignment horizontal="justify" vertical="top" wrapText="1"/>
    </xf>
    <xf numFmtId="4" fontId="69"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4" fillId="0" borderId="0" xfId="0" applyFont="1" applyFill="1" applyAlignment="1">
      <alignment/>
    </xf>
    <xf numFmtId="0" fontId="70" fillId="0" borderId="0" xfId="0" applyFont="1" applyFill="1" applyAlignment="1">
      <alignment vertical="center" wrapText="1"/>
    </xf>
    <xf numFmtId="0" fontId="71" fillId="0" borderId="0" xfId="0" applyFont="1" applyFill="1" applyAlignment="1">
      <alignment horizontal="left"/>
    </xf>
    <xf numFmtId="4" fontId="64" fillId="0" borderId="0" xfId="0" applyNumberFormat="1" applyFont="1" applyFill="1" applyAlignment="1">
      <alignment/>
    </xf>
    <xf numFmtId="0" fontId="1" fillId="32" borderId="10" xfId="0" applyNumberFormat="1"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wrapText="1"/>
    </xf>
    <xf numFmtId="2" fontId="10"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6"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1" fillId="0" borderId="10" xfId="0" applyNumberFormat="1" applyFont="1" applyFill="1" applyBorder="1" applyAlignment="1">
      <alignment horizontal="justify" vertical="center" wrapText="1"/>
    </xf>
    <xf numFmtId="4" fontId="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 fillId="0" borderId="10" xfId="0" applyFont="1" applyFill="1" applyBorder="1" applyAlignment="1">
      <alignment horizontal="justify" vertical="center"/>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2" fillId="0" borderId="10" xfId="0" applyNumberFormat="1" applyFont="1" applyFill="1" applyBorder="1" applyAlignment="1">
      <alignment horizontal="center" vertical="center" wrapText="1"/>
    </xf>
    <xf numFmtId="4" fontId="73"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4" fontId="73"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0" xfId="0" applyFont="1" applyFill="1" applyBorder="1" applyAlignment="1">
      <alignment horizontal="justify" wrapText="1"/>
    </xf>
    <xf numFmtId="0" fontId="76" fillId="0" borderId="0" xfId="0" applyFont="1" applyFill="1" applyBorder="1" applyAlignment="1">
      <alignment horizontal="center" vertical="center" wrapText="1"/>
    </xf>
    <xf numFmtId="4" fontId="77" fillId="0" borderId="0" xfId="0" applyNumberFormat="1"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0" fontId="75" fillId="0" borderId="10" xfId="0" applyFont="1" applyFill="1" applyBorder="1" applyAlignment="1">
      <alignment horizontal="center" textRotation="255" wrapText="1"/>
    </xf>
    <xf numFmtId="0" fontId="76" fillId="0" borderId="10" xfId="0" applyFont="1" applyFill="1" applyBorder="1" applyAlignment="1">
      <alignment horizontal="center" textRotation="255" wrapText="1"/>
    </xf>
    <xf numFmtId="0" fontId="75" fillId="0" borderId="10" xfId="0" applyFont="1" applyFill="1" applyBorder="1" applyAlignment="1">
      <alignment horizontal="center" wrapText="1"/>
    </xf>
    <xf numFmtId="0" fontId="49" fillId="0" borderId="10" xfId="0" applyFont="1" applyFill="1" applyBorder="1" applyAlignment="1">
      <alignment wrapText="1"/>
    </xf>
    <xf numFmtId="4" fontId="72" fillId="32" borderId="10" xfId="0" applyNumberFormat="1" applyFont="1" applyFill="1" applyBorder="1" applyAlignment="1">
      <alignment horizontal="center" vertical="center"/>
    </xf>
    <xf numFmtId="4" fontId="73" fillId="32" borderId="10" xfId="0" applyNumberFormat="1" applyFont="1" applyFill="1" applyBorder="1" applyAlignment="1">
      <alignment horizontal="center" vertical="center" wrapText="1"/>
    </xf>
    <xf numFmtId="4" fontId="73" fillId="32" borderId="10" xfId="0" applyNumberFormat="1" applyFont="1" applyFill="1" applyBorder="1" applyAlignment="1">
      <alignment horizontal="center" vertical="center"/>
    </xf>
    <xf numFmtId="0" fontId="75" fillId="32" borderId="10" xfId="0" applyFont="1" applyFill="1" applyBorder="1" applyAlignment="1">
      <alignment horizontal="center" vertical="center" wrapText="1"/>
    </xf>
    <xf numFmtId="0" fontId="75" fillId="0" borderId="11" xfId="0" applyFont="1" applyFill="1" applyBorder="1" applyAlignment="1">
      <alignment horizontal="center" wrapText="1"/>
    </xf>
    <xf numFmtId="0" fontId="76" fillId="0" borderId="10" xfId="0" applyFont="1" applyFill="1" applyBorder="1" applyAlignment="1">
      <alignment horizontal="center" vertical="center" textRotation="90" wrapText="1"/>
    </xf>
    <xf numFmtId="0" fontId="75" fillId="0" borderId="10" xfId="0" applyFont="1" applyFill="1" applyBorder="1" applyAlignment="1">
      <alignment horizontal="justify" vertical="top" wrapText="1"/>
    </xf>
    <xf numFmtId="0" fontId="49" fillId="0" borderId="0" xfId="0" applyFont="1" applyFill="1" applyAlignment="1">
      <alignment/>
    </xf>
    <xf numFmtId="0" fontId="16"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49" fontId="10" fillId="0" borderId="0" xfId="0" applyNumberFormat="1" applyFont="1" applyFill="1" applyAlignment="1">
      <alignment horizontal="center" vertical="center" textRotation="180"/>
    </xf>
    <xf numFmtId="0" fontId="2" fillId="0" borderId="11" xfId="0" applyFont="1" applyFill="1" applyBorder="1" applyAlignment="1">
      <alignment horizontal="center" vertical="center" wrapText="1"/>
    </xf>
    <xf numFmtId="0" fontId="13" fillId="32" borderId="12" xfId="0" applyFont="1" applyFill="1" applyBorder="1" applyAlignment="1">
      <alignment horizontal="left" vertical="top" wrapText="1"/>
    </xf>
    <xf numFmtId="4" fontId="4" fillId="32" borderId="12" xfId="0" applyNumberFormat="1" applyFont="1" applyFill="1" applyBorder="1" applyAlignment="1">
      <alignment horizontal="center" vertical="center" wrapText="1"/>
    </xf>
    <xf numFmtId="4" fontId="10" fillId="32" borderId="12" xfId="0" applyNumberFormat="1" applyFont="1" applyFill="1" applyBorder="1" applyAlignment="1">
      <alignment horizontal="center" vertical="center" wrapText="1"/>
    </xf>
    <xf numFmtId="0" fontId="71" fillId="0" borderId="0" xfId="0" applyFont="1" applyFill="1" applyAlignment="1">
      <alignment horizontal="left" vertical="center"/>
    </xf>
    <xf numFmtId="0" fontId="10" fillId="0" borderId="0" xfId="0" applyFont="1" applyFill="1" applyAlignment="1">
      <alignment horizontal="left" vertical="center"/>
    </xf>
    <xf numFmtId="49" fontId="1" fillId="32" borderId="10" xfId="0" applyNumberFormat="1" applyFont="1" applyFill="1" applyBorder="1" applyAlignment="1">
      <alignment horizontal="justify" vertical="center"/>
    </xf>
    <xf numFmtId="0" fontId="2" fillId="0" borderId="10" xfId="0" applyNumberFormat="1" applyFont="1" applyFill="1" applyBorder="1" applyAlignment="1">
      <alignment horizontal="justify" vertical="center" wrapText="1"/>
    </xf>
    <xf numFmtId="0" fontId="1" fillId="0" borderId="10" xfId="0" applyNumberFormat="1" applyFont="1" applyFill="1" applyBorder="1" applyAlignment="1">
      <alignment horizontal="justify" vertical="center" wrapText="1"/>
    </xf>
    <xf numFmtId="0" fontId="5" fillId="0" borderId="10" xfId="0" applyFont="1" applyFill="1" applyBorder="1" applyAlignment="1">
      <alignment horizontal="center" vertical="top" wrapText="1"/>
    </xf>
    <xf numFmtId="0" fontId="2" fillId="0" borderId="10" xfId="0" applyFont="1" applyFill="1" applyBorder="1" applyAlignment="1">
      <alignment horizontal="center" vertical="center" textRotation="90" wrapText="1"/>
    </xf>
    <xf numFmtId="0" fontId="75" fillId="0"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4" fontId="78" fillId="0" borderId="13" xfId="0" applyNumberFormat="1"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4" fillId="32"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77" fillId="32" borderId="10" xfId="0" applyFont="1" applyFill="1" applyBorder="1" applyAlignment="1">
      <alignment horizontal="left" vertical="top" wrapText="1"/>
    </xf>
    <xf numFmtId="0" fontId="6" fillId="32" borderId="10" xfId="0" applyFont="1" applyFill="1" applyBorder="1" applyAlignment="1">
      <alignment horizontal="left" vertical="top" wrapText="1"/>
    </xf>
    <xf numFmtId="0" fontId="7" fillId="32" borderId="10" xfId="0" applyFont="1" applyFill="1" applyBorder="1" applyAlignment="1">
      <alignment horizontal="justify" vertical="center" wrapText="1"/>
    </xf>
    <xf numFmtId="0" fontId="7" fillId="32" borderId="12" xfId="0" applyFont="1" applyFill="1" applyBorder="1" applyAlignment="1">
      <alignment horizontal="left" vertical="top" wrapText="1"/>
    </xf>
    <xf numFmtId="0" fontId="6" fillId="32" borderId="14" xfId="0" applyFont="1" applyFill="1" applyBorder="1" applyAlignment="1">
      <alignment horizontal="left" vertical="center" wrapText="1"/>
    </xf>
    <xf numFmtId="0" fontId="6" fillId="32" borderId="15" xfId="0" applyFont="1" applyFill="1" applyBorder="1" applyAlignment="1">
      <alignment horizontal="left" vertical="center" wrapText="1"/>
    </xf>
    <xf numFmtId="0" fontId="6" fillId="32" borderId="16" xfId="0" applyFont="1" applyFill="1" applyBorder="1" applyAlignment="1">
      <alignment horizontal="left" vertical="center" wrapText="1"/>
    </xf>
    <xf numFmtId="0" fontId="6" fillId="0" borderId="10" xfId="0" applyFont="1" applyFill="1" applyBorder="1" applyAlignment="1">
      <alignment horizontal="left" vertical="top" wrapText="1"/>
    </xf>
    <xf numFmtId="4" fontId="13" fillId="0" borderId="0"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32" borderId="12" xfId="0" applyFont="1" applyFill="1" applyBorder="1" applyAlignment="1">
      <alignment horizontal="justify" vertical="center" wrapText="1"/>
    </xf>
    <xf numFmtId="0" fontId="1" fillId="32" borderId="17" xfId="0" applyFont="1" applyFill="1" applyBorder="1" applyAlignment="1">
      <alignment horizontal="justify" vertical="center" wrapText="1"/>
    </xf>
    <xf numFmtId="0" fontId="1" fillId="32" borderId="11" xfId="0" applyFont="1" applyFill="1" applyBorder="1" applyAlignment="1">
      <alignment horizontal="justify" vertical="center" wrapText="1"/>
    </xf>
    <xf numFmtId="0" fontId="2" fillId="32" borderId="12" xfId="0" applyFont="1" applyFill="1" applyBorder="1" applyAlignment="1">
      <alignment horizontal="left" vertical="center" wrapText="1"/>
    </xf>
    <xf numFmtId="0" fontId="2" fillId="32" borderId="17"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10" fillId="0" borderId="0" xfId="0" applyFont="1" applyFill="1" applyAlignment="1">
      <alignment horizontal="center" vertical="center"/>
    </xf>
    <xf numFmtId="0" fontId="74" fillId="0" borderId="10" xfId="0" applyFont="1" applyFill="1" applyBorder="1" applyAlignment="1">
      <alignment horizontal="center" vertical="top"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4" fillId="32" borderId="10" xfId="0" applyFont="1" applyFill="1" applyBorder="1" applyAlignment="1">
      <alignment vertical="top" wrapText="1"/>
    </xf>
    <xf numFmtId="0" fontId="79" fillId="0" borderId="10" xfId="0" applyFont="1" applyFill="1" applyBorder="1" applyAlignment="1">
      <alignment horizontal="left" vertical="top" wrapText="1"/>
    </xf>
    <xf numFmtId="0" fontId="4" fillId="0" borderId="10" xfId="0" applyFont="1" applyFill="1" applyBorder="1" applyAlignment="1">
      <alignment vertical="top" wrapText="1"/>
    </xf>
    <xf numFmtId="4" fontId="78" fillId="0" borderId="0" xfId="0" applyNumberFormat="1" applyFont="1" applyFill="1" applyBorder="1" applyAlignment="1">
      <alignment horizontal="center" vertical="center" wrapText="1"/>
    </xf>
    <xf numFmtId="0" fontId="72" fillId="0"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0" fontId="10" fillId="0" borderId="0" xfId="0" applyFont="1" applyFill="1" applyAlignment="1">
      <alignment horizontal="justify" vertical="top" wrapText="1"/>
    </xf>
    <xf numFmtId="0" fontId="75" fillId="0" borderId="10" xfId="0" applyFont="1" applyFill="1" applyBorder="1" applyAlignment="1">
      <alignment horizontal="center" vertical="center" textRotation="90" wrapText="1"/>
    </xf>
    <xf numFmtId="0" fontId="1" fillId="0" borderId="12"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11"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7"/>
  <sheetViews>
    <sheetView tabSelected="1" zoomScaleSheetLayoutView="100" workbookViewId="0" topLeftCell="A1">
      <selection activeCell="S9" sqref="S9"/>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5.42187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57" t="s">
        <v>23</v>
      </c>
      <c r="K1" s="157"/>
      <c r="L1" s="157"/>
      <c r="O1" s="3"/>
    </row>
    <row r="2" spans="4:15" s="8" customFormat="1" ht="117" customHeight="1">
      <c r="D2" s="46"/>
      <c r="I2" s="59"/>
      <c r="J2" s="167" t="s">
        <v>105</v>
      </c>
      <c r="K2" s="167"/>
      <c r="L2" s="167"/>
      <c r="M2" s="4"/>
      <c r="O2" s="3"/>
    </row>
    <row r="3" spans="9:15" s="8" customFormat="1" ht="18.75">
      <c r="I3" s="60"/>
      <c r="J3" s="120" t="s">
        <v>112</v>
      </c>
      <c r="K3" s="119"/>
      <c r="L3" s="119"/>
      <c r="O3" s="3"/>
    </row>
    <row r="4" spans="3:15" s="8" customFormat="1" ht="12.75">
      <c r="C4" s="46"/>
      <c r="D4" s="46"/>
      <c r="E4" s="46"/>
      <c r="F4" s="46"/>
      <c r="G4" s="46"/>
      <c r="H4" s="46"/>
      <c r="I4" s="61"/>
      <c r="J4" s="61"/>
      <c r="K4" s="61"/>
      <c r="L4" s="58"/>
      <c r="O4" s="3"/>
    </row>
    <row r="5" spans="1:15" s="8" customFormat="1" ht="54.75" customHeight="1">
      <c r="A5" s="159" t="s">
        <v>72</v>
      </c>
      <c r="B5" s="159"/>
      <c r="C5" s="159"/>
      <c r="D5" s="159"/>
      <c r="E5" s="159"/>
      <c r="F5" s="159"/>
      <c r="G5" s="159"/>
      <c r="H5" s="159"/>
      <c r="I5" s="159"/>
      <c r="J5" s="159"/>
      <c r="K5" s="159"/>
      <c r="L5" s="159"/>
      <c r="M5" s="9"/>
      <c r="O5" s="3"/>
    </row>
    <row r="6" spans="1:15" s="8" customFormat="1" ht="15" customHeight="1">
      <c r="A6" s="5" t="s">
        <v>5</v>
      </c>
      <c r="I6" s="58"/>
      <c r="J6" s="58"/>
      <c r="K6" s="58"/>
      <c r="L6" s="110" t="s">
        <v>2</v>
      </c>
      <c r="O6" s="3"/>
    </row>
    <row r="7" spans="1:15" s="8" customFormat="1" ht="18.75" customHeight="1">
      <c r="A7" s="160" t="s">
        <v>22</v>
      </c>
      <c r="B7" s="160" t="s">
        <v>13</v>
      </c>
      <c r="C7" s="124" t="s">
        <v>15</v>
      </c>
      <c r="D7" s="124"/>
      <c r="E7" s="124"/>
      <c r="F7" s="124" t="s">
        <v>86</v>
      </c>
      <c r="G7" s="124"/>
      <c r="H7" s="124"/>
      <c r="I7" s="158" t="s">
        <v>87</v>
      </c>
      <c r="J7" s="158"/>
      <c r="K7" s="158"/>
      <c r="L7" s="126" t="s">
        <v>10</v>
      </c>
      <c r="M7" s="6"/>
      <c r="O7" s="3"/>
    </row>
    <row r="8" spans="1:15" s="8" customFormat="1" ht="33" customHeight="1">
      <c r="A8" s="160"/>
      <c r="B8" s="160"/>
      <c r="C8" s="125" t="s">
        <v>6</v>
      </c>
      <c r="D8" s="160" t="s">
        <v>0</v>
      </c>
      <c r="E8" s="160"/>
      <c r="F8" s="125" t="s">
        <v>6</v>
      </c>
      <c r="G8" s="160" t="s">
        <v>0</v>
      </c>
      <c r="H8" s="160"/>
      <c r="I8" s="168" t="s">
        <v>6</v>
      </c>
      <c r="J8" s="126" t="s">
        <v>0</v>
      </c>
      <c r="K8" s="126"/>
      <c r="L8" s="126"/>
      <c r="M8" s="6"/>
      <c r="O8" s="3"/>
    </row>
    <row r="9" spans="1:15" s="8" customFormat="1" ht="75.75" customHeight="1">
      <c r="A9" s="160"/>
      <c r="B9" s="160"/>
      <c r="C9" s="125"/>
      <c r="D9" s="34" t="s">
        <v>7</v>
      </c>
      <c r="E9" s="34" t="s">
        <v>8</v>
      </c>
      <c r="F9" s="125"/>
      <c r="G9" s="34" t="s">
        <v>7</v>
      </c>
      <c r="H9" s="34" t="s">
        <v>8</v>
      </c>
      <c r="I9" s="168"/>
      <c r="J9" s="108" t="s">
        <v>7</v>
      </c>
      <c r="K9" s="108" t="s">
        <v>8</v>
      </c>
      <c r="L9" s="126"/>
      <c r="M9" s="6"/>
      <c r="O9" s="3"/>
    </row>
    <row r="10" spans="1:15" s="8" customFormat="1" ht="14.25" customHeight="1">
      <c r="A10" s="35">
        <v>1</v>
      </c>
      <c r="B10" s="35">
        <v>2</v>
      </c>
      <c r="C10" s="35">
        <v>3</v>
      </c>
      <c r="D10" s="35">
        <v>4</v>
      </c>
      <c r="E10" s="35">
        <v>5</v>
      </c>
      <c r="F10" s="35">
        <v>6</v>
      </c>
      <c r="G10" s="36">
        <v>7</v>
      </c>
      <c r="H10" s="35">
        <v>8</v>
      </c>
      <c r="I10" s="99">
        <v>9</v>
      </c>
      <c r="J10" s="101">
        <v>10</v>
      </c>
      <c r="K10" s="101">
        <v>11</v>
      </c>
      <c r="L10" s="101">
        <v>12</v>
      </c>
      <c r="M10" s="10"/>
      <c r="O10" s="3"/>
    </row>
    <row r="11" spans="1:20" s="8" customFormat="1" ht="38.25" customHeight="1">
      <c r="A11" s="37" t="s">
        <v>19</v>
      </c>
      <c r="B11" s="16"/>
      <c r="C11" s="28">
        <f>D11+E11</f>
        <v>32425454</v>
      </c>
      <c r="D11" s="28">
        <f>D15+D48+D56+D66+D77+D96+D93</f>
        <v>32425454</v>
      </c>
      <c r="E11" s="28">
        <f>E15+E48+E56+E66+E77+E99+E93</f>
        <v>0</v>
      </c>
      <c r="F11" s="28">
        <f>G11+H11</f>
        <v>37480055</v>
      </c>
      <c r="G11" s="28">
        <f>G15+G48+G56+G66+G77+G96+G93</f>
        <v>37480055</v>
      </c>
      <c r="H11" s="28">
        <f>H15+H48+H56+H66+H77+H99+H93</f>
        <v>0</v>
      </c>
      <c r="I11" s="89">
        <f>J11+K11</f>
        <v>35656375</v>
      </c>
      <c r="J11" s="89">
        <f>J15+J48+J56+J66+J77+J96+J93</f>
        <v>35656375</v>
      </c>
      <c r="K11" s="89">
        <f>K15+K48+K56+K66+K77+K99+K93</f>
        <v>0</v>
      </c>
      <c r="L11" s="109"/>
      <c r="M11" s="33"/>
      <c r="O11" s="3"/>
      <c r="P11" s="46"/>
      <c r="R11" s="46"/>
      <c r="S11" s="46"/>
      <c r="T11" s="46"/>
    </row>
    <row r="12" spans="1:15" s="8" customFormat="1" ht="21.75" customHeight="1">
      <c r="A12" s="137" t="s">
        <v>28</v>
      </c>
      <c r="B12" s="137"/>
      <c r="C12" s="137"/>
      <c r="D12" s="137"/>
      <c r="E12" s="137"/>
      <c r="F12" s="137"/>
      <c r="G12" s="137"/>
      <c r="H12" s="137"/>
      <c r="I12" s="137"/>
      <c r="J12" s="137"/>
      <c r="K12" s="137"/>
      <c r="L12" s="137"/>
      <c r="M12" s="12"/>
      <c r="O12" s="3"/>
    </row>
    <row r="13" spans="1:15" s="8" customFormat="1" ht="34.5" customHeight="1">
      <c r="A13" s="163" t="s">
        <v>38</v>
      </c>
      <c r="B13" s="163"/>
      <c r="C13" s="163"/>
      <c r="D13" s="163"/>
      <c r="E13" s="163"/>
      <c r="F13" s="163"/>
      <c r="G13" s="163"/>
      <c r="H13" s="163"/>
      <c r="I13" s="163"/>
      <c r="J13" s="163"/>
      <c r="K13" s="163"/>
      <c r="L13" s="163"/>
      <c r="M13" s="13"/>
      <c r="O13" s="3"/>
    </row>
    <row r="14" spans="1:15" s="8" customFormat="1" ht="20.25" customHeight="1">
      <c r="A14" s="128" t="s">
        <v>9</v>
      </c>
      <c r="B14" s="128"/>
      <c r="C14" s="128"/>
      <c r="D14" s="128"/>
      <c r="E14" s="128"/>
      <c r="F14" s="128"/>
      <c r="G14" s="128"/>
      <c r="H14" s="128"/>
      <c r="I14" s="128"/>
      <c r="J14" s="128"/>
      <c r="K14" s="128"/>
      <c r="L14" s="128"/>
      <c r="M14" s="14"/>
      <c r="O14" s="3"/>
    </row>
    <row r="15" spans="1:15" s="8" customFormat="1" ht="32.25" customHeight="1">
      <c r="A15" s="38" t="s">
        <v>18</v>
      </c>
      <c r="B15" s="26"/>
      <c r="C15" s="27">
        <f>D15+E15</f>
        <v>24653644</v>
      </c>
      <c r="D15" s="27">
        <f>D16+D35+D40+D41+D42</f>
        <v>24653644</v>
      </c>
      <c r="E15" s="27">
        <f>E16+E35+E40</f>
        <v>0</v>
      </c>
      <c r="F15" s="28">
        <f>G15+H15</f>
        <v>25458091</v>
      </c>
      <c r="G15" s="27">
        <f>G16+G35+G40+G41+G42</f>
        <v>25458091</v>
      </c>
      <c r="H15" s="28">
        <f>H16+H35+H40</f>
        <v>0</v>
      </c>
      <c r="I15" s="89">
        <f>J15+K15</f>
        <v>24179725</v>
      </c>
      <c r="J15" s="93">
        <f>J16+J35+J40+J41+J42+J43</f>
        <v>24179725</v>
      </c>
      <c r="K15" s="89">
        <f>K16+K35+K40</f>
        <v>0</v>
      </c>
      <c r="L15" s="52"/>
      <c r="M15" s="19"/>
      <c r="N15" s="7"/>
      <c r="O15" s="3"/>
    </row>
    <row r="16" spans="1:15" s="8" customFormat="1" ht="35.25" customHeight="1">
      <c r="A16" s="39" t="s">
        <v>20</v>
      </c>
      <c r="B16" s="26"/>
      <c r="C16" s="27">
        <f>E16+D16</f>
        <v>3018200</v>
      </c>
      <c r="D16" s="28">
        <f>D17+D18+D19+D22+D23+D24+D27+D28+D25+D29+D26++D30+D31+D32</f>
        <v>3018200</v>
      </c>
      <c r="E16" s="28">
        <f>E17+E18+E19+E22+E23+E24+E27+E28+E25+E29</f>
        <v>0</v>
      </c>
      <c r="F16" s="28">
        <f>G16+H16</f>
        <v>3646170</v>
      </c>
      <c r="G16" s="28">
        <f>G17+G18+G19+G22+G23+G24+G27+G28+G25+G29+G26+G30+G31+G32</f>
        <v>3646170</v>
      </c>
      <c r="H16" s="28">
        <f>H17+H18+H19+H22+H23+H24+H27+H28+H25+H29</f>
        <v>0</v>
      </c>
      <c r="I16" s="89">
        <f>J16+K16</f>
        <v>2084710</v>
      </c>
      <c r="J16" s="89">
        <f>J17+J18+J19+J22+J23+J24+J27+J28+J25+J29+J26+J30+J31+J32</f>
        <v>2084710</v>
      </c>
      <c r="K16" s="89">
        <f>K17+K18+K19+K22+K23+K24+K27+K28+K25+K29</f>
        <v>0</v>
      </c>
      <c r="L16" s="52"/>
      <c r="M16" s="15"/>
      <c r="O16" s="3"/>
    </row>
    <row r="17" spans="1:15" s="8" customFormat="1" ht="66" customHeight="1">
      <c r="A17" s="43" t="s">
        <v>39</v>
      </c>
      <c r="B17" s="1" t="s">
        <v>4</v>
      </c>
      <c r="C17" s="27">
        <f>D17+E17</f>
        <v>660000</v>
      </c>
      <c r="D17" s="30">
        <f>300000+360000</f>
        <v>660000</v>
      </c>
      <c r="E17" s="30">
        <v>0</v>
      </c>
      <c r="F17" s="28">
        <f>G17+H17</f>
        <v>750000</v>
      </c>
      <c r="G17" s="29">
        <v>750000</v>
      </c>
      <c r="H17" s="29">
        <v>0</v>
      </c>
      <c r="I17" s="89">
        <f>J17+K17</f>
        <v>600000</v>
      </c>
      <c r="J17" s="90">
        <v>600000</v>
      </c>
      <c r="K17" s="90">
        <v>0</v>
      </c>
      <c r="L17" s="91" t="s">
        <v>94</v>
      </c>
      <c r="M17" s="15"/>
      <c r="O17" s="3"/>
    </row>
    <row r="18" spans="1:15" s="8" customFormat="1" ht="54" customHeight="1">
      <c r="A18" s="62" t="s">
        <v>40</v>
      </c>
      <c r="B18" s="1" t="s">
        <v>4</v>
      </c>
      <c r="C18" s="27">
        <f>D18+E18</f>
        <v>909000</v>
      </c>
      <c r="D18" s="30">
        <v>909000</v>
      </c>
      <c r="E18" s="30">
        <v>0</v>
      </c>
      <c r="F18" s="28">
        <f>G18+H18</f>
        <v>748000</v>
      </c>
      <c r="G18" s="29">
        <v>748000</v>
      </c>
      <c r="H18" s="29">
        <v>0</v>
      </c>
      <c r="I18" s="89">
        <f>J18+K18</f>
        <v>635000</v>
      </c>
      <c r="J18" s="90">
        <v>635000</v>
      </c>
      <c r="K18" s="90">
        <v>0</v>
      </c>
      <c r="L18" s="91" t="s">
        <v>94</v>
      </c>
      <c r="M18" s="15"/>
      <c r="O18" s="3"/>
    </row>
    <row r="19" spans="1:15" s="8" customFormat="1" ht="45" customHeight="1">
      <c r="A19" s="62" t="s">
        <v>41</v>
      </c>
      <c r="B19" s="1" t="s">
        <v>4</v>
      </c>
      <c r="C19" s="28">
        <f aca="true" t="shared" si="0" ref="C19:C30">D19+E19</f>
        <v>60000</v>
      </c>
      <c r="D19" s="29">
        <v>60000</v>
      </c>
      <c r="E19" s="63">
        <v>0</v>
      </c>
      <c r="F19" s="28">
        <f aca="true" t="shared" si="1" ref="F19:F30">G19+H19</f>
        <v>60000</v>
      </c>
      <c r="G19" s="29">
        <v>60000</v>
      </c>
      <c r="H19" s="30">
        <v>0</v>
      </c>
      <c r="I19" s="89">
        <f aca="true" t="shared" si="2" ref="I19:I30">J19+K19</f>
        <v>60000</v>
      </c>
      <c r="J19" s="90">
        <v>60000</v>
      </c>
      <c r="K19" s="92">
        <v>0</v>
      </c>
      <c r="L19" s="91" t="s">
        <v>94</v>
      </c>
      <c r="M19" s="20"/>
      <c r="O19" s="3"/>
    </row>
    <row r="20" spans="1:16" s="8" customFormat="1" ht="19.5" customHeight="1">
      <c r="A20" s="95"/>
      <c r="B20" s="96"/>
      <c r="C20" s="97"/>
      <c r="D20" s="98"/>
      <c r="E20" s="98"/>
      <c r="F20" s="97"/>
      <c r="G20" s="98"/>
      <c r="H20" s="98"/>
      <c r="I20" s="97"/>
      <c r="J20" s="164" t="s">
        <v>24</v>
      </c>
      <c r="K20" s="164"/>
      <c r="L20" s="164"/>
      <c r="M20" s="31"/>
      <c r="N20" s="32"/>
      <c r="O20" s="3"/>
      <c r="P20" s="46"/>
    </row>
    <row r="21" spans="1:16" s="8" customFormat="1" ht="18.75" customHeight="1">
      <c r="A21" s="99">
        <v>1</v>
      </c>
      <c r="B21" s="99">
        <v>2</v>
      </c>
      <c r="C21" s="99">
        <v>3</v>
      </c>
      <c r="D21" s="99">
        <v>4</v>
      </c>
      <c r="E21" s="99">
        <v>5</v>
      </c>
      <c r="F21" s="99">
        <v>6</v>
      </c>
      <c r="G21" s="100">
        <v>7</v>
      </c>
      <c r="H21" s="99">
        <v>8</v>
      </c>
      <c r="I21" s="99">
        <v>9</v>
      </c>
      <c r="J21" s="101">
        <v>10</v>
      </c>
      <c r="K21" s="101">
        <v>11</v>
      </c>
      <c r="L21" s="101">
        <v>12</v>
      </c>
      <c r="M21" s="31"/>
      <c r="N21" s="32"/>
      <c r="O21" s="3"/>
      <c r="P21" s="46"/>
    </row>
    <row r="22" spans="1:15" s="8" customFormat="1" ht="41.25" customHeight="1">
      <c r="A22" s="43" t="s">
        <v>42</v>
      </c>
      <c r="B22" s="1" t="s">
        <v>4</v>
      </c>
      <c r="C22" s="28">
        <f t="shared" si="0"/>
        <v>7200</v>
      </c>
      <c r="D22" s="29">
        <f>6000+1200</f>
        <v>7200</v>
      </c>
      <c r="E22" s="63">
        <v>0</v>
      </c>
      <c r="F22" s="28">
        <f t="shared" si="1"/>
        <v>22770</v>
      </c>
      <c r="G22" s="29">
        <f>12000+36000-25230</f>
        <v>22770</v>
      </c>
      <c r="H22" s="30">
        <v>0</v>
      </c>
      <c r="I22" s="89">
        <f t="shared" si="2"/>
        <v>23310</v>
      </c>
      <c r="J22" s="90">
        <f>-3690+27000</f>
        <v>23310</v>
      </c>
      <c r="K22" s="92">
        <v>0</v>
      </c>
      <c r="L22" s="91" t="s">
        <v>94</v>
      </c>
      <c r="M22" s="20"/>
      <c r="O22" s="3"/>
    </row>
    <row r="23" spans="1:15" s="8" customFormat="1" ht="55.5" customHeight="1">
      <c r="A23" s="62" t="s">
        <v>43</v>
      </c>
      <c r="B23" s="1" t="s">
        <v>4</v>
      </c>
      <c r="C23" s="28">
        <f t="shared" si="0"/>
        <v>490000</v>
      </c>
      <c r="D23" s="29">
        <v>490000</v>
      </c>
      <c r="E23" s="63">
        <v>0</v>
      </c>
      <c r="F23" s="28">
        <f t="shared" si="1"/>
        <v>150000</v>
      </c>
      <c r="G23" s="29">
        <v>150000</v>
      </c>
      <c r="H23" s="30">
        <v>0</v>
      </c>
      <c r="I23" s="89">
        <f t="shared" si="2"/>
        <v>40000</v>
      </c>
      <c r="J23" s="90">
        <v>40000</v>
      </c>
      <c r="K23" s="92">
        <v>0</v>
      </c>
      <c r="L23" s="91" t="s">
        <v>94</v>
      </c>
      <c r="M23" s="20"/>
      <c r="O23" s="3"/>
    </row>
    <row r="24" spans="1:15" s="8" customFormat="1" ht="42.75" customHeight="1">
      <c r="A24" s="62" t="s">
        <v>44</v>
      </c>
      <c r="B24" s="1" t="s">
        <v>4</v>
      </c>
      <c r="C24" s="28">
        <f>D24+E24</f>
        <v>38000</v>
      </c>
      <c r="D24" s="29">
        <v>38000</v>
      </c>
      <c r="E24" s="63">
        <v>0</v>
      </c>
      <c r="F24" s="28">
        <f>G24+H24</f>
        <v>36000</v>
      </c>
      <c r="G24" s="29">
        <v>36000</v>
      </c>
      <c r="H24" s="30">
        <v>0</v>
      </c>
      <c r="I24" s="89">
        <f>J24+K24</f>
        <v>40000</v>
      </c>
      <c r="J24" s="90">
        <f>2000+38000</f>
        <v>40000</v>
      </c>
      <c r="K24" s="92">
        <v>0</v>
      </c>
      <c r="L24" s="91" t="s">
        <v>94</v>
      </c>
      <c r="M24" s="10"/>
      <c r="O24" s="3"/>
    </row>
    <row r="25" spans="1:18" s="8" customFormat="1" ht="60.75" customHeight="1">
      <c r="A25" s="62" t="s">
        <v>45</v>
      </c>
      <c r="B25" s="1" t="s">
        <v>4</v>
      </c>
      <c r="C25" s="28">
        <f>D25+E25</f>
        <v>0</v>
      </c>
      <c r="D25" s="29">
        <v>0</v>
      </c>
      <c r="E25" s="63">
        <v>0</v>
      </c>
      <c r="F25" s="28">
        <f>G25+H25</f>
        <v>19000</v>
      </c>
      <c r="G25" s="29">
        <v>19000</v>
      </c>
      <c r="H25" s="30">
        <v>0</v>
      </c>
      <c r="I25" s="89">
        <f>J25+K25</f>
        <v>20000</v>
      </c>
      <c r="J25" s="90">
        <f>1000+19000</f>
        <v>20000</v>
      </c>
      <c r="K25" s="92">
        <v>0</v>
      </c>
      <c r="L25" s="91" t="s">
        <v>94</v>
      </c>
      <c r="M25" s="10"/>
      <c r="O25" s="3"/>
      <c r="R25" s="40"/>
    </row>
    <row r="26" spans="1:18" s="8" customFormat="1" ht="44.25" customHeight="1">
      <c r="A26" s="62" t="s">
        <v>46</v>
      </c>
      <c r="B26" s="1" t="s">
        <v>4</v>
      </c>
      <c r="C26" s="28">
        <f>D26+E26</f>
        <v>0</v>
      </c>
      <c r="D26" s="29">
        <v>0</v>
      </c>
      <c r="E26" s="63">
        <v>0</v>
      </c>
      <c r="F26" s="28">
        <f>G26+H26</f>
        <v>0</v>
      </c>
      <c r="G26" s="29">
        <v>0</v>
      </c>
      <c r="H26" s="63">
        <v>0</v>
      </c>
      <c r="I26" s="89">
        <f>J26+K26</f>
        <v>20000</v>
      </c>
      <c r="J26" s="90">
        <f>1000+18000+1000</f>
        <v>20000</v>
      </c>
      <c r="K26" s="92">
        <v>0</v>
      </c>
      <c r="L26" s="91" t="s">
        <v>94</v>
      </c>
      <c r="M26" s="10"/>
      <c r="O26" s="3"/>
      <c r="R26" s="40"/>
    </row>
    <row r="27" spans="1:15" s="8" customFormat="1" ht="66" customHeight="1">
      <c r="A27" s="62" t="s">
        <v>47</v>
      </c>
      <c r="B27" s="1" t="s">
        <v>4</v>
      </c>
      <c r="C27" s="28">
        <f t="shared" si="0"/>
        <v>25000</v>
      </c>
      <c r="D27" s="29">
        <v>25000</v>
      </c>
      <c r="E27" s="63">
        <v>0</v>
      </c>
      <c r="F27" s="28">
        <f t="shared" si="1"/>
        <v>21400</v>
      </c>
      <c r="G27" s="29">
        <v>21400</v>
      </c>
      <c r="H27" s="30">
        <v>0</v>
      </c>
      <c r="I27" s="89">
        <f t="shared" si="2"/>
        <v>46400</v>
      </c>
      <c r="J27" s="90">
        <v>46400</v>
      </c>
      <c r="K27" s="92">
        <v>0</v>
      </c>
      <c r="L27" s="91" t="s">
        <v>94</v>
      </c>
      <c r="M27" s="10"/>
      <c r="O27" s="3"/>
    </row>
    <row r="28" spans="1:18" s="8" customFormat="1" ht="91.5" customHeight="1">
      <c r="A28" s="43" t="s">
        <v>48</v>
      </c>
      <c r="B28" s="1" t="s">
        <v>4</v>
      </c>
      <c r="C28" s="28">
        <f t="shared" si="0"/>
        <v>829000</v>
      </c>
      <c r="D28" s="29">
        <v>829000</v>
      </c>
      <c r="E28" s="63">
        <v>0</v>
      </c>
      <c r="F28" s="28">
        <f t="shared" si="1"/>
        <v>39000</v>
      </c>
      <c r="G28" s="29">
        <v>39000</v>
      </c>
      <c r="H28" s="30">
        <v>0</v>
      </c>
      <c r="I28" s="89">
        <f t="shared" si="2"/>
        <v>10000</v>
      </c>
      <c r="J28" s="90">
        <f>-15000+40000-15000</f>
        <v>10000</v>
      </c>
      <c r="K28" s="92">
        <v>0</v>
      </c>
      <c r="L28" s="91" t="s">
        <v>94</v>
      </c>
      <c r="M28" s="10"/>
      <c r="O28" s="3"/>
      <c r="R28" s="40"/>
    </row>
    <row r="29" spans="1:18" s="8" customFormat="1" ht="49.5" customHeight="1">
      <c r="A29" s="62" t="s">
        <v>49</v>
      </c>
      <c r="B29" s="1" t="s">
        <v>4</v>
      </c>
      <c r="C29" s="28">
        <f t="shared" si="0"/>
        <v>0</v>
      </c>
      <c r="D29" s="29">
        <v>0</v>
      </c>
      <c r="E29" s="63">
        <v>0</v>
      </c>
      <c r="F29" s="28">
        <f t="shared" si="1"/>
        <v>65000</v>
      </c>
      <c r="G29" s="29">
        <f>63000+2000</f>
        <v>65000</v>
      </c>
      <c r="H29" s="30">
        <v>0</v>
      </c>
      <c r="I29" s="89">
        <f t="shared" si="2"/>
        <v>65000</v>
      </c>
      <c r="J29" s="90">
        <v>65000</v>
      </c>
      <c r="K29" s="92">
        <v>0</v>
      </c>
      <c r="L29" s="91" t="s">
        <v>94</v>
      </c>
      <c r="M29" s="10"/>
      <c r="O29" s="3"/>
      <c r="R29" s="40"/>
    </row>
    <row r="30" spans="1:18" s="8" customFormat="1" ht="50.25" customHeight="1">
      <c r="A30" s="43" t="s">
        <v>50</v>
      </c>
      <c r="B30" s="1" t="s">
        <v>4</v>
      </c>
      <c r="C30" s="28">
        <f t="shared" si="0"/>
        <v>0</v>
      </c>
      <c r="D30" s="29">
        <v>0</v>
      </c>
      <c r="E30" s="63">
        <v>0</v>
      </c>
      <c r="F30" s="28">
        <f t="shared" si="1"/>
        <v>1155000</v>
      </c>
      <c r="G30" s="29">
        <v>1155000</v>
      </c>
      <c r="H30" s="30">
        <v>0</v>
      </c>
      <c r="I30" s="89">
        <f t="shared" si="2"/>
        <v>0</v>
      </c>
      <c r="J30" s="90">
        <v>0</v>
      </c>
      <c r="K30" s="92">
        <v>0</v>
      </c>
      <c r="L30" s="91" t="s">
        <v>94</v>
      </c>
      <c r="M30" s="10"/>
      <c r="O30" s="3"/>
      <c r="R30" s="40"/>
    </row>
    <row r="31" spans="1:18" s="8" customFormat="1" ht="54" customHeight="1">
      <c r="A31" s="62" t="s">
        <v>51</v>
      </c>
      <c r="B31" s="1" t="s">
        <v>4</v>
      </c>
      <c r="C31" s="28">
        <f>D31+E31</f>
        <v>0</v>
      </c>
      <c r="D31" s="29">
        <v>0</v>
      </c>
      <c r="E31" s="63">
        <v>0</v>
      </c>
      <c r="F31" s="28">
        <f>G31+H31</f>
        <v>510000</v>
      </c>
      <c r="G31" s="29">
        <v>510000</v>
      </c>
      <c r="H31" s="30">
        <v>0</v>
      </c>
      <c r="I31" s="89">
        <f>J31+K31</f>
        <v>525000</v>
      </c>
      <c r="J31" s="90">
        <f>510000+15000</f>
        <v>525000</v>
      </c>
      <c r="K31" s="92">
        <v>0</v>
      </c>
      <c r="L31" s="91" t="s">
        <v>94</v>
      </c>
      <c r="M31" s="10"/>
      <c r="O31" s="3"/>
      <c r="R31" s="40"/>
    </row>
    <row r="32" spans="1:18" s="8" customFormat="1" ht="57.75" customHeight="1">
      <c r="A32" s="43" t="s">
        <v>52</v>
      </c>
      <c r="B32" s="1" t="s">
        <v>4</v>
      </c>
      <c r="C32" s="28">
        <f>D32+E32</f>
        <v>0</v>
      </c>
      <c r="D32" s="29">
        <v>0</v>
      </c>
      <c r="E32" s="63">
        <v>0</v>
      </c>
      <c r="F32" s="28">
        <f>G32+H32</f>
        <v>70000</v>
      </c>
      <c r="G32" s="29">
        <v>70000</v>
      </c>
      <c r="H32" s="30">
        <v>0</v>
      </c>
      <c r="I32" s="89">
        <f>J32+K32</f>
        <v>0</v>
      </c>
      <c r="J32" s="90">
        <v>0</v>
      </c>
      <c r="K32" s="92">
        <v>0</v>
      </c>
      <c r="L32" s="91" t="s">
        <v>94</v>
      </c>
      <c r="M32" s="10"/>
      <c r="O32" s="3"/>
      <c r="R32" s="40"/>
    </row>
    <row r="33" spans="1:16" s="8" customFormat="1" ht="19.5" customHeight="1">
      <c r="A33" s="95"/>
      <c r="B33" s="96"/>
      <c r="C33" s="97"/>
      <c r="D33" s="98"/>
      <c r="E33" s="98"/>
      <c r="F33" s="97"/>
      <c r="G33" s="98"/>
      <c r="H33" s="98"/>
      <c r="I33" s="97"/>
      <c r="J33" s="164" t="s">
        <v>24</v>
      </c>
      <c r="K33" s="164"/>
      <c r="L33" s="164"/>
      <c r="M33" s="31"/>
      <c r="N33" s="32"/>
      <c r="O33" s="3"/>
      <c r="P33" s="46"/>
    </row>
    <row r="34" spans="1:16" s="8" customFormat="1" ht="18.75" customHeight="1">
      <c r="A34" s="99">
        <v>1</v>
      </c>
      <c r="B34" s="99">
        <v>2</v>
      </c>
      <c r="C34" s="99">
        <v>3</v>
      </c>
      <c r="D34" s="99">
        <v>4</v>
      </c>
      <c r="E34" s="99">
        <v>5</v>
      </c>
      <c r="F34" s="99">
        <v>6</v>
      </c>
      <c r="G34" s="100">
        <v>7</v>
      </c>
      <c r="H34" s="99">
        <v>8</v>
      </c>
      <c r="I34" s="99">
        <v>9</v>
      </c>
      <c r="J34" s="101">
        <v>10</v>
      </c>
      <c r="K34" s="101">
        <v>11</v>
      </c>
      <c r="L34" s="101">
        <v>12</v>
      </c>
      <c r="M34" s="31"/>
      <c r="N34" s="32"/>
      <c r="O34" s="3"/>
      <c r="P34" s="46"/>
    </row>
    <row r="35" spans="1:15" s="8" customFormat="1" ht="33.75" customHeight="1">
      <c r="A35" s="39" t="s">
        <v>73</v>
      </c>
      <c r="B35" s="26"/>
      <c r="C35" s="27">
        <f aca="true" t="shared" si="3" ref="C35:C41">D35+E35</f>
        <v>540314</v>
      </c>
      <c r="D35" s="27">
        <f>D36+D37+D38+D39</f>
        <v>540314</v>
      </c>
      <c r="E35" s="27">
        <f>E36+E37</f>
        <v>0</v>
      </c>
      <c r="F35" s="28">
        <f>G35+H35</f>
        <v>747991</v>
      </c>
      <c r="G35" s="29">
        <f>G36+G37+G38+G39</f>
        <v>747991</v>
      </c>
      <c r="H35" s="29">
        <f>H36+H37</f>
        <v>0</v>
      </c>
      <c r="I35" s="93">
        <f aca="true" t="shared" si="4" ref="I35:I41">J35+K35</f>
        <v>986535</v>
      </c>
      <c r="J35" s="90">
        <f>J36+J37+J38+J39</f>
        <v>986535</v>
      </c>
      <c r="K35" s="90">
        <f>K36+K37</f>
        <v>0</v>
      </c>
      <c r="L35" s="49"/>
      <c r="M35" s="15"/>
      <c r="O35" s="3"/>
    </row>
    <row r="36" spans="1:15" s="8" customFormat="1" ht="43.5" customHeight="1">
      <c r="A36" s="43" t="s">
        <v>53</v>
      </c>
      <c r="B36" s="1" t="s">
        <v>4</v>
      </c>
      <c r="C36" s="27">
        <f t="shared" si="3"/>
        <v>26572</v>
      </c>
      <c r="D36" s="30">
        <v>26572</v>
      </c>
      <c r="E36" s="30">
        <v>0</v>
      </c>
      <c r="F36" s="28">
        <f>G36+H36</f>
        <v>117092</v>
      </c>
      <c r="G36" s="29">
        <v>117092</v>
      </c>
      <c r="H36" s="30">
        <v>0</v>
      </c>
      <c r="I36" s="93">
        <f t="shared" si="4"/>
        <v>146000</v>
      </c>
      <c r="J36" s="90">
        <v>146000</v>
      </c>
      <c r="K36" s="92">
        <v>0</v>
      </c>
      <c r="L36" s="94" t="s">
        <v>16</v>
      </c>
      <c r="M36" s="21"/>
      <c r="O36" s="3"/>
    </row>
    <row r="37" spans="1:15" s="8" customFormat="1" ht="41.25" customHeight="1">
      <c r="A37" s="62" t="s">
        <v>54</v>
      </c>
      <c r="B37" s="1" t="s">
        <v>4</v>
      </c>
      <c r="C37" s="27">
        <f t="shared" si="3"/>
        <v>513742</v>
      </c>
      <c r="D37" s="30">
        <v>513742</v>
      </c>
      <c r="E37" s="30">
        <v>0</v>
      </c>
      <c r="F37" s="28">
        <f>G37+H37</f>
        <v>606341</v>
      </c>
      <c r="G37" s="29">
        <v>606341</v>
      </c>
      <c r="H37" s="30">
        <v>0</v>
      </c>
      <c r="I37" s="93">
        <f t="shared" si="4"/>
        <v>754825</v>
      </c>
      <c r="J37" s="90">
        <f>16495+727876+10454</f>
        <v>754825</v>
      </c>
      <c r="K37" s="92">
        <v>0</v>
      </c>
      <c r="L37" s="94" t="s">
        <v>16</v>
      </c>
      <c r="M37" s="21"/>
      <c r="O37" s="3"/>
    </row>
    <row r="38" spans="1:15" s="8" customFormat="1" ht="45" customHeight="1">
      <c r="A38" s="43" t="s">
        <v>55</v>
      </c>
      <c r="B38" s="1" t="s">
        <v>4</v>
      </c>
      <c r="C38" s="28">
        <f t="shared" si="3"/>
        <v>0</v>
      </c>
      <c r="D38" s="30">
        <v>0</v>
      </c>
      <c r="E38" s="63">
        <v>0</v>
      </c>
      <c r="F38" s="28">
        <f>G38+H38</f>
        <v>24558</v>
      </c>
      <c r="G38" s="29">
        <v>24558</v>
      </c>
      <c r="H38" s="30">
        <v>0</v>
      </c>
      <c r="I38" s="89">
        <f t="shared" si="4"/>
        <v>53210</v>
      </c>
      <c r="J38" s="90">
        <v>53210</v>
      </c>
      <c r="K38" s="92">
        <v>0</v>
      </c>
      <c r="L38" s="94" t="s">
        <v>16</v>
      </c>
      <c r="M38" s="20"/>
      <c r="O38" s="3"/>
    </row>
    <row r="39" spans="1:15" s="8" customFormat="1" ht="52.5" customHeight="1">
      <c r="A39" s="43" t="s">
        <v>56</v>
      </c>
      <c r="B39" s="1" t="s">
        <v>4</v>
      </c>
      <c r="C39" s="28">
        <f t="shared" si="3"/>
        <v>0</v>
      </c>
      <c r="D39" s="30">
        <v>0</v>
      </c>
      <c r="E39" s="63">
        <v>0</v>
      </c>
      <c r="F39" s="28">
        <f>+G39+H39</f>
        <v>0</v>
      </c>
      <c r="G39" s="29">
        <v>0</v>
      </c>
      <c r="H39" s="30">
        <v>0</v>
      </c>
      <c r="I39" s="89">
        <f t="shared" si="4"/>
        <v>32500</v>
      </c>
      <c r="J39" s="90">
        <v>32500</v>
      </c>
      <c r="K39" s="92">
        <v>0</v>
      </c>
      <c r="L39" s="94" t="s">
        <v>16</v>
      </c>
      <c r="M39" s="20"/>
      <c r="O39" s="3"/>
    </row>
    <row r="40" spans="1:15" s="8" customFormat="1" ht="52.5" customHeight="1">
      <c r="A40" s="64" t="s">
        <v>74</v>
      </c>
      <c r="B40" s="1" t="s">
        <v>4</v>
      </c>
      <c r="C40" s="27">
        <f t="shared" si="3"/>
        <v>84000</v>
      </c>
      <c r="D40" s="30">
        <v>84000</v>
      </c>
      <c r="E40" s="30">
        <v>0</v>
      </c>
      <c r="F40" s="28">
        <f>G40+H40</f>
        <v>52800</v>
      </c>
      <c r="G40" s="29">
        <v>52800</v>
      </c>
      <c r="H40" s="30">
        <v>0</v>
      </c>
      <c r="I40" s="93">
        <f t="shared" si="4"/>
        <v>65920</v>
      </c>
      <c r="J40" s="90">
        <v>65920</v>
      </c>
      <c r="K40" s="92">
        <v>0</v>
      </c>
      <c r="L40" s="94" t="s">
        <v>17</v>
      </c>
      <c r="M40" s="21"/>
      <c r="O40" s="3"/>
    </row>
    <row r="41" spans="1:15" s="8" customFormat="1" ht="57" customHeight="1">
      <c r="A41" s="65" t="s">
        <v>75</v>
      </c>
      <c r="B41" s="1" t="s">
        <v>4</v>
      </c>
      <c r="C41" s="27">
        <f t="shared" si="3"/>
        <v>21000000</v>
      </c>
      <c r="D41" s="30">
        <v>21000000</v>
      </c>
      <c r="E41" s="30">
        <v>0</v>
      </c>
      <c r="F41" s="28">
        <f>G41+H41</f>
        <v>21000000</v>
      </c>
      <c r="G41" s="29">
        <v>21000000</v>
      </c>
      <c r="H41" s="30">
        <v>0</v>
      </c>
      <c r="I41" s="93">
        <f t="shared" si="4"/>
        <v>21000000</v>
      </c>
      <c r="J41" s="90">
        <v>21000000</v>
      </c>
      <c r="K41" s="92">
        <v>0</v>
      </c>
      <c r="L41" s="91" t="s">
        <v>94</v>
      </c>
      <c r="M41" s="21"/>
      <c r="O41" s="3"/>
    </row>
    <row r="42" spans="1:15" s="8" customFormat="1" ht="78.75" customHeight="1">
      <c r="A42" s="66" t="s">
        <v>76</v>
      </c>
      <c r="B42" s="1" t="s">
        <v>4</v>
      </c>
      <c r="C42" s="27">
        <v>11130</v>
      </c>
      <c r="D42" s="30">
        <v>11130</v>
      </c>
      <c r="E42" s="30">
        <v>0</v>
      </c>
      <c r="F42" s="28">
        <f>G42+H42</f>
        <v>11130</v>
      </c>
      <c r="G42" s="29">
        <v>11130</v>
      </c>
      <c r="H42" s="30">
        <v>0</v>
      </c>
      <c r="I42" s="93">
        <f>+J42</f>
        <v>8960</v>
      </c>
      <c r="J42" s="90">
        <v>8960</v>
      </c>
      <c r="K42" s="92">
        <v>0</v>
      </c>
      <c r="L42" s="91" t="s">
        <v>25</v>
      </c>
      <c r="M42" s="21"/>
      <c r="O42" s="3"/>
    </row>
    <row r="43" spans="1:15" s="8" customFormat="1" ht="78.75" customHeight="1">
      <c r="A43" s="122" t="s">
        <v>110</v>
      </c>
      <c r="B43" s="1"/>
      <c r="C43" s="27">
        <v>0</v>
      </c>
      <c r="D43" s="30">
        <v>0</v>
      </c>
      <c r="E43" s="30">
        <v>0</v>
      </c>
      <c r="F43" s="28">
        <v>0</v>
      </c>
      <c r="G43" s="29">
        <v>0</v>
      </c>
      <c r="H43" s="30">
        <v>0</v>
      </c>
      <c r="I43" s="93">
        <f>+J43</f>
        <v>33600</v>
      </c>
      <c r="J43" s="90">
        <f>+J44</f>
        <v>33600</v>
      </c>
      <c r="K43" s="92">
        <v>0</v>
      </c>
      <c r="L43" s="91"/>
      <c r="M43" s="21"/>
      <c r="O43" s="3"/>
    </row>
    <row r="44" spans="1:15" s="8" customFormat="1" ht="42" customHeight="1">
      <c r="A44" s="123" t="s">
        <v>111</v>
      </c>
      <c r="B44" s="1" t="s">
        <v>4</v>
      </c>
      <c r="C44" s="27">
        <v>0</v>
      </c>
      <c r="D44" s="30">
        <v>0</v>
      </c>
      <c r="E44" s="30">
        <v>0</v>
      </c>
      <c r="F44" s="28">
        <v>0</v>
      </c>
      <c r="G44" s="29">
        <v>0</v>
      </c>
      <c r="H44" s="30">
        <v>0</v>
      </c>
      <c r="I44" s="93">
        <f>+J44</f>
        <v>33600</v>
      </c>
      <c r="J44" s="90">
        <v>33600</v>
      </c>
      <c r="K44" s="92">
        <v>0</v>
      </c>
      <c r="L44" s="91" t="s">
        <v>25</v>
      </c>
      <c r="M44" s="21"/>
      <c r="O44" s="3"/>
    </row>
    <row r="45" spans="1:15" s="8" customFormat="1" ht="21" customHeight="1">
      <c r="A45" s="136" t="s">
        <v>29</v>
      </c>
      <c r="B45" s="136"/>
      <c r="C45" s="136"/>
      <c r="D45" s="136"/>
      <c r="E45" s="136"/>
      <c r="F45" s="136"/>
      <c r="G45" s="136"/>
      <c r="H45" s="136"/>
      <c r="I45" s="136"/>
      <c r="J45" s="136"/>
      <c r="K45" s="136"/>
      <c r="L45" s="136"/>
      <c r="M45" s="12"/>
      <c r="O45" s="3"/>
    </row>
    <row r="46" spans="1:15" s="8" customFormat="1" ht="30.75" customHeight="1">
      <c r="A46" s="165" t="s">
        <v>26</v>
      </c>
      <c r="B46" s="165"/>
      <c r="C46" s="165"/>
      <c r="D46" s="165"/>
      <c r="E46" s="165"/>
      <c r="F46" s="165"/>
      <c r="G46" s="165"/>
      <c r="H46" s="165"/>
      <c r="I46" s="165"/>
      <c r="J46" s="165"/>
      <c r="K46" s="165"/>
      <c r="L46" s="165"/>
      <c r="M46" s="22"/>
      <c r="O46" s="3"/>
    </row>
    <row r="47" spans="1:15" s="8" customFormat="1" ht="27.75" customHeight="1">
      <c r="A47" s="162" t="s">
        <v>27</v>
      </c>
      <c r="B47" s="162"/>
      <c r="C47" s="162"/>
      <c r="D47" s="162"/>
      <c r="E47" s="162"/>
      <c r="F47" s="162"/>
      <c r="G47" s="162"/>
      <c r="H47" s="162"/>
      <c r="I47" s="162"/>
      <c r="J47" s="162"/>
      <c r="K47" s="162"/>
      <c r="L47" s="162"/>
      <c r="O47" s="3"/>
    </row>
    <row r="48" spans="1:15" s="8" customFormat="1" ht="33.75" customHeight="1">
      <c r="A48" s="67" t="s">
        <v>77</v>
      </c>
      <c r="B48" s="26"/>
      <c r="C48" s="27">
        <f>C49+C50</f>
        <v>114012</v>
      </c>
      <c r="D48" s="27">
        <f>D49+D50</f>
        <v>114012</v>
      </c>
      <c r="E48" s="27">
        <f>SUM(,E50)</f>
        <v>0</v>
      </c>
      <c r="F48" s="27">
        <f>G48+H48</f>
        <v>153554</v>
      </c>
      <c r="G48" s="27">
        <f>G49+G50</f>
        <v>153554</v>
      </c>
      <c r="H48" s="27">
        <f>H49+H50</f>
        <v>0</v>
      </c>
      <c r="I48" s="93">
        <f>J48+K48</f>
        <v>150000</v>
      </c>
      <c r="J48" s="93">
        <f>J49+J50</f>
        <v>150000</v>
      </c>
      <c r="K48" s="93">
        <f>K49+K50</f>
        <v>0</v>
      </c>
      <c r="L48" s="102"/>
      <c r="M48" s="21"/>
      <c r="O48" s="3"/>
    </row>
    <row r="49" spans="1:15" s="8" customFormat="1" ht="72" customHeight="1">
      <c r="A49" s="43" t="s">
        <v>57</v>
      </c>
      <c r="B49" s="1" t="s">
        <v>4</v>
      </c>
      <c r="C49" s="27">
        <f>D49+E49</f>
        <v>87880</v>
      </c>
      <c r="D49" s="30">
        <v>87880</v>
      </c>
      <c r="E49" s="30">
        <v>0</v>
      </c>
      <c r="F49" s="27">
        <f>G49+H49</f>
        <v>74629</v>
      </c>
      <c r="G49" s="30">
        <v>74629</v>
      </c>
      <c r="H49" s="30">
        <v>0</v>
      </c>
      <c r="I49" s="93">
        <f>J49+K49</f>
        <v>50000</v>
      </c>
      <c r="J49" s="92">
        <v>50000</v>
      </c>
      <c r="K49" s="92">
        <v>0</v>
      </c>
      <c r="L49" s="94" t="s">
        <v>16</v>
      </c>
      <c r="M49" s="21"/>
      <c r="O49" s="3"/>
    </row>
    <row r="50" spans="1:15" s="48" customFormat="1" ht="41.25" customHeight="1">
      <c r="A50" s="43" t="s">
        <v>58</v>
      </c>
      <c r="B50" s="68" t="s">
        <v>4</v>
      </c>
      <c r="C50" s="69">
        <f>D50+E50</f>
        <v>26132</v>
      </c>
      <c r="D50" s="70">
        <v>26132</v>
      </c>
      <c r="E50" s="70">
        <v>0</v>
      </c>
      <c r="F50" s="69">
        <f>G50+H50</f>
        <v>78925</v>
      </c>
      <c r="G50" s="71">
        <f>32462+39900+6563</f>
        <v>78925</v>
      </c>
      <c r="H50" s="70">
        <v>0</v>
      </c>
      <c r="I50" s="103">
        <f>J50+K50</f>
        <v>100000</v>
      </c>
      <c r="J50" s="104">
        <v>100000</v>
      </c>
      <c r="K50" s="105">
        <v>0</v>
      </c>
      <c r="L50" s="106" t="s">
        <v>16</v>
      </c>
      <c r="M50" s="44"/>
      <c r="O50" s="45"/>
    </row>
    <row r="51" spans="1:16" s="8" customFormat="1" ht="19.5" customHeight="1">
      <c r="A51" s="95"/>
      <c r="B51" s="96"/>
      <c r="C51" s="97"/>
      <c r="D51" s="98"/>
      <c r="E51" s="98"/>
      <c r="F51" s="97"/>
      <c r="G51" s="98"/>
      <c r="H51" s="98"/>
      <c r="I51" s="97"/>
      <c r="J51" s="129" t="s">
        <v>24</v>
      </c>
      <c r="K51" s="129"/>
      <c r="L51" s="129"/>
      <c r="M51" s="31"/>
      <c r="N51" s="32"/>
      <c r="O51" s="3"/>
      <c r="P51" s="46"/>
    </row>
    <row r="52" spans="1:16" s="8" customFormat="1" ht="18.75" customHeight="1">
      <c r="A52" s="99">
        <v>1</v>
      </c>
      <c r="B52" s="99">
        <v>2</v>
      </c>
      <c r="C52" s="99">
        <v>3</v>
      </c>
      <c r="D52" s="99">
        <v>4</v>
      </c>
      <c r="E52" s="99">
        <v>5</v>
      </c>
      <c r="F52" s="99">
        <v>6</v>
      </c>
      <c r="G52" s="100">
        <v>7</v>
      </c>
      <c r="H52" s="99">
        <v>8</v>
      </c>
      <c r="I52" s="99">
        <v>9</v>
      </c>
      <c r="J52" s="107">
        <v>10</v>
      </c>
      <c r="K52" s="107">
        <v>11</v>
      </c>
      <c r="L52" s="107">
        <v>12</v>
      </c>
      <c r="M52" s="31"/>
      <c r="N52" s="32"/>
      <c r="O52" s="3"/>
      <c r="P52" s="46"/>
    </row>
    <row r="53" spans="1:15" s="8" customFormat="1" ht="18.75" customHeight="1">
      <c r="A53" s="130" t="s">
        <v>30</v>
      </c>
      <c r="B53" s="131"/>
      <c r="C53" s="131"/>
      <c r="D53" s="131"/>
      <c r="E53" s="131"/>
      <c r="F53" s="131"/>
      <c r="G53" s="131"/>
      <c r="H53" s="131"/>
      <c r="I53" s="131"/>
      <c r="J53" s="131"/>
      <c r="K53" s="131"/>
      <c r="L53" s="132"/>
      <c r="M53" s="10"/>
      <c r="O53" s="3"/>
    </row>
    <row r="54" spans="1:15" s="8" customFormat="1" ht="21.75" customHeight="1">
      <c r="A54" s="135" t="s">
        <v>14</v>
      </c>
      <c r="B54" s="135"/>
      <c r="C54" s="135"/>
      <c r="D54" s="135"/>
      <c r="E54" s="135"/>
      <c r="F54" s="135"/>
      <c r="G54" s="135"/>
      <c r="H54" s="135"/>
      <c r="I54" s="135"/>
      <c r="J54" s="135"/>
      <c r="K54" s="135"/>
      <c r="L54" s="135"/>
      <c r="M54" s="10"/>
      <c r="O54" s="3"/>
    </row>
    <row r="55" spans="1:15" s="8" customFormat="1" ht="24.75" customHeight="1">
      <c r="A55" s="134" t="s">
        <v>3</v>
      </c>
      <c r="B55" s="134"/>
      <c r="C55" s="134"/>
      <c r="D55" s="134"/>
      <c r="E55" s="134"/>
      <c r="F55" s="134"/>
      <c r="G55" s="134"/>
      <c r="H55" s="134"/>
      <c r="I55" s="134"/>
      <c r="J55" s="134"/>
      <c r="K55" s="134"/>
      <c r="L55" s="134"/>
      <c r="M55" s="22"/>
      <c r="O55" s="3"/>
    </row>
    <row r="56" spans="1:15" s="8" customFormat="1" ht="23.25" customHeight="1">
      <c r="A56" s="72" t="s">
        <v>18</v>
      </c>
      <c r="B56" s="1"/>
      <c r="C56" s="28">
        <f>C57+C59</f>
        <v>747531</v>
      </c>
      <c r="D56" s="28">
        <f>D57+D59</f>
        <v>747531</v>
      </c>
      <c r="E56" s="28">
        <f>E57+E59</f>
        <v>0</v>
      </c>
      <c r="F56" s="28">
        <f aca="true" t="shared" si="5" ref="F56:F63">G56+H56</f>
        <v>999473</v>
      </c>
      <c r="G56" s="28">
        <f>G57+G59</f>
        <v>999473</v>
      </c>
      <c r="H56" s="28">
        <f>H57+H59</f>
        <v>0</v>
      </c>
      <c r="I56" s="89">
        <f aca="true" t="shared" si="6" ref="I56:I63">J56+K56</f>
        <v>1264088</v>
      </c>
      <c r="J56" s="89">
        <f>J57+J59</f>
        <v>1264088</v>
      </c>
      <c r="K56" s="89">
        <f>K57+K59</f>
        <v>0</v>
      </c>
      <c r="L56" s="91"/>
      <c r="M56" s="14"/>
      <c r="O56" s="3"/>
    </row>
    <row r="57" spans="1:15" s="8" customFormat="1" ht="33" customHeight="1">
      <c r="A57" s="67" t="s">
        <v>109</v>
      </c>
      <c r="B57" s="26"/>
      <c r="C57" s="27">
        <f>C58</f>
        <v>319620</v>
      </c>
      <c r="D57" s="27">
        <f>D58</f>
        <v>319620</v>
      </c>
      <c r="E57" s="27">
        <f>E58</f>
        <v>0</v>
      </c>
      <c r="F57" s="27">
        <f t="shared" si="5"/>
        <v>417951</v>
      </c>
      <c r="G57" s="27">
        <f>G58</f>
        <v>417951</v>
      </c>
      <c r="H57" s="27">
        <f>H58</f>
        <v>0</v>
      </c>
      <c r="I57" s="93">
        <f t="shared" si="6"/>
        <v>534342</v>
      </c>
      <c r="J57" s="93">
        <f>J58</f>
        <v>534342</v>
      </c>
      <c r="K57" s="93">
        <f>K58</f>
        <v>0</v>
      </c>
      <c r="L57" s="91"/>
      <c r="M57" s="11"/>
      <c r="O57" s="3"/>
    </row>
    <row r="58" spans="1:16" s="8" customFormat="1" ht="56.25" customHeight="1">
      <c r="A58" s="43" t="s">
        <v>64</v>
      </c>
      <c r="B58" s="1" t="s">
        <v>4</v>
      </c>
      <c r="C58" s="27">
        <f aca="true" t="shared" si="7" ref="C58:C63">D58+E58</f>
        <v>319620</v>
      </c>
      <c r="D58" s="30">
        <f>320820-1200</f>
        <v>319620</v>
      </c>
      <c r="E58" s="30">
        <v>0</v>
      </c>
      <c r="F58" s="28">
        <f t="shared" si="5"/>
        <v>417951</v>
      </c>
      <c r="G58" s="29">
        <v>417951</v>
      </c>
      <c r="H58" s="30">
        <v>0</v>
      </c>
      <c r="I58" s="93">
        <f t="shared" si="6"/>
        <v>534342</v>
      </c>
      <c r="J58" s="90">
        <v>534342</v>
      </c>
      <c r="K58" s="92">
        <v>0</v>
      </c>
      <c r="L58" s="91" t="s">
        <v>95</v>
      </c>
      <c r="M58" s="25"/>
      <c r="N58" s="11"/>
      <c r="P58" s="3"/>
    </row>
    <row r="59" spans="1:15" s="8" customFormat="1" ht="37.5" customHeight="1">
      <c r="A59" s="73" t="s">
        <v>78</v>
      </c>
      <c r="B59" s="1"/>
      <c r="C59" s="27">
        <f t="shared" si="7"/>
        <v>427911</v>
      </c>
      <c r="D59" s="27">
        <f>SUM(D60)+D62+D61+D63</f>
        <v>427911</v>
      </c>
      <c r="E59" s="27">
        <f>SUM(E60)+E62</f>
        <v>0</v>
      </c>
      <c r="F59" s="27">
        <f t="shared" si="5"/>
        <v>581522</v>
      </c>
      <c r="G59" s="27">
        <f>SUM(G60)+G62+G61+G63</f>
        <v>581522</v>
      </c>
      <c r="H59" s="27">
        <f>SUM(H60)+H62</f>
        <v>0</v>
      </c>
      <c r="I59" s="93">
        <f t="shared" si="6"/>
        <v>729746</v>
      </c>
      <c r="J59" s="93">
        <f>SUM(J60)+J62+J61+J63</f>
        <v>729746</v>
      </c>
      <c r="K59" s="93">
        <f>SUM(K60)+K62</f>
        <v>0</v>
      </c>
      <c r="L59" s="91"/>
      <c r="M59" s="21"/>
      <c r="O59" s="3"/>
    </row>
    <row r="60" spans="1:15" s="8" customFormat="1" ht="52.5" customHeight="1">
      <c r="A60" s="43" t="s">
        <v>59</v>
      </c>
      <c r="B60" s="1" t="s">
        <v>4</v>
      </c>
      <c r="C60" s="27">
        <f t="shared" si="7"/>
        <v>51000</v>
      </c>
      <c r="D60" s="30">
        <v>51000</v>
      </c>
      <c r="E60" s="30">
        <v>0</v>
      </c>
      <c r="F60" s="27">
        <f t="shared" si="5"/>
        <v>58000</v>
      </c>
      <c r="G60" s="30">
        <v>58000</v>
      </c>
      <c r="H60" s="30">
        <v>0</v>
      </c>
      <c r="I60" s="93">
        <f t="shared" si="6"/>
        <v>80000</v>
      </c>
      <c r="J60" s="92">
        <f>10000+70000</f>
        <v>80000</v>
      </c>
      <c r="K60" s="92">
        <v>0</v>
      </c>
      <c r="L60" s="91" t="s">
        <v>95</v>
      </c>
      <c r="M60" s="21"/>
      <c r="O60" s="3"/>
    </row>
    <row r="61" spans="1:15" s="8" customFormat="1" ht="51.75" customHeight="1">
      <c r="A61" s="43" t="s">
        <v>60</v>
      </c>
      <c r="B61" s="1" t="s">
        <v>4</v>
      </c>
      <c r="C61" s="27">
        <f t="shared" si="7"/>
        <v>0</v>
      </c>
      <c r="D61" s="30">
        <v>0</v>
      </c>
      <c r="E61" s="30">
        <v>0</v>
      </c>
      <c r="F61" s="27">
        <f t="shared" si="5"/>
        <v>59000</v>
      </c>
      <c r="G61" s="30">
        <v>59000</v>
      </c>
      <c r="H61" s="30">
        <v>0</v>
      </c>
      <c r="I61" s="93">
        <f>J61+K61</f>
        <v>80000</v>
      </c>
      <c r="J61" s="92">
        <f>10000+70000</f>
        <v>80000</v>
      </c>
      <c r="K61" s="92">
        <v>0</v>
      </c>
      <c r="L61" s="91" t="s">
        <v>95</v>
      </c>
      <c r="M61" s="21"/>
      <c r="O61" s="3"/>
    </row>
    <row r="62" spans="1:15" s="8" customFormat="1" ht="47.25" customHeight="1">
      <c r="A62" s="43" t="s">
        <v>61</v>
      </c>
      <c r="B62" s="1" t="s">
        <v>4</v>
      </c>
      <c r="C62" s="27">
        <f t="shared" si="7"/>
        <v>376911</v>
      </c>
      <c r="D62" s="30">
        <v>376911</v>
      </c>
      <c r="E62" s="30">
        <v>0</v>
      </c>
      <c r="F62" s="27">
        <f t="shared" si="5"/>
        <v>464522</v>
      </c>
      <c r="G62" s="30">
        <f>449522+15000</f>
        <v>464522</v>
      </c>
      <c r="H62" s="30">
        <v>0</v>
      </c>
      <c r="I62" s="93">
        <f t="shared" si="6"/>
        <v>495112</v>
      </c>
      <c r="J62" s="92">
        <v>495112</v>
      </c>
      <c r="K62" s="92">
        <v>0</v>
      </c>
      <c r="L62" s="91" t="s">
        <v>95</v>
      </c>
      <c r="M62" s="21"/>
      <c r="O62" s="3"/>
    </row>
    <row r="63" spans="1:15" s="8" customFormat="1" ht="48" customHeight="1">
      <c r="A63" s="43" t="s">
        <v>71</v>
      </c>
      <c r="B63" s="1" t="s">
        <v>4</v>
      </c>
      <c r="C63" s="27">
        <f t="shared" si="7"/>
        <v>0</v>
      </c>
      <c r="D63" s="30">
        <v>0</v>
      </c>
      <c r="E63" s="30">
        <v>0</v>
      </c>
      <c r="F63" s="27">
        <f t="shared" si="5"/>
        <v>0</v>
      </c>
      <c r="G63" s="30">
        <v>0</v>
      </c>
      <c r="H63" s="30">
        <v>0</v>
      </c>
      <c r="I63" s="93">
        <f t="shared" si="6"/>
        <v>74634</v>
      </c>
      <c r="J63" s="92">
        <f>4390+70244</f>
        <v>74634</v>
      </c>
      <c r="K63" s="92">
        <v>0</v>
      </c>
      <c r="L63" s="91" t="s">
        <v>95</v>
      </c>
      <c r="M63" s="21"/>
      <c r="O63" s="3"/>
    </row>
    <row r="64" spans="1:15" s="8" customFormat="1" ht="36" customHeight="1">
      <c r="A64" s="133" t="s">
        <v>62</v>
      </c>
      <c r="B64" s="133"/>
      <c r="C64" s="133"/>
      <c r="D64" s="133"/>
      <c r="E64" s="133"/>
      <c r="F64" s="133"/>
      <c r="G64" s="133"/>
      <c r="H64" s="133"/>
      <c r="I64" s="133"/>
      <c r="J64" s="133"/>
      <c r="K64" s="133"/>
      <c r="L64" s="133"/>
      <c r="M64" s="23"/>
      <c r="N64" s="7"/>
      <c r="O64" s="3"/>
    </row>
    <row r="65" spans="1:15" s="8" customFormat="1" ht="33" customHeight="1">
      <c r="A65" s="127" t="s">
        <v>63</v>
      </c>
      <c r="B65" s="127"/>
      <c r="C65" s="127"/>
      <c r="D65" s="127"/>
      <c r="E65" s="127"/>
      <c r="F65" s="127"/>
      <c r="G65" s="127"/>
      <c r="H65" s="127"/>
      <c r="I65" s="127"/>
      <c r="J65" s="127"/>
      <c r="K65" s="127"/>
      <c r="L65" s="127"/>
      <c r="M65" s="24"/>
      <c r="O65" s="3"/>
    </row>
    <row r="66" spans="1:15" s="8" customFormat="1" ht="30" customHeight="1">
      <c r="A66" s="74" t="s">
        <v>18</v>
      </c>
      <c r="B66" s="16"/>
      <c r="C66" s="28">
        <f>D66+E66</f>
        <v>1625540</v>
      </c>
      <c r="D66" s="28">
        <f>D68+D69+D72</f>
        <v>1625540</v>
      </c>
      <c r="E66" s="28">
        <f>E68+E69</f>
        <v>0</v>
      </c>
      <c r="F66" s="27">
        <f>+SUM(F68,F69,F72,F74)</f>
        <v>2198940</v>
      </c>
      <c r="G66" s="27">
        <f>+SUM(G68,G69,G72,G74)</f>
        <v>2198940</v>
      </c>
      <c r="H66" s="28">
        <v>0</v>
      </c>
      <c r="I66" s="27">
        <f>+K66+J66</f>
        <v>1413352</v>
      </c>
      <c r="J66" s="27">
        <f>+SUM(J68,J69)+J72+J74</f>
        <v>1413352</v>
      </c>
      <c r="K66" s="28">
        <v>0</v>
      </c>
      <c r="L66" s="87"/>
      <c r="M66" s="14"/>
      <c r="O66" s="3"/>
    </row>
    <row r="67" spans="1:15" s="8" customFormat="1" ht="26.25" customHeight="1">
      <c r="A67" s="140" t="s">
        <v>31</v>
      </c>
      <c r="B67" s="141"/>
      <c r="C67" s="141"/>
      <c r="D67" s="141"/>
      <c r="E67" s="141"/>
      <c r="F67" s="141"/>
      <c r="G67" s="141"/>
      <c r="H67" s="141"/>
      <c r="I67" s="141"/>
      <c r="J67" s="141"/>
      <c r="K67" s="141"/>
      <c r="L67" s="142"/>
      <c r="M67" s="14"/>
      <c r="O67" s="3"/>
    </row>
    <row r="68" spans="1:15" s="8" customFormat="1" ht="72" customHeight="1">
      <c r="A68" s="67" t="s">
        <v>79</v>
      </c>
      <c r="B68" s="1" t="s">
        <v>4</v>
      </c>
      <c r="C68" s="27">
        <f>D68+E68</f>
        <v>294840</v>
      </c>
      <c r="D68" s="30">
        <f>116424+178416</f>
        <v>294840</v>
      </c>
      <c r="E68" s="30">
        <v>0</v>
      </c>
      <c r="F68" s="28">
        <f>G68+H68</f>
        <v>408240</v>
      </c>
      <c r="G68" s="29">
        <v>408240</v>
      </c>
      <c r="H68" s="29">
        <v>0</v>
      </c>
      <c r="I68" s="27">
        <f>J68+K68</f>
        <v>259200</v>
      </c>
      <c r="J68" s="29">
        <v>259200</v>
      </c>
      <c r="K68" s="30">
        <v>0</v>
      </c>
      <c r="L68" s="16" t="s">
        <v>12</v>
      </c>
      <c r="M68" s="17"/>
      <c r="O68" s="3"/>
    </row>
    <row r="69" spans="1:15" s="8" customFormat="1" ht="70.5" customHeight="1">
      <c r="A69" s="67" t="s">
        <v>80</v>
      </c>
      <c r="B69" s="1" t="s">
        <v>4</v>
      </c>
      <c r="C69" s="27">
        <f>D69+E69</f>
        <v>1285200</v>
      </c>
      <c r="D69" s="30">
        <f>635040+650160</f>
        <v>1285200</v>
      </c>
      <c r="E69" s="75">
        <v>0</v>
      </c>
      <c r="F69" s="28">
        <f>G69+H69</f>
        <v>1663200</v>
      </c>
      <c r="G69" s="29">
        <v>1663200</v>
      </c>
      <c r="H69" s="29">
        <v>0</v>
      </c>
      <c r="I69" s="27">
        <f>J69+K69</f>
        <v>1056000</v>
      </c>
      <c r="J69" s="29">
        <v>1056000</v>
      </c>
      <c r="K69" s="30">
        <v>0</v>
      </c>
      <c r="L69" s="16" t="s">
        <v>12</v>
      </c>
      <c r="M69" s="18"/>
      <c r="O69" s="3"/>
    </row>
    <row r="70" spans="1:16" s="8" customFormat="1" ht="19.5" customHeight="1">
      <c r="A70" s="76"/>
      <c r="B70" s="6"/>
      <c r="C70" s="77"/>
      <c r="D70" s="78"/>
      <c r="E70" s="78"/>
      <c r="F70" s="77"/>
      <c r="G70" s="78"/>
      <c r="H70" s="78"/>
      <c r="I70" s="77"/>
      <c r="J70" s="144" t="s">
        <v>24</v>
      </c>
      <c r="K70" s="144"/>
      <c r="L70" s="144"/>
      <c r="M70" s="31"/>
      <c r="N70" s="32"/>
      <c r="O70" s="3"/>
      <c r="P70" s="46"/>
    </row>
    <row r="71" spans="1:16" s="8" customFormat="1" ht="18.75" customHeight="1">
      <c r="A71" s="35">
        <v>1</v>
      </c>
      <c r="B71" s="35">
        <v>2</v>
      </c>
      <c r="C71" s="35">
        <v>3</v>
      </c>
      <c r="D71" s="35">
        <v>4</v>
      </c>
      <c r="E71" s="35">
        <v>5</v>
      </c>
      <c r="F71" s="35">
        <v>6</v>
      </c>
      <c r="G71" s="36">
        <v>7</v>
      </c>
      <c r="H71" s="35">
        <v>8</v>
      </c>
      <c r="I71" s="35">
        <v>9</v>
      </c>
      <c r="J71" s="88">
        <v>10</v>
      </c>
      <c r="K71" s="88">
        <v>11</v>
      </c>
      <c r="L71" s="88">
        <v>12</v>
      </c>
      <c r="M71" s="31"/>
      <c r="N71" s="32"/>
      <c r="O71" s="3"/>
      <c r="P71" s="46"/>
    </row>
    <row r="72" spans="1:15" s="8" customFormat="1" ht="75.75" customHeight="1">
      <c r="A72" s="67" t="s">
        <v>81</v>
      </c>
      <c r="B72" s="1" t="s">
        <v>4</v>
      </c>
      <c r="C72" s="27">
        <f>D72+E72</f>
        <v>45500</v>
      </c>
      <c r="D72" s="30">
        <v>45500</v>
      </c>
      <c r="E72" s="75">
        <v>0</v>
      </c>
      <c r="F72" s="28">
        <f>G72+H72</f>
        <v>42000</v>
      </c>
      <c r="G72" s="29">
        <v>42000</v>
      </c>
      <c r="H72" s="29">
        <v>0</v>
      </c>
      <c r="I72" s="27">
        <f>J72+K72</f>
        <v>52000</v>
      </c>
      <c r="J72" s="29">
        <v>52000</v>
      </c>
      <c r="K72" s="30">
        <v>0</v>
      </c>
      <c r="L72" s="16" t="s">
        <v>12</v>
      </c>
      <c r="M72" s="18"/>
      <c r="O72" s="3"/>
    </row>
    <row r="73" spans="1:15" s="8" customFormat="1" ht="23.25" customHeight="1">
      <c r="A73" s="140" t="s">
        <v>37</v>
      </c>
      <c r="B73" s="141"/>
      <c r="C73" s="141"/>
      <c r="D73" s="141"/>
      <c r="E73" s="141"/>
      <c r="F73" s="141"/>
      <c r="G73" s="141"/>
      <c r="H73" s="141"/>
      <c r="I73" s="141"/>
      <c r="J73" s="141"/>
      <c r="K73" s="141"/>
      <c r="L73" s="142"/>
      <c r="M73" s="18"/>
      <c r="O73" s="3"/>
    </row>
    <row r="74" spans="1:15" s="8" customFormat="1" ht="54.75" customHeight="1">
      <c r="A74" s="67" t="s">
        <v>82</v>
      </c>
      <c r="B74" s="1" t="s">
        <v>4</v>
      </c>
      <c r="C74" s="27">
        <v>0</v>
      </c>
      <c r="D74" s="30">
        <v>0</v>
      </c>
      <c r="E74" s="75">
        <v>0</v>
      </c>
      <c r="F74" s="28">
        <f>G74+H74</f>
        <v>85500</v>
      </c>
      <c r="G74" s="29">
        <v>85500</v>
      </c>
      <c r="H74" s="29">
        <v>0</v>
      </c>
      <c r="I74" s="27">
        <f>+J74</f>
        <v>46152</v>
      </c>
      <c r="J74" s="29">
        <v>46152</v>
      </c>
      <c r="K74" s="30">
        <v>0</v>
      </c>
      <c r="L74" s="16" t="s">
        <v>12</v>
      </c>
      <c r="M74" s="18"/>
      <c r="O74" s="3"/>
    </row>
    <row r="75" spans="1:15" s="8" customFormat="1" ht="36" customHeight="1">
      <c r="A75" s="166" t="s">
        <v>88</v>
      </c>
      <c r="B75" s="166"/>
      <c r="C75" s="166"/>
      <c r="D75" s="166"/>
      <c r="E75" s="166"/>
      <c r="F75" s="166"/>
      <c r="G75" s="166"/>
      <c r="H75" s="166"/>
      <c r="I75" s="166"/>
      <c r="J75" s="166"/>
      <c r="K75" s="166"/>
      <c r="L75" s="166"/>
      <c r="M75" s="10"/>
      <c r="N75" s="7"/>
      <c r="O75" s="3"/>
    </row>
    <row r="76" spans="1:15" s="8" customFormat="1" ht="39" customHeight="1">
      <c r="A76" s="138" t="s">
        <v>89</v>
      </c>
      <c r="B76" s="138"/>
      <c r="C76" s="138"/>
      <c r="D76" s="138"/>
      <c r="E76" s="138"/>
      <c r="F76" s="138"/>
      <c r="G76" s="138"/>
      <c r="H76" s="138"/>
      <c r="I76" s="138"/>
      <c r="J76" s="138"/>
      <c r="K76" s="138"/>
      <c r="L76" s="138"/>
      <c r="M76" s="21"/>
      <c r="O76" s="3"/>
    </row>
    <row r="77" spans="1:15" s="8" customFormat="1" ht="25.5" customHeight="1">
      <c r="A77" s="79" t="s">
        <v>1</v>
      </c>
      <c r="B77" s="16"/>
      <c r="C77" s="27">
        <f>+E77+D77</f>
        <v>4748227</v>
      </c>
      <c r="D77" s="27">
        <f>+SUM(D79,D84)+D80+D82</f>
        <v>4748227</v>
      </c>
      <c r="E77" s="28">
        <v>0</v>
      </c>
      <c r="F77" s="27">
        <f>+H77+G77</f>
        <v>7164730</v>
      </c>
      <c r="G77" s="27">
        <f>+SUM(G79,G84)+G80+G82</f>
        <v>7164730</v>
      </c>
      <c r="H77" s="28">
        <v>0</v>
      </c>
      <c r="I77" s="27">
        <f>+K77+J77</f>
        <v>7062560</v>
      </c>
      <c r="J77" s="27">
        <f>+SUM(J79,J84)+J80+J82</f>
        <v>7062560</v>
      </c>
      <c r="K77" s="28">
        <v>0</v>
      </c>
      <c r="L77" s="53"/>
      <c r="M77" s="14"/>
      <c r="O77" s="3"/>
    </row>
    <row r="78" spans="1:15" s="8" customFormat="1" ht="22.5" customHeight="1">
      <c r="A78" s="137" t="s">
        <v>32</v>
      </c>
      <c r="B78" s="137"/>
      <c r="C78" s="137"/>
      <c r="D78" s="137"/>
      <c r="E78" s="137"/>
      <c r="F78" s="137"/>
      <c r="G78" s="137"/>
      <c r="H78" s="137"/>
      <c r="I78" s="137"/>
      <c r="J78" s="137"/>
      <c r="K78" s="137"/>
      <c r="L78" s="137"/>
      <c r="M78" s="17"/>
      <c r="O78" s="3"/>
    </row>
    <row r="79" spans="1:15" s="8" customFormat="1" ht="98.25" customHeight="1">
      <c r="A79" s="67" t="s">
        <v>90</v>
      </c>
      <c r="B79" s="1" t="s">
        <v>4</v>
      </c>
      <c r="C79" s="27">
        <f>D79+E79</f>
        <v>1470000</v>
      </c>
      <c r="D79" s="30">
        <f>857500+612500</f>
        <v>1470000</v>
      </c>
      <c r="E79" s="30">
        <v>0</v>
      </c>
      <c r="F79" s="28">
        <f>G79+H79</f>
        <v>3113880</v>
      </c>
      <c r="G79" s="29">
        <v>3113880</v>
      </c>
      <c r="H79" s="29">
        <v>0</v>
      </c>
      <c r="I79" s="27">
        <f>J79+K79</f>
        <v>2570960</v>
      </c>
      <c r="J79" s="29">
        <v>2570960</v>
      </c>
      <c r="K79" s="30">
        <v>0</v>
      </c>
      <c r="L79" s="16" t="s">
        <v>12</v>
      </c>
      <c r="M79" s="17"/>
      <c r="O79" s="3"/>
    </row>
    <row r="80" spans="1:15" s="8" customFormat="1" ht="84.75" customHeight="1">
      <c r="A80" s="67" t="s">
        <v>83</v>
      </c>
      <c r="B80" s="1" t="s">
        <v>4</v>
      </c>
      <c r="C80" s="27">
        <f>D80+E80</f>
        <v>97370</v>
      </c>
      <c r="D80" s="30">
        <v>97370</v>
      </c>
      <c r="E80" s="30">
        <v>0</v>
      </c>
      <c r="F80" s="28">
        <f>G80+H80</f>
        <v>108850</v>
      </c>
      <c r="G80" s="29">
        <v>108850</v>
      </c>
      <c r="H80" s="29">
        <v>0</v>
      </c>
      <c r="I80" s="27">
        <f>J80+K80</f>
        <v>120000</v>
      </c>
      <c r="J80" s="29">
        <v>120000</v>
      </c>
      <c r="K80" s="30">
        <v>0</v>
      </c>
      <c r="L80" s="16" t="s">
        <v>12</v>
      </c>
      <c r="M80" s="17"/>
      <c r="O80" s="3"/>
    </row>
    <row r="81" spans="1:15" s="8" customFormat="1" ht="19.5" customHeight="1">
      <c r="A81" s="143" t="s">
        <v>33</v>
      </c>
      <c r="B81" s="143"/>
      <c r="C81" s="143"/>
      <c r="D81" s="143"/>
      <c r="E81" s="143"/>
      <c r="F81" s="143"/>
      <c r="G81" s="143"/>
      <c r="H81" s="143"/>
      <c r="I81" s="143"/>
      <c r="J81" s="143"/>
      <c r="K81" s="143"/>
      <c r="L81" s="143"/>
      <c r="M81" s="18" t="s">
        <v>11</v>
      </c>
      <c r="O81" s="3"/>
    </row>
    <row r="82" spans="1:15" s="8" customFormat="1" ht="81" customHeight="1">
      <c r="A82" s="65" t="s">
        <v>84</v>
      </c>
      <c r="B82" s="1" t="s">
        <v>4</v>
      </c>
      <c r="C82" s="27">
        <f>D82+E82</f>
        <v>490</v>
      </c>
      <c r="D82" s="30">
        <v>490</v>
      </c>
      <c r="E82" s="30">
        <v>0</v>
      </c>
      <c r="F82" s="28">
        <f>G82+H82</f>
        <v>0</v>
      </c>
      <c r="G82" s="29">
        <v>0</v>
      </c>
      <c r="H82" s="29">
        <v>0</v>
      </c>
      <c r="I82" s="27">
        <f>J82+K82</f>
        <v>0</v>
      </c>
      <c r="J82" s="29">
        <v>0</v>
      </c>
      <c r="K82" s="30">
        <v>0</v>
      </c>
      <c r="L82" s="16" t="s">
        <v>12</v>
      </c>
      <c r="M82" s="17"/>
      <c r="O82" s="3"/>
    </row>
    <row r="83" spans="1:15" s="8" customFormat="1" ht="19.5" customHeight="1">
      <c r="A83" s="137" t="s">
        <v>34</v>
      </c>
      <c r="B83" s="137"/>
      <c r="C83" s="137"/>
      <c r="D83" s="137"/>
      <c r="E83" s="137"/>
      <c r="F83" s="137"/>
      <c r="G83" s="137"/>
      <c r="H83" s="137"/>
      <c r="I83" s="137"/>
      <c r="J83" s="137"/>
      <c r="K83" s="137"/>
      <c r="L83" s="137"/>
      <c r="M83" s="18" t="s">
        <v>11</v>
      </c>
      <c r="O83" s="3"/>
    </row>
    <row r="84" spans="1:25" ht="75" customHeight="1">
      <c r="A84" s="65" t="s">
        <v>91</v>
      </c>
      <c r="B84" s="1"/>
      <c r="C84" s="27">
        <f>C85+C89</f>
        <v>3180367</v>
      </c>
      <c r="D84" s="30">
        <f>D85+D89</f>
        <v>3180367</v>
      </c>
      <c r="E84" s="30">
        <v>0</v>
      </c>
      <c r="F84" s="28">
        <f>G84+H84</f>
        <v>3942000</v>
      </c>
      <c r="G84" s="29">
        <f>SUM(G85+G89)</f>
        <v>3942000</v>
      </c>
      <c r="H84" s="29">
        <f>SUM(H85:H85)</f>
        <v>0</v>
      </c>
      <c r="I84" s="27">
        <f>J84+K84</f>
        <v>4371600</v>
      </c>
      <c r="J84" s="29">
        <f>SUM(J85:J85)+J89</f>
        <v>4371600</v>
      </c>
      <c r="K84" s="29">
        <f>SUM(K85:K85)</f>
        <v>0</v>
      </c>
      <c r="L84" s="51"/>
      <c r="M84" s="17"/>
      <c r="O84" s="3"/>
      <c r="P84" s="8"/>
      <c r="Q84" s="8"/>
      <c r="R84" s="8"/>
      <c r="S84" s="8"/>
      <c r="T84" s="8"/>
      <c r="U84" s="8"/>
      <c r="V84" s="8"/>
      <c r="W84" s="8"/>
      <c r="X84" s="8"/>
      <c r="Y84" s="8"/>
    </row>
    <row r="85" spans="1:25" ht="69" customHeight="1">
      <c r="A85" s="80" t="s">
        <v>92</v>
      </c>
      <c r="B85" s="1" t="s">
        <v>4</v>
      </c>
      <c r="C85" s="27">
        <f>D85+E85</f>
        <v>46640</v>
      </c>
      <c r="D85" s="30">
        <v>46640</v>
      </c>
      <c r="E85" s="30">
        <v>0</v>
      </c>
      <c r="F85" s="28">
        <f>G85+H85</f>
        <v>92000</v>
      </c>
      <c r="G85" s="29">
        <v>92000</v>
      </c>
      <c r="H85" s="29">
        <v>0</v>
      </c>
      <c r="I85" s="27">
        <f>J85+K85</f>
        <v>101600</v>
      </c>
      <c r="J85" s="29">
        <v>101600</v>
      </c>
      <c r="K85" s="30">
        <v>0</v>
      </c>
      <c r="L85" s="16" t="s">
        <v>12</v>
      </c>
      <c r="M85" s="17"/>
      <c r="O85" s="3"/>
      <c r="P85" s="8"/>
      <c r="Q85" s="8"/>
      <c r="R85" s="8"/>
      <c r="S85" s="8"/>
      <c r="T85" s="8"/>
      <c r="U85" s="8"/>
      <c r="V85" s="8"/>
      <c r="W85" s="8"/>
      <c r="X85" s="8"/>
      <c r="Y85" s="8"/>
    </row>
    <row r="86" spans="1:25" ht="23.25" customHeight="1">
      <c r="A86" s="40"/>
      <c r="B86" s="6"/>
      <c r="C86" s="81"/>
      <c r="D86" s="82"/>
      <c r="E86" s="82"/>
      <c r="F86" s="83"/>
      <c r="G86" s="84"/>
      <c r="H86" s="84"/>
      <c r="I86" s="54"/>
      <c r="J86" s="56"/>
      <c r="K86" s="55"/>
      <c r="L86" s="57"/>
      <c r="M86" s="17"/>
      <c r="O86" s="3"/>
      <c r="P86" s="8"/>
      <c r="Q86" s="8"/>
      <c r="R86" s="8"/>
      <c r="S86" s="8"/>
      <c r="T86" s="8"/>
      <c r="U86" s="8"/>
      <c r="V86" s="8"/>
      <c r="W86" s="8"/>
      <c r="X86" s="8"/>
      <c r="Y86" s="8"/>
    </row>
    <row r="87" spans="1:16" s="8" customFormat="1" ht="19.5" customHeight="1">
      <c r="A87" s="76"/>
      <c r="B87" s="6"/>
      <c r="C87" s="77"/>
      <c r="D87" s="78"/>
      <c r="E87" s="78"/>
      <c r="F87" s="77"/>
      <c r="G87" s="78"/>
      <c r="H87" s="78"/>
      <c r="I87" s="50"/>
      <c r="J87" s="129" t="s">
        <v>24</v>
      </c>
      <c r="K87" s="129"/>
      <c r="L87" s="129"/>
      <c r="M87" s="31"/>
      <c r="N87" s="32"/>
      <c r="O87" s="3"/>
      <c r="P87" s="46"/>
    </row>
    <row r="88" spans="1:16" s="8" customFormat="1" ht="18.75" customHeight="1">
      <c r="A88" s="35">
        <v>1</v>
      </c>
      <c r="B88" s="35">
        <v>2</v>
      </c>
      <c r="C88" s="35">
        <v>3</v>
      </c>
      <c r="D88" s="35">
        <v>4</v>
      </c>
      <c r="E88" s="35">
        <v>5</v>
      </c>
      <c r="F88" s="35">
        <v>6</v>
      </c>
      <c r="G88" s="36">
        <v>7</v>
      </c>
      <c r="H88" s="35">
        <v>8</v>
      </c>
      <c r="I88" s="35">
        <v>9</v>
      </c>
      <c r="J88" s="88">
        <v>10</v>
      </c>
      <c r="K88" s="88">
        <v>11</v>
      </c>
      <c r="L88" s="88">
        <v>12</v>
      </c>
      <c r="M88" s="31"/>
      <c r="N88" s="32"/>
      <c r="O88" s="3"/>
      <c r="P88" s="46"/>
    </row>
    <row r="89" spans="1:25" ht="81" customHeight="1">
      <c r="A89" s="85" t="s">
        <v>93</v>
      </c>
      <c r="B89" s="1" t="s">
        <v>4</v>
      </c>
      <c r="C89" s="27">
        <f>D89+E89</f>
        <v>3133727</v>
      </c>
      <c r="D89" s="30">
        <v>3133727</v>
      </c>
      <c r="E89" s="30">
        <v>0</v>
      </c>
      <c r="F89" s="28">
        <f>G89+H89</f>
        <v>3850000</v>
      </c>
      <c r="G89" s="29">
        <v>3850000</v>
      </c>
      <c r="H89" s="29">
        <v>0</v>
      </c>
      <c r="I89" s="27">
        <f>J89+K89</f>
        <v>4270000</v>
      </c>
      <c r="J89" s="29">
        <v>4270000</v>
      </c>
      <c r="K89" s="30">
        <v>0</v>
      </c>
      <c r="L89" s="16" t="s">
        <v>12</v>
      </c>
      <c r="M89" s="17"/>
      <c r="O89" s="3"/>
      <c r="P89" s="8"/>
      <c r="Q89" s="8"/>
      <c r="R89" s="8"/>
      <c r="S89" s="8"/>
      <c r="T89" s="8"/>
      <c r="U89" s="8"/>
      <c r="V89" s="8"/>
      <c r="W89" s="8"/>
      <c r="X89" s="8"/>
      <c r="Y89" s="8"/>
    </row>
    <row r="90" spans="1:25" ht="21" customHeight="1">
      <c r="A90" s="143" t="s">
        <v>35</v>
      </c>
      <c r="B90" s="143"/>
      <c r="C90" s="143"/>
      <c r="D90" s="143"/>
      <c r="E90" s="143"/>
      <c r="F90" s="143"/>
      <c r="G90" s="143"/>
      <c r="H90" s="143"/>
      <c r="I90" s="143"/>
      <c r="J90" s="143"/>
      <c r="K90" s="143"/>
      <c r="L90" s="143"/>
      <c r="M90" s="17"/>
      <c r="O90" s="3"/>
      <c r="P90" s="8"/>
      <c r="Q90" s="8"/>
      <c r="R90" s="8"/>
      <c r="S90" s="8"/>
      <c r="T90" s="8"/>
      <c r="U90" s="8"/>
      <c r="V90" s="8"/>
      <c r="W90" s="8"/>
      <c r="X90" s="8"/>
      <c r="Y90" s="8"/>
    </row>
    <row r="91" spans="1:16" s="8" customFormat="1" ht="36.75" customHeight="1">
      <c r="A91" s="163" t="s">
        <v>65</v>
      </c>
      <c r="B91" s="163"/>
      <c r="C91" s="163"/>
      <c r="D91" s="163"/>
      <c r="E91" s="163"/>
      <c r="F91" s="163"/>
      <c r="G91" s="163"/>
      <c r="H91" s="163"/>
      <c r="I91" s="163"/>
      <c r="J91" s="163"/>
      <c r="K91" s="163"/>
      <c r="L91" s="163"/>
      <c r="M91" s="31"/>
      <c r="N91" s="32"/>
      <c r="O91" s="3"/>
      <c r="P91" s="46"/>
    </row>
    <row r="92" spans="1:15" s="8" customFormat="1" ht="33.75" customHeight="1">
      <c r="A92" s="128" t="s">
        <v>66</v>
      </c>
      <c r="B92" s="128"/>
      <c r="C92" s="128"/>
      <c r="D92" s="128"/>
      <c r="E92" s="128"/>
      <c r="F92" s="128"/>
      <c r="G92" s="128"/>
      <c r="H92" s="128"/>
      <c r="I92" s="128"/>
      <c r="J92" s="128"/>
      <c r="K92" s="128"/>
      <c r="L92" s="128"/>
      <c r="O92" s="3"/>
    </row>
    <row r="93" spans="1:15" s="8" customFormat="1" ht="84.75" customHeight="1">
      <c r="A93" s="67" t="s">
        <v>85</v>
      </c>
      <c r="B93" s="1" t="s">
        <v>4</v>
      </c>
      <c r="C93" s="27">
        <f>D93+E93</f>
        <v>0</v>
      </c>
      <c r="D93" s="30">
        <v>0</v>
      </c>
      <c r="E93" s="30">
        <v>0</v>
      </c>
      <c r="F93" s="28">
        <f>G93+H93</f>
        <v>943032</v>
      </c>
      <c r="G93" s="29">
        <f>473840+72540+396652</f>
        <v>943032</v>
      </c>
      <c r="H93" s="29">
        <v>0</v>
      </c>
      <c r="I93" s="93">
        <f>J93+K93</f>
        <v>1025000</v>
      </c>
      <c r="J93" s="90">
        <v>1025000</v>
      </c>
      <c r="K93" s="92">
        <v>0</v>
      </c>
      <c r="L93" s="91" t="s">
        <v>95</v>
      </c>
      <c r="O93" s="3"/>
    </row>
    <row r="94" spans="1:15" s="8" customFormat="1" ht="23.25" customHeight="1">
      <c r="A94" s="161" t="s">
        <v>98</v>
      </c>
      <c r="B94" s="161"/>
      <c r="C94" s="161"/>
      <c r="D94" s="161"/>
      <c r="E94" s="161"/>
      <c r="F94" s="161"/>
      <c r="G94" s="161"/>
      <c r="H94" s="161"/>
      <c r="I94" s="161"/>
      <c r="J94" s="161"/>
      <c r="K94" s="161"/>
      <c r="L94" s="161"/>
      <c r="M94" s="15"/>
      <c r="O94" s="3"/>
    </row>
    <row r="95" spans="1:15" s="8" customFormat="1" ht="21" customHeight="1">
      <c r="A95" s="139" t="s">
        <v>99</v>
      </c>
      <c r="B95" s="139"/>
      <c r="C95" s="139"/>
      <c r="D95" s="139"/>
      <c r="E95" s="139"/>
      <c r="F95" s="139"/>
      <c r="G95" s="139"/>
      <c r="H95" s="139"/>
      <c r="I95" s="139"/>
      <c r="J95" s="139"/>
      <c r="K95" s="139"/>
      <c r="L95" s="139"/>
      <c r="O95" s="3"/>
    </row>
    <row r="96" spans="1:15" s="8" customFormat="1" ht="21" customHeight="1">
      <c r="A96" s="154" t="s">
        <v>18</v>
      </c>
      <c r="B96" s="68" t="s">
        <v>100</v>
      </c>
      <c r="C96" s="117">
        <f>+D96+E96</f>
        <v>536500</v>
      </c>
      <c r="D96" s="117">
        <f>+D97</f>
        <v>536500</v>
      </c>
      <c r="E96" s="117">
        <v>0</v>
      </c>
      <c r="F96" s="117">
        <f>+G96+H96</f>
        <v>562235</v>
      </c>
      <c r="G96" s="117">
        <f>+G97+G98</f>
        <v>562235</v>
      </c>
      <c r="H96" s="117">
        <f>+H97+H98</f>
        <v>0</v>
      </c>
      <c r="I96" s="117">
        <f>+J96+K96</f>
        <v>561650</v>
      </c>
      <c r="J96" s="117">
        <f>+J97+J98</f>
        <v>561650</v>
      </c>
      <c r="K96" s="117">
        <f>+K97+K98</f>
        <v>0</v>
      </c>
      <c r="L96" s="116"/>
      <c r="O96" s="3"/>
    </row>
    <row r="97" spans="1:15" s="8" customFormat="1" ht="27" customHeight="1">
      <c r="A97" s="155"/>
      <c r="B97" s="68" t="s">
        <v>4</v>
      </c>
      <c r="C97" s="117">
        <f>+D97+E97</f>
        <v>536500</v>
      </c>
      <c r="D97" s="118">
        <f>+D100+D122</f>
        <v>536500</v>
      </c>
      <c r="E97" s="118">
        <v>0</v>
      </c>
      <c r="F97" s="118">
        <f>+G97+H97</f>
        <v>233266</v>
      </c>
      <c r="G97" s="118">
        <f>+G100+G119</f>
        <v>233266</v>
      </c>
      <c r="H97" s="118">
        <v>0</v>
      </c>
      <c r="I97" s="118">
        <f>+J97+K97</f>
        <v>561650</v>
      </c>
      <c r="J97" s="118">
        <f>+J100+J119</f>
        <v>561650</v>
      </c>
      <c r="K97" s="118">
        <v>0</v>
      </c>
      <c r="L97" s="116"/>
      <c r="O97" s="3"/>
    </row>
    <row r="98" spans="1:15" s="8" customFormat="1" ht="55.5" customHeight="1">
      <c r="A98" s="156"/>
      <c r="B98" s="68" t="s">
        <v>101</v>
      </c>
      <c r="C98" s="117">
        <v>0</v>
      </c>
      <c r="D98" s="118">
        <v>0</v>
      </c>
      <c r="E98" s="118">
        <v>0</v>
      </c>
      <c r="F98" s="118">
        <f>+G98+H98</f>
        <v>328969</v>
      </c>
      <c r="G98" s="118">
        <f>+G101+G120</f>
        <v>328969</v>
      </c>
      <c r="H98" s="118">
        <v>0</v>
      </c>
      <c r="I98" s="118">
        <f>+J98+K98</f>
        <v>0</v>
      </c>
      <c r="J98" s="118">
        <f>+J101+J120</f>
        <v>0</v>
      </c>
      <c r="K98" s="118">
        <v>0</v>
      </c>
      <c r="L98" s="116"/>
      <c r="O98" s="3"/>
    </row>
    <row r="99" spans="1:15" s="8" customFormat="1" ht="24.75" customHeight="1">
      <c r="A99" s="145" t="s">
        <v>104</v>
      </c>
      <c r="B99" s="1" t="s">
        <v>100</v>
      </c>
      <c r="C99" s="27">
        <f>D99+E99</f>
        <v>358750</v>
      </c>
      <c r="D99" s="30">
        <f>+D100</f>
        <v>358750</v>
      </c>
      <c r="E99" s="30">
        <v>0</v>
      </c>
      <c r="F99" s="28">
        <f>G99+H99</f>
        <v>447035</v>
      </c>
      <c r="G99" s="29">
        <f>+G100+G101</f>
        <v>447035</v>
      </c>
      <c r="H99" s="29">
        <v>0</v>
      </c>
      <c r="I99" s="28">
        <f>J99+K99</f>
        <v>173650</v>
      </c>
      <c r="J99" s="29">
        <f>+J100+J101</f>
        <v>173650</v>
      </c>
      <c r="K99" s="29">
        <v>0</v>
      </c>
      <c r="L99" s="51"/>
      <c r="O99" s="3"/>
    </row>
    <row r="100" spans="1:15" s="8" customFormat="1" ht="30" customHeight="1">
      <c r="A100" s="146"/>
      <c r="B100" s="1" t="s">
        <v>4</v>
      </c>
      <c r="C100" s="27">
        <f>+D100</f>
        <v>358750</v>
      </c>
      <c r="D100" s="30">
        <f>+D103+D106+D112+D116</f>
        <v>358750</v>
      </c>
      <c r="E100" s="30">
        <v>0</v>
      </c>
      <c r="F100" s="28">
        <f>+G100</f>
        <v>130303</v>
      </c>
      <c r="G100" s="29">
        <f>+G103+G106+G112+G116</f>
        <v>130303</v>
      </c>
      <c r="H100" s="29">
        <v>0</v>
      </c>
      <c r="I100" s="28">
        <f>+J100</f>
        <v>173650</v>
      </c>
      <c r="J100" s="29">
        <f>+J103+J106+J112+J116</f>
        <v>173650</v>
      </c>
      <c r="K100" s="29">
        <v>0</v>
      </c>
      <c r="L100" s="51"/>
      <c r="O100" s="3"/>
    </row>
    <row r="101" spans="1:15" s="8" customFormat="1" ht="53.25" customHeight="1">
      <c r="A101" s="147"/>
      <c r="B101" s="1" t="s">
        <v>101</v>
      </c>
      <c r="C101" s="27">
        <v>0</v>
      </c>
      <c r="D101" s="30">
        <v>0</v>
      </c>
      <c r="E101" s="30">
        <v>0</v>
      </c>
      <c r="F101" s="28">
        <f>+G101</f>
        <v>316732</v>
      </c>
      <c r="G101" s="29">
        <f>+G104+G107+G113+G114+G117</f>
        <v>316732</v>
      </c>
      <c r="H101" s="29">
        <v>0</v>
      </c>
      <c r="I101" s="28">
        <f>+J101</f>
        <v>0</v>
      </c>
      <c r="J101" s="29">
        <f>+J104+J107+J113+J114+J117</f>
        <v>0</v>
      </c>
      <c r="K101" s="29">
        <v>0</v>
      </c>
      <c r="L101" s="51"/>
      <c r="O101" s="3"/>
    </row>
    <row r="102" spans="1:15" s="8" customFormat="1" ht="27" customHeight="1">
      <c r="A102" s="151" t="s">
        <v>67</v>
      </c>
      <c r="B102" s="1" t="s">
        <v>100</v>
      </c>
      <c r="C102" s="27">
        <f>D102+E102</f>
        <v>238574</v>
      </c>
      <c r="D102" s="30">
        <v>238574</v>
      </c>
      <c r="E102" s="30">
        <v>0</v>
      </c>
      <c r="F102" s="28">
        <f>G102+H102</f>
        <v>181924</v>
      </c>
      <c r="G102" s="29">
        <f>+G103+G104</f>
        <v>181924</v>
      </c>
      <c r="H102" s="29">
        <v>0</v>
      </c>
      <c r="I102" s="27">
        <f>J102+K102</f>
        <v>131560</v>
      </c>
      <c r="J102" s="29">
        <f>+J103</f>
        <v>131560</v>
      </c>
      <c r="K102" s="30">
        <v>0</v>
      </c>
      <c r="L102" s="148" t="s">
        <v>21</v>
      </c>
      <c r="O102" s="3"/>
    </row>
    <row r="103" spans="1:15" s="8" customFormat="1" ht="27.75" customHeight="1">
      <c r="A103" s="152"/>
      <c r="B103" s="1" t="s">
        <v>4</v>
      </c>
      <c r="C103" s="30">
        <f>D103+E103</f>
        <v>238574</v>
      </c>
      <c r="D103" s="30">
        <v>238574</v>
      </c>
      <c r="E103" s="30">
        <v>0</v>
      </c>
      <c r="F103" s="28">
        <f>+G103</f>
        <v>130303</v>
      </c>
      <c r="G103" s="29">
        <v>130303</v>
      </c>
      <c r="H103" s="29">
        <v>0</v>
      </c>
      <c r="I103" s="27">
        <f>+J103</f>
        <v>131560</v>
      </c>
      <c r="J103" s="29">
        <f>-17000+148560</f>
        <v>131560</v>
      </c>
      <c r="K103" s="30">
        <v>0</v>
      </c>
      <c r="L103" s="149"/>
      <c r="O103" s="3"/>
    </row>
    <row r="104" spans="1:15" s="8" customFormat="1" ht="54.75" customHeight="1">
      <c r="A104" s="153"/>
      <c r="B104" s="1" t="s">
        <v>101</v>
      </c>
      <c r="C104" s="30">
        <f>D104+E104</f>
        <v>0</v>
      </c>
      <c r="D104" s="30">
        <v>0</v>
      </c>
      <c r="E104" s="30">
        <v>0</v>
      </c>
      <c r="F104" s="28">
        <f>+G104</f>
        <v>51621</v>
      </c>
      <c r="G104" s="29">
        <v>51621</v>
      </c>
      <c r="H104" s="29">
        <v>0</v>
      </c>
      <c r="I104" s="27">
        <f>+J1025</f>
        <v>0</v>
      </c>
      <c r="J104" s="29">
        <v>0</v>
      </c>
      <c r="K104" s="30">
        <v>0</v>
      </c>
      <c r="L104" s="150"/>
      <c r="O104" s="3"/>
    </row>
    <row r="105" spans="1:15" s="8" customFormat="1" ht="22.5" customHeight="1">
      <c r="A105" s="151" t="s">
        <v>68</v>
      </c>
      <c r="B105" s="1" t="s">
        <v>100</v>
      </c>
      <c r="C105" s="27">
        <f>D105+E105</f>
        <v>58344</v>
      </c>
      <c r="D105" s="30">
        <v>58344</v>
      </c>
      <c r="E105" s="30">
        <v>0</v>
      </c>
      <c r="F105" s="28">
        <f>G105+H105</f>
        <v>15050</v>
      </c>
      <c r="G105" s="29">
        <f>+G106+G107</f>
        <v>15050</v>
      </c>
      <c r="H105" s="29">
        <v>0</v>
      </c>
      <c r="I105" s="27">
        <f>J105+K105</f>
        <v>11090</v>
      </c>
      <c r="J105" s="29">
        <f>+J106</f>
        <v>11090</v>
      </c>
      <c r="K105" s="30">
        <v>0</v>
      </c>
      <c r="L105" s="148" t="s">
        <v>21</v>
      </c>
      <c r="O105" s="3"/>
    </row>
    <row r="106" spans="1:15" s="8" customFormat="1" ht="30" customHeight="1">
      <c r="A106" s="152"/>
      <c r="B106" s="1" t="s">
        <v>4</v>
      </c>
      <c r="C106" s="27">
        <f>+D106</f>
        <v>58344</v>
      </c>
      <c r="D106" s="30">
        <v>58344</v>
      </c>
      <c r="E106" s="30">
        <v>0</v>
      </c>
      <c r="F106" s="28">
        <v>0</v>
      </c>
      <c r="G106" s="29">
        <v>0</v>
      </c>
      <c r="H106" s="29">
        <v>0</v>
      </c>
      <c r="I106" s="27">
        <f>+J106</f>
        <v>11090</v>
      </c>
      <c r="J106" s="29">
        <f>-5000+16090</f>
        <v>11090</v>
      </c>
      <c r="K106" s="30">
        <v>0</v>
      </c>
      <c r="L106" s="149"/>
      <c r="O106" s="3"/>
    </row>
    <row r="107" spans="1:15" s="8" customFormat="1" ht="50.25" customHeight="1">
      <c r="A107" s="153"/>
      <c r="B107" s="1" t="s">
        <v>101</v>
      </c>
      <c r="C107" s="27">
        <v>0</v>
      </c>
      <c r="D107" s="30">
        <v>0</v>
      </c>
      <c r="E107" s="30">
        <v>0</v>
      </c>
      <c r="F107" s="28">
        <f>+G107</f>
        <v>15050</v>
      </c>
      <c r="G107" s="29">
        <v>15050</v>
      </c>
      <c r="H107" s="29">
        <v>0</v>
      </c>
      <c r="I107" s="27">
        <v>0</v>
      </c>
      <c r="J107" s="29">
        <v>0</v>
      </c>
      <c r="K107" s="30">
        <v>0</v>
      </c>
      <c r="L107" s="150"/>
      <c r="O107" s="3"/>
    </row>
    <row r="108" spans="1:25" ht="23.25" customHeight="1">
      <c r="A108" s="40"/>
      <c r="B108" s="6"/>
      <c r="C108" s="81"/>
      <c r="D108" s="82"/>
      <c r="E108" s="82"/>
      <c r="F108" s="83"/>
      <c r="G108" s="84"/>
      <c r="H108" s="84"/>
      <c r="I108" s="54"/>
      <c r="J108" s="56"/>
      <c r="K108" s="55"/>
      <c r="L108" s="57"/>
      <c r="M108" s="17"/>
      <c r="O108" s="3"/>
      <c r="P108" s="8"/>
      <c r="Q108" s="8"/>
      <c r="R108" s="8"/>
      <c r="S108" s="8"/>
      <c r="T108" s="8"/>
      <c r="U108" s="8"/>
      <c r="V108" s="8"/>
      <c r="W108" s="8"/>
      <c r="X108" s="8"/>
      <c r="Y108" s="8"/>
    </row>
    <row r="109" spans="1:16" s="8" customFormat="1" ht="19.5" customHeight="1">
      <c r="A109" s="76"/>
      <c r="B109" s="6"/>
      <c r="C109" s="77"/>
      <c r="D109" s="78"/>
      <c r="E109" s="78"/>
      <c r="F109" s="77"/>
      <c r="G109" s="78"/>
      <c r="H109" s="78"/>
      <c r="I109" s="50"/>
      <c r="J109" s="129" t="s">
        <v>24</v>
      </c>
      <c r="K109" s="129"/>
      <c r="L109" s="129"/>
      <c r="M109" s="31"/>
      <c r="N109" s="32"/>
      <c r="O109" s="3"/>
      <c r="P109" s="46"/>
    </row>
    <row r="110" spans="1:16" s="8" customFormat="1" ht="18.75" customHeight="1">
      <c r="A110" s="35">
        <v>1</v>
      </c>
      <c r="B110" s="35">
        <v>2</v>
      </c>
      <c r="C110" s="35">
        <v>3</v>
      </c>
      <c r="D110" s="35">
        <v>4</v>
      </c>
      <c r="E110" s="35">
        <v>5</v>
      </c>
      <c r="F110" s="35">
        <v>6</v>
      </c>
      <c r="G110" s="36">
        <v>7</v>
      </c>
      <c r="H110" s="35">
        <v>8</v>
      </c>
      <c r="I110" s="35">
        <v>9</v>
      </c>
      <c r="J110" s="88">
        <v>10</v>
      </c>
      <c r="K110" s="88">
        <v>11</v>
      </c>
      <c r="L110" s="88">
        <v>12</v>
      </c>
      <c r="M110" s="31"/>
      <c r="N110" s="32"/>
      <c r="O110" s="3"/>
      <c r="P110" s="46"/>
    </row>
    <row r="111" spans="1:15" s="8" customFormat="1" ht="22.5" customHeight="1">
      <c r="A111" s="151" t="s">
        <v>69</v>
      </c>
      <c r="B111" s="1" t="s">
        <v>100</v>
      </c>
      <c r="C111" s="27">
        <f>D111+E111</f>
        <v>60032</v>
      </c>
      <c r="D111" s="30">
        <v>60032</v>
      </c>
      <c r="E111" s="30">
        <v>0</v>
      </c>
      <c r="F111" s="28">
        <f>G111+H111</f>
        <v>65670</v>
      </c>
      <c r="G111" s="29">
        <f>+G112+G113</f>
        <v>65670</v>
      </c>
      <c r="H111" s="29">
        <v>0</v>
      </c>
      <c r="I111" s="27">
        <f>J111+K111</f>
        <v>0</v>
      </c>
      <c r="J111" s="29">
        <v>0</v>
      </c>
      <c r="K111" s="30">
        <v>0</v>
      </c>
      <c r="L111" s="148" t="s">
        <v>21</v>
      </c>
      <c r="O111" s="3"/>
    </row>
    <row r="112" spans="1:15" s="8" customFormat="1" ht="28.5" customHeight="1">
      <c r="A112" s="152"/>
      <c r="B112" s="1" t="s">
        <v>4</v>
      </c>
      <c r="C112" s="27">
        <f>+D112</f>
        <v>60032</v>
      </c>
      <c r="D112" s="30">
        <v>60032</v>
      </c>
      <c r="E112" s="30">
        <v>0</v>
      </c>
      <c r="F112" s="28">
        <v>0</v>
      </c>
      <c r="G112" s="29">
        <v>0</v>
      </c>
      <c r="H112" s="29">
        <v>0</v>
      </c>
      <c r="I112" s="27">
        <v>0</v>
      </c>
      <c r="J112" s="29">
        <v>0</v>
      </c>
      <c r="K112" s="30">
        <v>0</v>
      </c>
      <c r="L112" s="149"/>
      <c r="O112" s="3"/>
    </row>
    <row r="113" spans="1:15" s="8" customFormat="1" ht="49.5" customHeight="1">
      <c r="A113" s="153"/>
      <c r="B113" s="1" t="s">
        <v>101</v>
      </c>
      <c r="C113" s="27">
        <v>0</v>
      </c>
      <c r="D113" s="30">
        <v>0</v>
      </c>
      <c r="E113" s="30">
        <v>0</v>
      </c>
      <c r="F113" s="28">
        <f>+G113</f>
        <v>65670</v>
      </c>
      <c r="G113" s="29">
        <v>65670</v>
      </c>
      <c r="H113" s="29">
        <v>0</v>
      </c>
      <c r="I113" s="27">
        <v>0</v>
      </c>
      <c r="J113" s="29">
        <v>0</v>
      </c>
      <c r="K113" s="30">
        <v>0</v>
      </c>
      <c r="L113" s="150"/>
      <c r="O113" s="3"/>
    </row>
    <row r="114" spans="1:15" s="8" customFormat="1" ht="53.25" customHeight="1">
      <c r="A114" s="86" t="s">
        <v>70</v>
      </c>
      <c r="B114" s="1" t="s">
        <v>101</v>
      </c>
      <c r="C114" s="27">
        <f>D114+E114</f>
        <v>0</v>
      </c>
      <c r="D114" s="30">
        <v>0</v>
      </c>
      <c r="E114" s="30">
        <v>0</v>
      </c>
      <c r="F114" s="28">
        <f>G114+H114</f>
        <v>181391</v>
      </c>
      <c r="G114" s="29">
        <v>181391</v>
      </c>
      <c r="H114" s="29">
        <v>0</v>
      </c>
      <c r="I114" s="27">
        <f>J114+K114</f>
        <v>0</v>
      </c>
      <c r="J114" s="29">
        <v>0</v>
      </c>
      <c r="K114" s="30">
        <v>0</v>
      </c>
      <c r="L114" s="16" t="s">
        <v>21</v>
      </c>
      <c r="O114" s="3"/>
    </row>
    <row r="115" spans="1:15" s="8" customFormat="1" ht="21.75" customHeight="1">
      <c r="A115" s="151" t="s">
        <v>36</v>
      </c>
      <c r="B115" s="1" t="s">
        <v>100</v>
      </c>
      <c r="C115" s="27">
        <f>D115+E115</f>
        <v>1800</v>
      </c>
      <c r="D115" s="30">
        <v>1800</v>
      </c>
      <c r="E115" s="30">
        <v>0</v>
      </c>
      <c r="F115" s="28">
        <f>G115+H115</f>
        <v>3000</v>
      </c>
      <c r="G115" s="29">
        <f>+G116+G117</f>
        <v>3000</v>
      </c>
      <c r="H115" s="29">
        <v>0</v>
      </c>
      <c r="I115" s="27">
        <f>J115+K115</f>
        <v>31000</v>
      </c>
      <c r="J115" s="29">
        <f>+J116</f>
        <v>31000</v>
      </c>
      <c r="K115" s="30">
        <v>0</v>
      </c>
      <c r="L115" s="148" t="s">
        <v>21</v>
      </c>
      <c r="O115" s="3"/>
    </row>
    <row r="116" spans="1:15" s="8" customFormat="1" ht="26.25" customHeight="1">
      <c r="A116" s="152"/>
      <c r="B116" s="1" t="s">
        <v>4</v>
      </c>
      <c r="C116" s="27">
        <f>+D116</f>
        <v>1800</v>
      </c>
      <c r="D116" s="30">
        <v>1800</v>
      </c>
      <c r="E116" s="30">
        <v>0</v>
      </c>
      <c r="F116" s="28">
        <v>0</v>
      </c>
      <c r="G116" s="29">
        <v>0</v>
      </c>
      <c r="H116" s="29">
        <v>0</v>
      </c>
      <c r="I116" s="27">
        <f>+J116+K116</f>
        <v>31000</v>
      </c>
      <c r="J116" s="29">
        <f>22000+9000</f>
        <v>31000</v>
      </c>
      <c r="K116" s="30">
        <v>0</v>
      </c>
      <c r="L116" s="149"/>
      <c r="O116" s="3"/>
    </row>
    <row r="117" spans="1:15" s="8" customFormat="1" ht="53.25" customHeight="1">
      <c r="A117" s="153"/>
      <c r="B117" s="1" t="s">
        <v>101</v>
      </c>
      <c r="C117" s="27">
        <v>0</v>
      </c>
      <c r="D117" s="30">
        <v>0</v>
      </c>
      <c r="E117" s="30">
        <v>0</v>
      </c>
      <c r="F117" s="28">
        <f>+G117</f>
        <v>3000</v>
      </c>
      <c r="G117" s="29">
        <v>3000</v>
      </c>
      <c r="H117" s="29">
        <v>0</v>
      </c>
      <c r="I117" s="27">
        <v>0</v>
      </c>
      <c r="J117" s="29">
        <v>0</v>
      </c>
      <c r="K117" s="30">
        <v>0</v>
      </c>
      <c r="L117" s="150"/>
      <c r="O117" s="3"/>
    </row>
    <row r="118" spans="1:15" s="8" customFormat="1" ht="21.75" customHeight="1">
      <c r="A118" s="169" t="s">
        <v>102</v>
      </c>
      <c r="B118" s="1" t="s">
        <v>100</v>
      </c>
      <c r="C118" s="27">
        <f>D118+E118</f>
        <v>177750</v>
      </c>
      <c r="D118" s="30">
        <v>177750</v>
      </c>
      <c r="E118" s="30">
        <v>0</v>
      </c>
      <c r="F118" s="28">
        <f>G118+H118</f>
        <v>115200</v>
      </c>
      <c r="G118" s="29">
        <f>+G119+G120</f>
        <v>115200</v>
      </c>
      <c r="H118" s="29">
        <v>0</v>
      </c>
      <c r="I118" s="28">
        <f>J118+K118</f>
        <v>388000</v>
      </c>
      <c r="J118" s="29">
        <f>+J119+J120</f>
        <v>388000</v>
      </c>
      <c r="K118" s="29">
        <v>0</v>
      </c>
      <c r="L118" s="115"/>
      <c r="O118" s="3"/>
    </row>
    <row r="119" spans="1:15" s="8" customFormat="1" ht="24" customHeight="1">
      <c r="A119" s="170"/>
      <c r="B119" s="1" t="s">
        <v>4</v>
      </c>
      <c r="C119" s="27">
        <f>+D119</f>
        <v>177750</v>
      </c>
      <c r="D119" s="30">
        <f>+D122</f>
        <v>177750</v>
      </c>
      <c r="E119" s="30">
        <v>0</v>
      </c>
      <c r="F119" s="28">
        <f>+G119</f>
        <v>102963</v>
      </c>
      <c r="G119" s="29">
        <f>+G122+G124</f>
        <v>102963</v>
      </c>
      <c r="H119" s="29">
        <v>0</v>
      </c>
      <c r="I119" s="28">
        <f>+J119</f>
        <v>388000</v>
      </c>
      <c r="J119" s="29">
        <f>+J122+J124</f>
        <v>388000</v>
      </c>
      <c r="K119" s="29">
        <v>0</v>
      </c>
      <c r="L119" s="115"/>
      <c r="O119" s="3"/>
    </row>
    <row r="120" spans="1:15" s="8" customFormat="1" ht="53.25" customHeight="1">
      <c r="A120" s="171"/>
      <c r="B120" s="1" t="s">
        <v>101</v>
      </c>
      <c r="C120" s="27">
        <v>0</v>
      </c>
      <c r="D120" s="30">
        <v>0</v>
      </c>
      <c r="E120" s="30">
        <v>0</v>
      </c>
      <c r="F120" s="28">
        <f>+G120</f>
        <v>12237</v>
      </c>
      <c r="G120" s="29">
        <f>+G123</f>
        <v>12237</v>
      </c>
      <c r="H120" s="29">
        <v>0</v>
      </c>
      <c r="I120" s="28">
        <f>+J120</f>
        <v>0</v>
      </c>
      <c r="J120" s="29">
        <f>+J123</f>
        <v>0</v>
      </c>
      <c r="K120" s="29">
        <v>0</v>
      </c>
      <c r="L120" s="115"/>
      <c r="O120" s="3"/>
    </row>
    <row r="121" spans="1:15" s="8" customFormat="1" ht="21.75" customHeight="1">
      <c r="A121" s="169" t="s">
        <v>103</v>
      </c>
      <c r="B121" s="1" t="s">
        <v>100</v>
      </c>
      <c r="C121" s="27">
        <f>+D121</f>
        <v>177750</v>
      </c>
      <c r="D121" s="30">
        <f>+D122</f>
        <v>177750</v>
      </c>
      <c r="E121" s="30">
        <v>0</v>
      </c>
      <c r="F121" s="28">
        <f>+G121</f>
        <v>115200</v>
      </c>
      <c r="G121" s="29">
        <f>+G122+G123</f>
        <v>115200</v>
      </c>
      <c r="H121" s="29">
        <v>0</v>
      </c>
      <c r="I121" s="28">
        <f>+J121</f>
        <v>300000</v>
      </c>
      <c r="J121" s="29">
        <f>+J122+J123</f>
        <v>300000</v>
      </c>
      <c r="K121" s="29">
        <v>0</v>
      </c>
      <c r="L121" s="148" t="s">
        <v>21</v>
      </c>
      <c r="O121" s="3"/>
    </row>
    <row r="122" spans="1:15" s="8" customFormat="1" ht="24" customHeight="1">
      <c r="A122" s="170"/>
      <c r="B122" s="1" t="s">
        <v>4</v>
      </c>
      <c r="C122" s="27">
        <f>+D122</f>
        <v>177750</v>
      </c>
      <c r="D122" s="30">
        <v>177750</v>
      </c>
      <c r="E122" s="30">
        <v>0</v>
      </c>
      <c r="F122" s="28">
        <f>+G122</f>
        <v>102963</v>
      </c>
      <c r="G122" s="29">
        <v>102963</v>
      </c>
      <c r="H122" s="29">
        <v>0</v>
      </c>
      <c r="I122" s="27">
        <f>+J122</f>
        <v>300000</v>
      </c>
      <c r="J122" s="29">
        <f>100000+200000</f>
        <v>300000</v>
      </c>
      <c r="K122" s="30">
        <v>0</v>
      </c>
      <c r="L122" s="149"/>
      <c r="O122" s="3"/>
    </row>
    <row r="123" spans="1:15" s="8" customFormat="1" ht="53.25" customHeight="1">
      <c r="A123" s="171"/>
      <c r="B123" s="1" t="s">
        <v>101</v>
      </c>
      <c r="C123" s="27">
        <v>0</v>
      </c>
      <c r="D123" s="30">
        <v>0</v>
      </c>
      <c r="E123" s="30">
        <v>0</v>
      </c>
      <c r="F123" s="28">
        <f>+G123</f>
        <v>12237</v>
      </c>
      <c r="G123" s="29">
        <v>12237</v>
      </c>
      <c r="H123" s="29">
        <v>0</v>
      </c>
      <c r="I123" s="27">
        <v>0</v>
      </c>
      <c r="J123" s="29">
        <v>0</v>
      </c>
      <c r="K123" s="30">
        <v>0</v>
      </c>
      <c r="L123" s="150"/>
      <c r="O123" s="3"/>
    </row>
    <row r="124" spans="1:15" s="8" customFormat="1" ht="48" customHeight="1">
      <c r="A124" s="121" t="s">
        <v>106</v>
      </c>
      <c r="B124" s="1" t="s">
        <v>4</v>
      </c>
      <c r="C124" s="27">
        <f>D124+E124</f>
        <v>0</v>
      </c>
      <c r="D124" s="30">
        <v>0</v>
      </c>
      <c r="E124" s="30">
        <v>0</v>
      </c>
      <c r="F124" s="28">
        <f>G124+H124</f>
        <v>0</v>
      </c>
      <c r="G124" s="29">
        <v>0</v>
      </c>
      <c r="H124" s="29">
        <v>0</v>
      </c>
      <c r="I124" s="27">
        <f>J124+K124</f>
        <v>88000</v>
      </c>
      <c r="J124" s="29">
        <v>88000</v>
      </c>
      <c r="K124" s="30">
        <v>0</v>
      </c>
      <c r="L124" s="16" t="s">
        <v>21</v>
      </c>
      <c r="O124" s="3"/>
    </row>
    <row r="125" spans="1:15" s="8" customFormat="1" ht="12.75">
      <c r="A125" s="58"/>
      <c r="B125" s="58"/>
      <c r="C125" s="58"/>
      <c r="D125" s="58"/>
      <c r="E125" s="58"/>
      <c r="F125" s="58"/>
      <c r="G125" s="58"/>
      <c r="H125" s="58"/>
      <c r="I125" s="58"/>
      <c r="J125" s="58"/>
      <c r="K125" s="58"/>
      <c r="L125" s="58"/>
      <c r="O125" s="3"/>
    </row>
    <row r="126" spans="1:15" s="8" customFormat="1" ht="73.5" customHeight="1">
      <c r="A126" s="58"/>
      <c r="B126" s="58"/>
      <c r="C126" s="58"/>
      <c r="D126" s="58"/>
      <c r="E126" s="58"/>
      <c r="F126" s="58"/>
      <c r="G126" s="58"/>
      <c r="H126" s="58"/>
      <c r="I126" s="58"/>
      <c r="J126" s="58"/>
      <c r="K126" s="58"/>
      <c r="L126" s="58"/>
      <c r="O126" s="3"/>
    </row>
    <row r="127" spans="1:15" s="42" customFormat="1" ht="18.75">
      <c r="A127" s="42" t="s">
        <v>107</v>
      </c>
      <c r="J127" s="42" t="s">
        <v>108</v>
      </c>
      <c r="O127" s="3"/>
    </row>
    <row r="128" spans="6:15" s="41" customFormat="1" ht="12.75">
      <c r="F128" s="111"/>
      <c r="G128" s="111"/>
      <c r="H128" s="111"/>
      <c r="I128" s="111"/>
      <c r="J128" s="111"/>
      <c r="K128" s="111"/>
      <c r="O128" s="3"/>
    </row>
    <row r="129" spans="1:15" s="112" customFormat="1" ht="15.75">
      <c r="A129" s="112" t="s">
        <v>96</v>
      </c>
      <c r="F129" s="113"/>
      <c r="G129" s="113"/>
      <c r="H129" s="113"/>
      <c r="I129" s="113"/>
      <c r="J129" s="113"/>
      <c r="K129" s="113"/>
      <c r="O129" s="114"/>
    </row>
    <row r="130" spans="1:15" s="112" customFormat="1" ht="15.75">
      <c r="A130" s="112" t="s">
        <v>97</v>
      </c>
      <c r="F130" s="113"/>
      <c r="G130" s="113"/>
      <c r="H130" s="113"/>
      <c r="I130" s="113"/>
      <c r="J130" s="113"/>
      <c r="K130" s="113"/>
      <c r="O130" s="114"/>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row r="781" spans="9:15" s="8" customFormat="1" ht="12.75">
      <c r="I781" s="58"/>
      <c r="J781" s="58"/>
      <c r="K781" s="58"/>
      <c r="L781" s="58"/>
      <c r="O781" s="3"/>
    </row>
    <row r="782" spans="9:15" s="8" customFormat="1" ht="12.75">
      <c r="I782" s="58"/>
      <c r="J782" s="58"/>
      <c r="K782" s="58"/>
      <c r="L782" s="58"/>
      <c r="O782" s="3"/>
    </row>
    <row r="783" spans="9:15" s="8" customFormat="1" ht="12.75">
      <c r="I783" s="58"/>
      <c r="J783" s="58"/>
      <c r="K783" s="58"/>
      <c r="L783" s="58"/>
      <c r="O783" s="3"/>
    </row>
    <row r="784" spans="9:15" s="8" customFormat="1" ht="12.75">
      <c r="I784" s="58"/>
      <c r="J784" s="58"/>
      <c r="K784" s="58"/>
      <c r="L784" s="58"/>
      <c r="O784" s="3"/>
    </row>
    <row r="785" spans="9:15" s="8" customFormat="1" ht="12.75">
      <c r="I785" s="58"/>
      <c r="J785" s="58"/>
      <c r="K785" s="58"/>
      <c r="L785" s="58"/>
      <c r="O785" s="3"/>
    </row>
    <row r="786" spans="9:15" s="8" customFormat="1" ht="12.75">
      <c r="I786" s="58"/>
      <c r="J786" s="58"/>
      <c r="K786" s="58"/>
      <c r="L786" s="58"/>
      <c r="O786" s="3"/>
    </row>
    <row r="787" spans="9:15" s="8" customFormat="1" ht="12.75">
      <c r="I787" s="58"/>
      <c r="J787" s="58"/>
      <c r="K787" s="58"/>
      <c r="L787" s="58"/>
      <c r="O787" s="3"/>
    </row>
    <row r="788" spans="9:15" s="8" customFormat="1" ht="12.75">
      <c r="I788" s="58"/>
      <c r="J788" s="58"/>
      <c r="K788" s="58"/>
      <c r="L788" s="58"/>
      <c r="O788" s="3"/>
    </row>
    <row r="789" spans="9:15" s="8" customFormat="1" ht="12.75">
      <c r="I789" s="58"/>
      <c r="J789" s="58"/>
      <c r="K789" s="58"/>
      <c r="L789" s="58"/>
      <c r="O789" s="3"/>
    </row>
    <row r="790" spans="9:15" s="8" customFormat="1" ht="12.75">
      <c r="I790" s="58"/>
      <c r="J790" s="58"/>
      <c r="K790" s="58"/>
      <c r="L790" s="58"/>
      <c r="O790" s="3"/>
    </row>
    <row r="791" spans="9:15" s="8" customFormat="1" ht="12.75">
      <c r="I791" s="58"/>
      <c r="J791" s="58"/>
      <c r="K791" s="58"/>
      <c r="L791" s="58"/>
      <c r="O791" s="3"/>
    </row>
    <row r="792" spans="9:15" s="8" customFormat="1" ht="12.75">
      <c r="I792" s="58"/>
      <c r="J792" s="58"/>
      <c r="K792" s="58"/>
      <c r="L792" s="58"/>
      <c r="O792" s="3"/>
    </row>
    <row r="793" spans="9:15" s="8" customFormat="1" ht="12.75">
      <c r="I793" s="58"/>
      <c r="J793" s="58"/>
      <c r="K793" s="58"/>
      <c r="L793" s="58"/>
      <c r="O793" s="3"/>
    </row>
    <row r="794" spans="9:15" s="8" customFormat="1" ht="12.75">
      <c r="I794" s="58"/>
      <c r="J794" s="58"/>
      <c r="K794" s="58"/>
      <c r="L794" s="58"/>
      <c r="O794" s="3"/>
    </row>
    <row r="795" spans="9:15" s="8" customFormat="1" ht="12.75">
      <c r="I795" s="58"/>
      <c r="J795" s="58"/>
      <c r="K795" s="58"/>
      <c r="L795" s="58"/>
      <c r="O795" s="3"/>
    </row>
    <row r="796" spans="9:15" s="8" customFormat="1" ht="12.75">
      <c r="I796" s="58"/>
      <c r="J796" s="58"/>
      <c r="K796" s="58"/>
      <c r="L796" s="58"/>
      <c r="O796" s="3"/>
    </row>
    <row r="797" spans="9:15" s="8" customFormat="1" ht="12.75">
      <c r="I797" s="58"/>
      <c r="J797" s="58"/>
      <c r="K797" s="58"/>
      <c r="L797" s="58"/>
      <c r="O797" s="3"/>
    </row>
    <row r="798" spans="9:15" s="8" customFormat="1" ht="12.75">
      <c r="I798" s="58"/>
      <c r="J798" s="58"/>
      <c r="K798" s="58"/>
      <c r="L798" s="58"/>
      <c r="O798" s="3"/>
    </row>
    <row r="799" spans="9:15" s="8" customFormat="1" ht="12.75">
      <c r="I799" s="58"/>
      <c r="J799" s="58"/>
      <c r="K799" s="58"/>
      <c r="L799" s="58"/>
      <c r="O799" s="3"/>
    </row>
    <row r="800" spans="9:15" s="8" customFormat="1" ht="12.75">
      <c r="I800" s="58"/>
      <c r="J800" s="58"/>
      <c r="K800" s="58"/>
      <c r="L800" s="58"/>
      <c r="O800" s="3"/>
    </row>
    <row r="801" spans="9:15" s="8" customFormat="1" ht="12.75">
      <c r="I801" s="58"/>
      <c r="J801" s="58"/>
      <c r="K801" s="58"/>
      <c r="L801" s="58"/>
      <c r="O801" s="3"/>
    </row>
    <row r="802" spans="9:15" s="8" customFormat="1" ht="12.75">
      <c r="I802" s="58"/>
      <c r="J802" s="58"/>
      <c r="K802" s="58"/>
      <c r="L802" s="58"/>
      <c r="O802" s="3"/>
    </row>
    <row r="803" spans="9:15" s="8" customFormat="1" ht="12.75">
      <c r="I803" s="58"/>
      <c r="J803" s="58"/>
      <c r="K803" s="58"/>
      <c r="L803" s="58"/>
      <c r="O803" s="3"/>
    </row>
    <row r="804" spans="9:15" s="8" customFormat="1" ht="12.75">
      <c r="I804" s="58"/>
      <c r="J804" s="58"/>
      <c r="K804" s="58"/>
      <c r="L804" s="58"/>
      <c r="O804" s="3"/>
    </row>
    <row r="805" spans="9:15" s="8" customFormat="1" ht="12.75">
      <c r="I805" s="58"/>
      <c r="J805" s="58"/>
      <c r="K805" s="58"/>
      <c r="L805" s="58"/>
      <c r="O805" s="3"/>
    </row>
    <row r="806" spans="9:15" s="8" customFormat="1" ht="12.75">
      <c r="I806" s="58"/>
      <c r="J806" s="58"/>
      <c r="K806" s="58"/>
      <c r="L806" s="58"/>
      <c r="O806" s="3"/>
    </row>
    <row r="807" spans="9:15" s="8" customFormat="1" ht="12.75">
      <c r="I807" s="58"/>
      <c r="J807" s="58"/>
      <c r="K807" s="58"/>
      <c r="L807" s="58"/>
      <c r="O807" s="3"/>
    </row>
  </sheetData>
  <sheetProtection/>
  <mergeCells count="57">
    <mergeCell ref="A121:A123"/>
    <mergeCell ref="L121:L123"/>
    <mergeCell ref="A111:A113"/>
    <mergeCell ref="J109:L109"/>
    <mergeCell ref="F8:F9"/>
    <mergeCell ref="A105:A107"/>
    <mergeCell ref="L111:L113"/>
    <mergeCell ref="L115:L117"/>
    <mergeCell ref="A115:A117"/>
    <mergeCell ref="A118:A120"/>
    <mergeCell ref="A13:L13"/>
    <mergeCell ref="J20:L20"/>
    <mergeCell ref="J33:L33"/>
    <mergeCell ref="A46:L46"/>
    <mergeCell ref="A75:L75"/>
    <mergeCell ref="J2:L2"/>
    <mergeCell ref="I8:I9"/>
    <mergeCell ref="A12:L12"/>
    <mergeCell ref="F7:H7"/>
    <mergeCell ref="J8:K8"/>
    <mergeCell ref="J1:L1"/>
    <mergeCell ref="I7:K7"/>
    <mergeCell ref="A5:L5"/>
    <mergeCell ref="G8:H8"/>
    <mergeCell ref="A94:L94"/>
    <mergeCell ref="A47:L47"/>
    <mergeCell ref="A91:L91"/>
    <mergeCell ref="B7:B9"/>
    <mergeCell ref="D8:E8"/>
    <mergeCell ref="A7:A9"/>
    <mergeCell ref="J70:L70"/>
    <mergeCell ref="A99:A101"/>
    <mergeCell ref="L102:L104"/>
    <mergeCell ref="L105:L107"/>
    <mergeCell ref="A102:A104"/>
    <mergeCell ref="A96:A98"/>
    <mergeCell ref="A81:L81"/>
    <mergeCell ref="A45:L45"/>
    <mergeCell ref="A78:L78"/>
    <mergeCell ref="A76:L76"/>
    <mergeCell ref="A95:L95"/>
    <mergeCell ref="A83:L83"/>
    <mergeCell ref="A67:L67"/>
    <mergeCell ref="A90:L90"/>
    <mergeCell ref="A92:L92"/>
    <mergeCell ref="A73:L73"/>
    <mergeCell ref="J87:L87"/>
    <mergeCell ref="C7:E7"/>
    <mergeCell ref="C8:C9"/>
    <mergeCell ref="L7:L9"/>
    <mergeCell ref="A65:L65"/>
    <mergeCell ref="A14:L14"/>
    <mergeCell ref="J51:L51"/>
    <mergeCell ref="A53:L53"/>
    <mergeCell ref="A64:L64"/>
    <mergeCell ref="A55:L55"/>
    <mergeCell ref="A54:L54"/>
  </mergeCells>
  <printOptions/>
  <pageMargins left="0.7874015748031497" right="0.54" top="1.1811023622047245" bottom="0.3937007874015748" header="0.5118110236220472" footer="0.5118110236220472"/>
  <pageSetup horizontalDpi="600" verticalDpi="600" orientation="landscape" paperSize="9" scale="61" r:id="rId1"/>
  <rowBreaks count="6" manualBreakCount="6">
    <brk id="19" max="11" man="1"/>
    <brk id="32" max="11" man="1"/>
    <brk id="50" max="11" man="1"/>
    <brk id="69" max="11" man="1"/>
    <brk id="86" max="11" man="1"/>
    <brk id="108"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2019-08-01T14:16:08Z</cp:lastPrinted>
  <dcterms:created xsi:type="dcterms:W3CDTF">1996-10-08T23:32:33Z</dcterms:created>
  <dcterms:modified xsi:type="dcterms:W3CDTF">2019-09-02T06:39:43Z</dcterms:modified>
  <cp:category/>
  <cp:version/>
  <cp:contentType/>
  <cp:contentStatus/>
</cp:coreProperties>
</file>