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7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'Лист1'!$A$1:$L$102</definedName>
  </definedNames>
  <calcPr fullCalcOnLoad="1"/>
</workbook>
</file>

<file path=xl/sharedStrings.xml><?xml version="1.0" encoding="utf-8"?>
<sst xmlns="http://schemas.openxmlformats.org/spreadsheetml/2006/main" count="321" uniqueCount="200">
  <si>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</si>
  <si>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</si>
  <si>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</si>
  <si>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</si>
  <si>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</si>
  <si>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</si>
  <si>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</si>
  <si>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</si>
  <si>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</si>
  <si>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Модернізація систем опалення</t>
  </si>
  <si>
    <t>6.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</si>
  <si>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</si>
  <si>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</si>
  <si>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</si>
  <si>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</si>
  <si>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>Всього по галузі «Культура і мистецтво»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</si>
  <si>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</si>
  <si>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</si>
  <si>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Залучені кошти (грант Європейського Союзу)</t>
  </si>
  <si>
    <t>кредит НЕФКО</t>
  </si>
  <si>
    <t xml:space="preserve">         </t>
  </si>
  <si>
    <t>Всього по галузі «Освіта», в т.ч.</t>
  </si>
  <si>
    <t>по головному розпоряднику коштів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</si>
  <si>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</si>
  <si>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</si>
  <si>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в тому числі по головним розпорядникам</t>
  </si>
  <si>
    <t>відділ охорони здоров҆я Сумської міської ради</t>
  </si>
  <si>
    <t>Реалізація інвестиційних проектів</t>
  </si>
  <si>
    <t>2020-2022</t>
  </si>
  <si>
    <t xml:space="preserve">2. </t>
  </si>
  <si>
    <t>Заклади та установи галузі «Освіта»</t>
  </si>
  <si>
    <t>Заклади та установи галузі «Культура і мистецтво»</t>
  </si>
  <si>
    <t>Установи галузі «Охорона здоров’я»</t>
  </si>
  <si>
    <t>Інші заходи</t>
  </si>
  <si>
    <t>Впровадження автоматизованої системи дистанційного моніторингу енергоспожи-           вання в бюджетній сфері</t>
  </si>
  <si>
    <t>Департамент фінансів, економіки та інвестицій СМР</t>
  </si>
  <si>
    <t>Модернізація системи опалення</t>
  </si>
  <si>
    <t>Виконавчий комітет СМР</t>
  </si>
  <si>
    <t>Разом</t>
  </si>
  <si>
    <t>2021-2022</t>
  </si>
  <si>
    <t>Термомодерніза-ція будівель</t>
  </si>
  <si>
    <t xml:space="preserve">Термомодерніза-ція будівель </t>
  </si>
  <si>
    <t>в т ч по міському бюджету</t>
  </si>
  <si>
    <t>в т ч по міському бюджету без співфінансування</t>
  </si>
  <si>
    <t xml:space="preserve">2.1. Реконструкція будівлі КУ СЗОШ І-ІІІ ступенів № 22 по вул. Ковпака, 57 </t>
  </si>
  <si>
    <t xml:space="preserve">3. </t>
  </si>
  <si>
    <t xml:space="preserve">5. 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</si>
  <si>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</si>
  <si>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</si>
  <si>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 xml:space="preserve">7. </t>
  </si>
  <si>
    <t>8.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</si>
  <si>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</si>
  <si>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9.</t>
  </si>
  <si>
    <t>10.</t>
  </si>
  <si>
    <t>11.</t>
  </si>
  <si>
    <t>12.</t>
  </si>
  <si>
    <t>13.</t>
  </si>
  <si>
    <t>13.1. Сплата щорічного внеску за членство в "Європейській Енергетичній Відзнаці"</t>
  </si>
  <si>
    <t>14.</t>
  </si>
  <si>
    <t>15.</t>
  </si>
  <si>
    <t xml:space="preserve">15.1. Проведення навчання енергоменеджерів бюджетної сфери </t>
  </si>
  <si>
    <t>Орієнтовні обсяги фінансування (вартість),  тис. грн., у т. ч.</t>
  </si>
  <si>
    <t>Проведення навчань для енергоменед-жерів бюджетних закладів та установ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</si>
  <si>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</si>
  <si>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2.4. 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</si>
  <si>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</si>
  <si>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Відділ культури  СМР</t>
  </si>
  <si>
    <t>2020-2021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</si>
  <si>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 з метою підвищення спроможності міста щодо залучення коштів міжнародних фінансових організацій для реалізації енергоефективних проектів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</si>
  <si>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України», вивчення та наслідування досвіду з підвищення енергоефективності  муніципальних об'єктів задля підвищення якості життя громади, захисту довкілля та адаптації до змін клімату, захисту енергетичних інтересів громади</t>
  </si>
  <si>
    <t>Проведення заходів з популяризації  енергоефективності, зміна свідомості громади щодо культури споживання енергії</t>
  </si>
  <si>
    <t>Проведення семінарів, тренінгів з залученням експертів з питань енергоефективності для підвищення кваліфікаційного рівня  енергоменеджерів будівель установ  бюджетної сфери  та відповідних структурних підрозділів міської ради</t>
  </si>
  <si>
    <t>10.5.  Капітальний ремонт (утеплення покрівлі з заміною покрівельного килиму) в дитячій музичній школі № 1</t>
  </si>
  <si>
    <t>4.1. Впровадження Сумської міської системи моніторингу теплоспоживання будівель в освітніх закладах та установах</t>
  </si>
  <si>
    <t>департамент фінансів, економіки та інвестицій СМР</t>
  </si>
  <si>
    <t xml:space="preserve">Популяризація ідеї сталого енергетичного розвитку 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</si>
  <si>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</si>
  <si>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 xml:space="preserve">4.2. Обслуговування Сумської міської системи моніторингу теплоспоживання будівель в освітніх закладах та установах
</t>
  </si>
  <si>
    <t xml:space="preserve"> 10.2. Капітальний ремонт будівлі (заміна віконних блоків) в бібліотеці-філії № 7</t>
  </si>
  <si>
    <t xml:space="preserve"> 10.3. Капітальний ремонт будівлі (заміна віконних блоків) в бібліотеці-філії № 14</t>
  </si>
  <si>
    <t xml:space="preserve"> 10.4. Капітальний ремонт будівлі (заміна віконних блоків) в бібліотеці-філії  № 15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</si>
  <si>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</si>
  <si>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</si>
  <si>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</si>
  <si>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 xml:space="preserve"> 14.1. Проведення заходу "Дні Сталої енергії"</t>
  </si>
  <si>
    <t>управління освіти і науки СМР</t>
  </si>
  <si>
    <t>управління капітального будівництва та дорожнього господарства СМР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</si>
  <si>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комплексу робіт 13 МВтгод/рік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</si>
  <si>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</si>
  <si>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Утеплення зовнішніх стін площею 412 кв.м, покрівлі - 495 кв. м, заміна віконних блоків площею - 13,8 кв. м. Очікувана економія теплової енергії по завершенню комплексу робіт                        38 МВтгод/рік</t>
  </si>
  <si>
    <t>Утеплення зовнішніх стін площею 803 кв .м, покрівлі - 681 кв. м, заміна віконних блоків площею 73,3 кв. м. Очікувана економія теплової енергії по завершенню комплексу робіт                                  71 МВтгод/рік</t>
  </si>
  <si>
    <t>Утеплення зовнішніх стін площею 1826,9 кв. м, установка 1 теплового модуля.  Очікувана економія теплової енергії по завершенню  робіт                                                          127 МВтгод/рік</t>
  </si>
  <si>
    <t>Утеплення зовнішніх стін площею 2443,8 кв. м. Очікувана економія теплової енергії по завершенню  робіт                    112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</si>
  <si>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                 112,3 МВтгод/рік</t>
  </si>
  <si>
    <t>Встановлення  теплового модуля для регулювання теплового потоку в залежності від погодних умов, очікувана економія теплової енергії по завершенню  робіт 13 МВтгод/рік</t>
  </si>
  <si>
    <t>Заміна віконних блоків площею 24 кв. м. Очікувана економія теплової енергії по завершенню  робіт 3 МВтгод/рік</t>
  </si>
  <si>
    <t>Заміна віконних блоків площею 38 кв. м. Очікувана економія теплової енергії по завершенню робіт 4,8 МВтгод/рік</t>
  </si>
  <si>
    <t>Заміна віконних блоків площею 17 кв. м. Очікувана економія теплової енергії по завершенню  робіт 2 МВтгод/рік</t>
  </si>
  <si>
    <t>Утеплення покрівлі площею 753 кв. м. Очікувана економія теплової енергії по завершенню  робіт 37,5 МВтгод/рік</t>
  </si>
  <si>
    <t>Утеплення фасаду площею 3312,1 кв. м. Очікувана економія теплової енергії по завершенню робіт                         160,4 МВтгод/рік</t>
  </si>
  <si>
    <t>Утеплення зовнішніх стін площею 3205 кв.м. Очікувана економія теплової енергії по завершенню  робіт                       154 МВтгод/рік</t>
  </si>
  <si>
    <t>Утеплення цоколю площею 500 кв. м. Очікувана економія теплової енергії по завершенню  робіт                                             26,5 МВтгод/рік</t>
  </si>
  <si>
    <t>Утеплення зовнішніх стін площею 1100 кв. м. Очікувана економія теплової енергії по завершенню  робіт                                                                   81 МВтгод/рік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</si>
  <si>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</si>
  <si>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Грант GIZ</t>
  </si>
  <si>
    <t xml:space="preserve">Оплата будівельних робіт, виконаних у 2019 році за рахунок страхової суми </t>
  </si>
  <si>
    <t>Отримання сертифікату відповідності закінченого будівництвом об’єкта проектній документації, оплата послуг технічного нагляду</t>
  </si>
  <si>
    <t>Витрати по обслуговуванню банківського рахунку, на конвертацію валюти, переклад, пересилання документів та інше.</t>
  </si>
  <si>
    <t>депертамент фінансів, економіки та інвестицій Сумської міської ради</t>
  </si>
  <si>
    <t>Утеплення зовнішніх стін площею 6,16 кв. м., утеплення даху - 32,96 кв. м., утеплення перекриття даху -26,88 кв. м. Розробка проектно-кошторисної документації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</si>
  <si>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</si>
  <si>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</si>
  <si>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 xml:space="preserve">Завершення робіт по встановленню  теплового модуля для регулювання теплового потоку, розпочатих у 2019 році. Очікувана економія теплової енергії -
13 МВтгод/рік
</t>
  </si>
  <si>
    <t>1.1. Реалізація проєкту "Підвищення енергоефективності в дошкільних навчальних закладах міста Суми"</t>
  </si>
  <si>
    <t>1.2.  Реалізація проєкту "Підвищення енергоефективності в освітніх закладах                     м. Суми"</t>
  </si>
  <si>
    <t>Додаток 2</t>
  </si>
  <si>
    <t>Виконавець: Липова С.А.</t>
  </si>
  <si>
    <t>13.2. Оплата усних та письмових послуг перекладача з англійської мови</t>
  </si>
  <si>
    <t>Оплата усних та письмових послуг перекладача з англійської мови в рамках реалізації Проєкту "Впровадження Європейської Енергетичної відзнаки в Україні"</t>
  </si>
  <si>
    <t>ДБ</t>
  </si>
  <si>
    <t>Заміна віконних блоків площею 407,11 кв.м. Очікувана економія теплової енергії по завершенню  робіт-                                                 44 МВтгод/рік</t>
  </si>
  <si>
    <t>Заміна віконних блоків площею 336,36 кв.м  та дверних блоків – 13,76 кв.м. Очікувана економія теплової енергії по завершенню  робіт-                                                 38 МВтгод/рік</t>
  </si>
  <si>
    <t>Утеплення зовнішніх стін площею 265,56 кв. м,  цоколю 77,2 кв. м. Отримання енергетичного сертифікату. Очікувана економія теплової енергії по завершенню комплексу робіт 28  МВтгод/рік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</si>
  <si>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</si>
  <si>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</si>
  <si>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</si>
  <si>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</si>
  <si>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</si>
  <si>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</si>
  <si>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</si>
  <si>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 xml:space="preserve">Отримання сертифікату відповідності системи енергоменеджменту міжнародному стандарту ISO 50001 "Системи енергетичного менеджменту". </t>
  </si>
  <si>
    <t>Підтвердження діючого сертифіката відповідності системи енергоменеджменту міжнародному стандарту ISO 50001 "Системи енергетичного менеджменту"</t>
  </si>
  <si>
    <t>4.</t>
  </si>
  <si>
    <t>Забезпечення дистанційного обліку, аналізу та регулювання споживання тепла                                            на 3 об'єктах</t>
  </si>
  <si>
    <t>Обслуговування Сумської міської системи моніторингу теплоспоживання будівель                 на 3 об’єктах  галузі "Охорона здоров'я"</t>
  </si>
  <si>
    <t>Утеплення зовнішніх стін площею 3300 кв. м. Очікувана економія теплової енергії по завершенню комплексу робіт                          261,5 МВтгод/рік</t>
  </si>
  <si>
    <t>Утеплення покрівлі площею 2083,3 кв. м. Очікувана економія теплової енергії по завершенню  робіт                     55,8 МВтгод/рік</t>
  </si>
  <si>
    <t>Бюджет ТГ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</si>
  <si>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42"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</si>
  <si>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</si>
  <si>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Утеплення зовнішніх стін площею 3398,5 кв. м, заміна віконних блоків 45,1 кв. м, розробка проектно-кошторисної документації, очікувана економія теплової енергії по завершенню комплексу робіт                        235,3 МВтгод/рік</t>
  </si>
  <si>
    <t>Реалізація Проєкту "Впровадження Європейської Енергетичної відзнаки в Україні"</t>
  </si>
  <si>
    <t>Встановлення металевих дверей - 4,78 кв.м., металопластикових дверей - 19,47 кв.м., металопластикового вікна - 1,66 кв.м, перегородок металопластикових - 7,96 кв.м.  Очікувана економія теплової енергії по завершенню  робіт-                                                 3 МВтгод/рік</t>
  </si>
  <si>
    <t>Заміна віконних блоків площею 55,48 кв. м. Очікувана економія теплової енергії по завершенню  робіт 7 МВтгод/рік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</si>
  <si>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</si>
  <si>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</si>
  <si>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 xml:space="preserve"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 вул. Троїцька,28
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</si>
  <si>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</si>
  <si>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</si>
  <si>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</si>
  <si>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r>
      <t>Забезпечення дистанційного обліку, аналізу та регулювання споживання тепла 50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об'єктів</t>
    </r>
  </si>
  <si>
    <t>Забезпечення дистанційного обліку, аналізу та регулювання споживання тепла                                      на 19 об'єктах</t>
  </si>
  <si>
    <t>Проведення будівельно-монтажних робіт в рамках проєкту на об'єктах проєкту, що увійдуть до 1, 2 лоту тендерних закупівель. Очікувана економія теплової енергії по завершенню комплексу робіт з термомодернізації будівель-                                                          1169 МВтгод/рік</t>
  </si>
  <si>
    <t>Виготовлення сертифікату енергетичної ефективності для 16 об'єктів</t>
  </si>
  <si>
    <t xml:space="preserve">Реалізація інвестиційних проєктів </t>
  </si>
  <si>
    <t>Заміна віконних блоків площею 106,1 кв.м. Очікувана економія теплової енергії по завершенню  робіт-    11,6 МВтгод/рік</t>
  </si>
  <si>
    <t>Очікувана економія теплової енергії по завершенню робіт  142,3 МВтгод/рік</t>
  </si>
  <si>
    <t>Очікувана економія теплової енергії по завершенню  робіт  69 МВтгод/рік</t>
  </si>
  <si>
    <t>Очікувана економія теплової енергії по завершенню    робіт  22 МВтгод/рік</t>
  </si>
  <si>
    <t>Встановлення 3 теплових модулів, очікувана економія теплової енергії по завершенню  робіт   116 МВтгод/рік</t>
  </si>
  <si>
    <t>2.3. Капітальний ремонт  будівлі (утеплення фасаду) комунальної установи Сумська спеціалізована школа І-ІІІ ступенів № 2                      ім. Д. Косаренка м. Суми, Сумської області</t>
  </si>
  <si>
    <t>Заміна віконних блоків площею 33 кв. м. Очікувана економія теплової енергії по завершенню  робіт                           3 МВтгод/рік</t>
  </si>
  <si>
    <t>Утеплення покрівлі площею 1383 кв. м. Очікувана економія теплової енергії по завершенню  робіт  40,7 МВтгод/рік</t>
  </si>
  <si>
    <t>Утеплення покрівлі площею 1416 кв. м. Очікувана економія теплової енергії по завершенню  робіт                                                   41,9 МВтгод/рік</t>
  </si>
  <si>
    <t>Утеплення цоколю площею                      263 кв. м. Очікувана економія теплової енергії по завершенню  робіт                                               27,9 МВтгод/рік</t>
  </si>
  <si>
    <t>Встановлення 1 теплового модуля, очікувана економія теплової енергії по завершенню робіт 16,8 МВтгод/рік</t>
  </si>
  <si>
    <t>Встановлення 1 теплового модуля, очікувана економія теплової енергії по завершенню робіт 30,2 МВтгод/рік</t>
  </si>
  <si>
    <t>Встановлення 1 теплового модуля, очікувана економія теплової енергії по завершенню робіт   34,9 МВтгод/рік</t>
  </si>
  <si>
    <t>Депертамент фінансів, економіки та інвестицій СМР</t>
  </si>
  <si>
    <t>Відділ охорони здоров`я СМР</t>
  </si>
  <si>
    <t>Відділ охорони здоров'я СМР</t>
  </si>
  <si>
    <t>Відділ охорони здоров`я СМР, комунальне некомерційне підприємство "Дитяча клінічна лікарня Святої Зінаїди" СМР</t>
  </si>
  <si>
    <t>Будівельно-монтажні роботи в корпусах молодшої школи та басейну: утеплення фасаду басейну - 1892 кв. м, фасаду молодшої школи - 1360 кв. м, улаштування припливно-витяжної вентиляції в басейні, встановлення системи погодозалежного регулювання в молодшому корпусі та басейні, заміна віконних  блоків та ін. Очікувана економія теплової енергії по завершенню комплексу робіт -296,6 МВтгод/рік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</si>
  <si>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</si>
  <si>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</si>
  <si>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t>Розробка проєктно-кошторисної документації, отримання експертного звіту. Утеплення покрівлі площею 2083,3 кв. м. Очікувана економія теплової енергії по завершенню  робіт                     55,8 МВтгод/рік</t>
  </si>
  <si>
    <t>Сумський міський голова</t>
  </si>
  <si>
    <t>О.М. Лисенко</t>
  </si>
  <si>
    <t>Заміна віконних блоків площею 133 кв. м, гідроізоляція плоскої покрівлі - 2455 кв. м, утеплення технічного поверху - 2202 кв. м, утеплення зовнішніх стін площею 3919 кв. м, утеплення цоколю 276 кв. м. Встановлення 2 теплових модулів та інші  реноваційні заходи. Отримання енергетичного сертифікату. Очікувана економія теплової енергії по завершенню комплексу робіт 598,2 МВтгод/рік</t>
  </si>
  <si>
    <t>13.3. Реалізація проєкту в рамках проєкту «Впровадження Європейської Енергетичної відзнаки в Україні»</t>
  </si>
  <si>
    <t>Гран SECO</t>
  </si>
  <si>
    <r>
      <t>Зменшення споживання енергоресурсів, зменшення викидів СО</t>
    </r>
    <r>
      <rPr>
        <vertAlign val="subscript"/>
        <sz val="18"/>
        <color indexed="8"/>
        <rFont val="Times New Roman"/>
        <family val="1"/>
      </rPr>
      <t>2</t>
    </r>
  </si>
  <si>
    <t>відділ охорони здоров`я Сумської міської ради</t>
  </si>
  <si>
    <t>2.7.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</si>
  <si>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2.8.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</si>
  <si>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2.9.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</si>
  <si>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2.10. Енергоефективна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</si>
  <si>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2.11.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</si>
  <si>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2.12. Капітальний ремонт будівлі (заміна віконних блоків) Сумського дошкільного навчального закладу (ясла-садок) №35 «Дюймовочка», м.Суми, Сумської області</t>
  </si>
  <si>
    <t xml:space="preserve">2.13.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</si>
  <si>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2.14.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</si>
  <si>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2.15.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</si>
  <si>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2.16. Капітальний ремонт покрівлі з утепленням КУ ССШ № 7 ім. М. Савченка Сумської міської ради по вул. Лесі Українки, 23 в м. Суми</t>
  </si>
  <si>
    <t xml:space="preserve">2.17. Капітальний ремонт покрівлі з утепленням Сумського дошкільного навчального закладу (ясла-садок) №2 "Ясочка" м.Суми, Сумської області </t>
  </si>
  <si>
    <t>2.18.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</si>
  <si>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2.19.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</si>
  <si>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>2.20.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</si>
  <si>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2.21. Виготовлення сертифікату енергетичної ефективності</t>
  </si>
  <si>
    <t>Утеплення фасаду, цоколю будівлі площею 1537  кв. м. Очікувана економія теплової енергії по завершенню комплексу робіт-                                   300 МВтгод/рік</t>
  </si>
  <si>
    <r>
      <t xml:space="preserve">від </t>
    </r>
    <r>
      <rPr>
        <sz val="22"/>
        <rFont val="Times New Roman"/>
        <family val="1"/>
      </rPr>
      <t>16 грудня</t>
    </r>
    <r>
      <rPr>
        <sz val="22"/>
        <color indexed="9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 xml:space="preserve">2020 року № </t>
    </r>
    <r>
      <rPr>
        <sz val="22"/>
        <rFont val="Times New Roman"/>
        <family val="1"/>
      </rPr>
      <t xml:space="preserve">25 </t>
    </r>
    <r>
      <rPr>
        <sz val="22"/>
        <color indexed="8"/>
        <rFont val="Times New Roman"/>
        <family val="1"/>
      </rPr>
      <t xml:space="preserve">- МР 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</si>
</sst>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17.5"/>
      <color indexed="8"/>
      <name val="Times New Roman"/>
      <family val="1"/>
    </font>
    <font>
      <sz val="22"/>
      <color indexed="9"/>
      <name val="Times New Roman"/>
      <family val="1"/>
    </font>
    <font>
      <vertAlign val="subscript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b/>
      <sz val="18"/>
      <color rgb="FFFF000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vertical="center" wrapText="1"/>
    </xf>
    <xf numFmtId="187" fontId="15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195" fontId="6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horizontal="left" vertical="top" wrapText="1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97" fontId="8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195" fontId="6" fillId="33" borderId="10" xfId="60" applyNumberFormat="1" applyFont="1" applyFill="1" applyBorder="1" applyAlignment="1">
      <alignment horizontal="center" vertical="center" wrapText="1"/>
    </xf>
    <xf numFmtId="196" fontId="6" fillId="33" borderId="10" xfId="6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195" fontId="8" fillId="0" borderId="10" xfId="6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horizontal="center" vertical="center" wrapText="1"/>
    </xf>
    <xf numFmtId="195" fontId="12" fillId="33" borderId="10" xfId="6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right" vertical="center" textRotation="180"/>
    </xf>
    <xf numFmtId="0" fontId="22" fillId="33" borderId="0" xfId="0" applyFont="1" applyFill="1" applyAlignment="1">
      <alignment horizontal="right" textRotation="180"/>
    </xf>
    <xf numFmtId="0" fontId="22" fillId="33" borderId="16" xfId="0" applyFont="1" applyFill="1" applyBorder="1" applyAlignment="1">
      <alignment horizontal="right" textRotation="180"/>
    </xf>
    <xf numFmtId="0" fontId="23" fillId="33" borderId="0" xfId="0" applyFont="1" applyFill="1" applyAlignment="1">
      <alignment horizontal="right" textRotation="180"/>
    </xf>
    <xf numFmtId="187" fontId="22" fillId="33" borderId="0" xfId="0" applyNumberFormat="1" applyFont="1" applyFill="1" applyAlignment="1">
      <alignment horizontal="right" textRotation="180"/>
    </xf>
    <xf numFmtId="0" fontId="22" fillId="33" borderId="0" xfId="0" applyFont="1" applyFill="1" applyAlignment="1">
      <alignment horizontal="right" vertical="top" textRotation="180"/>
    </xf>
    <xf numFmtId="187" fontId="22" fillId="33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4" fillId="33" borderId="10" xfId="0" applyFont="1" applyFill="1" applyBorder="1" applyAlignment="1">
      <alignment horizontal="left" vertical="center" wrapText="1"/>
    </xf>
    <xf numFmtId="0" fontId="22" fillId="33" borderId="16" xfId="0" applyFont="1" applyFill="1" applyBorder="1" applyAlignment="1">
      <alignment horizontal="right" vertical="center" textRotation="180"/>
    </xf>
    <xf numFmtId="197" fontId="12" fillId="33" borderId="10" xfId="6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vertical="center" textRotation="180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Alignment="1">
      <alignment horizontal="right"/>
    </xf>
    <xf numFmtId="205" fontId="8" fillId="33" borderId="10" xfId="6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195" fontId="8" fillId="0" borderId="10" xfId="60" applyNumberFormat="1" applyFont="1" applyFill="1" applyBorder="1" applyAlignment="1">
      <alignment vertical="center" wrapText="1"/>
    </xf>
    <xf numFmtId="196" fontId="8" fillId="0" borderId="10" xfId="6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195" fontId="8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70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horizontal="center" vertical="center" wrapText="1"/>
    </xf>
    <xf numFmtId="195" fontId="12" fillId="0" borderId="10" xfId="60" applyFont="1" applyFill="1" applyBorder="1" applyAlignment="1">
      <alignment vertical="center" wrapText="1"/>
    </xf>
    <xf numFmtId="195" fontId="6" fillId="0" borderId="10" xfId="60" applyFont="1" applyFill="1" applyBorder="1" applyAlignment="1">
      <alignment horizontal="center" vertical="center" wrapText="1"/>
    </xf>
    <xf numFmtId="195" fontId="6" fillId="0" borderId="10" xfId="60" applyNumberFormat="1" applyFont="1" applyFill="1" applyBorder="1" applyAlignment="1">
      <alignment horizontal="center" vertical="center" wrapText="1"/>
    </xf>
    <xf numFmtId="196" fontId="6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9" fillId="0" borderId="0" xfId="0" applyFont="1" applyFill="1" applyAlignment="1">
      <alignment/>
    </xf>
    <xf numFmtId="195" fontId="12" fillId="0" borderId="10" xfId="60" applyNumberFormat="1" applyFont="1" applyFill="1" applyBorder="1" applyAlignment="1">
      <alignment horizontal="center" vertical="center"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4" fontId="71" fillId="0" borderId="0" xfId="0" applyNumberFormat="1" applyFont="1" applyAlignment="1">
      <alignment horizontal="righ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7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9" xfId="0" applyFont="1" applyFill="1" applyBorder="1" applyAlignment="1">
      <alignment horizontal="justify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72" fillId="34" borderId="17" xfId="0" applyFont="1" applyFill="1" applyBorder="1" applyAlignment="1">
      <alignment horizontal="left" vertical="top" wrapText="1"/>
    </xf>
    <xf numFmtId="0" fontId="72" fillId="34" borderId="18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" fontId="6" fillId="0" borderId="12" xfId="0" applyNumberFormat="1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vertical="top" wrapText="1"/>
    </xf>
    <xf numFmtId="0" fontId="72" fillId="0" borderId="13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2" fillId="0" borderId="17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justify" vertical="justify" wrapText="1"/>
    </xf>
    <xf numFmtId="0" fontId="6" fillId="34" borderId="10" xfId="0" applyFont="1" applyFill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vertical="top" wrapText="1"/>
    </xf>
    <xf numFmtId="49" fontId="13" fillId="33" borderId="13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justify" vertical="top" wrapText="1"/>
    </xf>
    <xf numFmtId="49" fontId="6" fillId="33" borderId="12" xfId="0" applyNumberFormat="1" applyFont="1" applyFill="1" applyBorder="1" applyAlignment="1">
      <alignment horizontal="justify" vertical="top" wrapText="1"/>
    </xf>
    <xf numFmtId="49" fontId="6" fillId="33" borderId="13" xfId="0" applyNumberFormat="1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view="pageBreakPreview" zoomScale="59" zoomScaleNormal="73" zoomScaleSheetLayoutView="59" zoomScalePageLayoutView="0" workbookViewId="0" topLeftCell="A8">
      <selection activeCell="J5" sqref="J5:L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4" bestFit="1" customWidth="1"/>
    <col min="4" max="4" width="50.8515625" style="54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121" customWidth="1"/>
    <col min="11" max="11" width="30.57421875" style="121" customWidth="1"/>
    <col min="12" max="12" width="45.00390625" style="0" customWidth="1"/>
    <col min="13" max="13" width="10.28125" style="82" customWidth="1"/>
    <col min="14" max="14" width="20.57421875" style="0" customWidth="1"/>
    <col min="15" max="15" width="12.00390625" style="0" bestFit="1" customWidth="1"/>
  </cols>
  <sheetData>
    <row r="1" spans="1:15" ht="23.25">
      <c r="A1" s="5"/>
      <c r="B1" s="6"/>
      <c r="C1" s="6"/>
      <c r="D1" s="6"/>
      <c r="E1" s="6"/>
      <c r="F1" s="6"/>
      <c r="G1" s="6"/>
      <c r="H1" s="6"/>
      <c r="I1" s="6"/>
      <c r="J1" s="106"/>
      <c r="K1" s="106"/>
      <c r="L1" s="7"/>
      <c r="M1" s="75"/>
      <c r="N1" s="8"/>
      <c r="O1" s="8"/>
    </row>
    <row r="2" spans="1:15" ht="30" customHeight="1">
      <c r="A2" s="5"/>
      <c r="B2" s="6"/>
      <c r="C2" s="6"/>
      <c r="D2" s="6"/>
      <c r="E2" s="6"/>
      <c r="F2" s="6"/>
      <c r="G2" s="6"/>
      <c r="H2" s="6"/>
      <c r="I2" s="6"/>
      <c r="J2" s="106"/>
      <c r="K2" s="107"/>
      <c r="L2" s="137" t="s">
        <v>115</v>
      </c>
      <c r="M2" s="137"/>
      <c r="N2" s="8"/>
      <c r="O2" s="8"/>
    </row>
    <row r="3" spans="1:15" ht="222" customHeight="1">
      <c r="A3" s="5"/>
      <c r="B3" s="6"/>
      <c r="C3" s="6"/>
      <c r="D3" s="6"/>
      <c r="E3" s="6"/>
      <c r="F3" s="6"/>
      <c r="G3" s="6"/>
      <c r="H3" s="6"/>
      <c r="I3" s="6"/>
      <c r="J3" s="108" t="s">
        <v>20</v>
      </c>
      <c r="K3" s="196" t="s">
        <v>147</v>
      </c>
      <c r="L3" s="196"/>
      <c r="M3" s="75"/>
      <c r="N3" s="8"/>
      <c r="O3" s="8"/>
    </row>
    <row r="4" spans="1:15" ht="34.5" customHeight="1">
      <c r="A4" s="5"/>
      <c r="B4" s="6"/>
      <c r="C4" s="6"/>
      <c r="D4" s="6"/>
      <c r="E4" s="6"/>
      <c r="F4" s="6"/>
      <c r="G4" s="6"/>
      <c r="H4" s="6"/>
      <c r="I4" s="6"/>
      <c r="J4" s="108"/>
      <c r="K4" s="137" t="s">
        <v>199</v>
      </c>
      <c r="L4" s="137"/>
      <c r="M4" s="75"/>
      <c r="N4" s="8"/>
      <c r="O4" s="8"/>
    </row>
    <row r="5" spans="1:15" ht="37.5" customHeight="1">
      <c r="A5" s="5"/>
      <c r="B5" s="6"/>
      <c r="C5" s="6"/>
      <c r="D5" s="6"/>
      <c r="E5" s="6"/>
      <c r="F5" s="6"/>
      <c r="G5" s="6"/>
      <c r="H5" s="6"/>
      <c r="I5" s="6"/>
      <c r="J5" s="183"/>
      <c r="K5" s="184"/>
      <c r="L5" s="184"/>
      <c r="M5" s="75"/>
      <c r="N5" s="8"/>
      <c r="O5" s="8"/>
    </row>
    <row r="6" spans="1:15" ht="24.75" customHeight="1">
      <c r="A6" s="5"/>
      <c r="B6" s="6"/>
      <c r="C6" s="6"/>
      <c r="D6" s="6"/>
      <c r="E6" s="6"/>
      <c r="F6" s="6"/>
      <c r="G6" s="6"/>
      <c r="H6" s="6"/>
      <c r="I6" s="6"/>
      <c r="J6" s="185"/>
      <c r="K6" s="186"/>
      <c r="L6" s="9"/>
      <c r="M6" s="75"/>
      <c r="N6" s="8"/>
      <c r="O6" s="8"/>
    </row>
    <row r="7" spans="1:15" s="2" customFormat="1" ht="40.5" customHeight="1">
      <c r="A7" s="10"/>
      <c r="B7" s="140" t="s">
        <v>148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75"/>
      <c r="N7" s="11"/>
      <c r="O7" s="11"/>
    </row>
    <row r="8" spans="1:15" ht="23.25" customHeight="1">
      <c r="A8" s="12"/>
      <c r="B8" s="13"/>
      <c r="C8" s="13"/>
      <c r="D8" s="13"/>
      <c r="E8" s="13"/>
      <c r="F8" s="13"/>
      <c r="G8" s="14"/>
      <c r="H8" s="13"/>
      <c r="I8" s="13"/>
      <c r="J8" s="109"/>
      <c r="K8" s="109"/>
      <c r="L8" s="13"/>
      <c r="M8" s="75"/>
      <c r="N8" s="8"/>
      <c r="O8" s="8"/>
    </row>
    <row r="9" spans="1:15" s="1" customFormat="1" ht="78" customHeight="1">
      <c r="A9" s="179" t="s">
        <v>0</v>
      </c>
      <c r="B9" s="179" t="s">
        <v>1</v>
      </c>
      <c r="C9" s="179" t="s">
        <v>2</v>
      </c>
      <c r="D9" s="179"/>
      <c r="E9" s="179" t="s">
        <v>3</v>
      </c>
      <c r="F9" s="179"/>
      <c r="G9" s="179" t="s">
        <v>4</v>
      </c>
      <c r="H9" s="179" t="s">
        <v>5</v>
      </c>
      <c r="I9" s="179" t="s">
        <v>61</v>
      </c>
      <c r="J9" s="179"/>
      <c r="K9" s="179"/>
      <c r="L9" s="179" t="s">
        <v>14</v>
      </c>
      <c r="M9" s="75"/>
      <c r="N9" s="15"/>
      <c r="O9" s="16"/>
    </row>
    <row r="10" spans="1:15" ht="22.5">
      <c r="A10" s="179"/>
      <c r="B10" s="179"/>
      <c r="C10" s="179"/>
      <c r="D10" s="179"/>
      <c r="E10" s="179"/>
      <c r="F10" s="179"/>
      <c r="G10" s="179"/>
      <c r="H10" s="179"/>
      <c r="I10" s="17">
        <v>2020</v>
      </c>
      <c r="J10" s="110">
        <v>2021</v>
      </c>
      <c r="K10" s="110">
        <v>2022</v>
      </c>
      <c r="L10" s="179"/>
      <c r="M10" s="75"/>
      <c r="N10" s="18"/>
      <c r="O10" s="8"/>
    </row>
    <row r="11" spans="1:15" ht="22.5">
      <c r="A11" s="17">
        <v>1</v>
      </c>
      <c r="B11" s="17">
        <v>2</v>
      </c>
      <c r="C11" s="179">
        <v>3</v>
      </c>
      <c r="D11" s="179"/>
      <c r="E11" s="179">
        <v>4</v>
      </c>
      <c r="F11" s="179"/>
      <c r="G11" s="17">
        <v>5</v>
      </c>
      <c r="H11" s="17">
        <v>6</v>
      </c>
      <c r="I11" s="17">
        <v>7</v>
      </c>
      <c r="J11" s="110">
        <v>8</v>
      </c>
      <c r="K11" s="110">
        <v>9</v>
      </c>
      <c r="L11" s="17">
        <v>10</v>
      </c>
      <c r="M11" s="75"/>
      <c r="N11" s="18"/>
      <c r="O11" s="8"/>
    </row>
    <row r="12" spans="1:15" ht="22.5">
      <c r="A12" s="202" t="s">
        <v>30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75"/>
      <c r="N12" s="18"/>
      <c r="O12" s="8"/>
    </row>
    <row r="13" spans="1:15" ht="77.25" customHeight="1">
      <c r="A13" s="171" t="s">
        <v>6</v>
      </c>
      <c r="B13" s="142" t="s">
        <v>154</v>
      </c>
      <c r="C13" s="195" t="s">
        <v>113</v>
      </c>
      <c r="D13" s="195"/>
      <c r="E13" s="179" t="s">
        <v>28</v>
      </c>
      <c r="F13" s="179"/>
      <c r="G13" s="197" t="s">
        <v>7</v>
      </c>
      <c r="H13" s="19" t="s">
        <v>137</v>
      </c>
      <c r="I13" s="97">
        <v>500</v>
      </c>
      <c r="J13" s="94">
        <v>19856.22</v>
      </c>
      <c r="K13" s="111">
        <f>18525.304+463.133</f>
        <v>18988.437</v>
      </c>
      <c r="L13" s="141" t="s">
        <v>152</v>
      </c>
      <c r="M13" s="84">
        <v>5</v>
      </c>
      <c r="N13" s="18"/>
      <c r="O13" s="8"/>
    </row>
    <row r="14" spans="1:15" ht="169.5" customHeight="1">
      <c r="A14" s="217"/>
      <c r="B14" s="142"/>
      <c r="C14" s="195"/>
      <c r="D14" s="195"/>
      <c r="E14" s="179"/>
      <c r="F14" s="179"/>
      <c r="G14" s="197"/>
      <c r="H14" s="28" t="s">
        <v>17</v>
      </c>
      <c r="I14" s="96">
        <v>44062.21</v>
      </c>
      <c r="J14" s="94">
        <f>50444.21+46415.39</f>
        <v>96859.6</v>
      </c>
      <c r="K14" s="111">
        <v>92626.52</v>
      </c>
      <c r="L14" s="141"/>
      <c r="M14" s="86"/>
      <c r="N14" s="18"/>
      <c r="O14" s="8"/>
    </row>
    <row r="15" spans="1:15" ht="145.5" customHeight="1">
      <c r="A15" s="226"/>
      <c r="B15" s="226"/>
      <c r="C15" s="195" t="s">
        <v>114</v>
      </c>
      <c r="D15" s="195"/>
      <c r="E15" s="179" t="s">
        <v>67</v>
      </c>
      <c r="F15" s="179"/>
      <c r="G15" s="174" t="s">
        <v>7</v>
      </c>
      <c r="H15" s="19" t="s">
        <v>137</v>
      </c>
      <c r="I15" s="94">
        <f>13533.07+37.2</f>
        <v>13570.27</v>
      </c>
      <c r="J15" s="126">
        <f>9692.277+73.22</f>
        <v>9765.497</v>
      </c>
      <c r="K15" s="111"/>
      <c r="L15" s="203" t="s">
        <v>149</v>
      </c>
      <c r="M15" s="75"/>
      <c r="N15" s="8"/>
      <c r="O15" s="8"/>
    </row>
    <row r="16" spans="1:15" ht="106.5" customHeight="1">
      <c r="A16" s="226"/>
      <c r="B16" s="226"/>
      <c r="C16" s="195"/>
      <c r="D16" s="195"/>
      <c r="E16" s="179"/>
      <c r="F16" s="179"/>
      <c r="G16" s="176"/>
      <c r="H16" s="19" t="s">
        <v>18</v>
      </c>
      <c r="I16" s="65">
        <v>19641.6</v>
      </c>
      <c r="J16" s="95">
        <v>18712.4</v>
      </c>
      <c r="K16" s="95"/>
      <c r="L16" s="204"/>
      <c r="M16" s="75"/>
      <c r="N16" s="8"/>
      <c r="O16" s="8"/>
    </row>
    <row r="17" spans="1:15" ht="120" customHeight="1">
      <c r="A17" s="226"/>
      <c r="B17" s="226"/>
      <c r="C17" s="195"/>
      <c r="D17" s="195"/>
      <c r="E17" s="179"/>
      <c r="F17" s="179"/>
      <c r="G17" s="28" t="s">
        <v>35</v>
      </c>
      <c r="H17" s="19" t="s">
        <v>137</v>
      </c>
      <c r="I17" s="95">
        <v>131.63</v>
      </c>
      <c r="J17" s="95">
        <v>170.84</v>
      </c>
      <c r="K17" s="95"/>
      <c r="L17" s="205"/>
      <c r="M17" s="75"/>
      <c r="N17" s="8"/>
      <c r="O17" s="8"/>
    </row>
    <row r="18" spans="1:15" ht="158.25" customHeight="1">
      <c r="A18" s="24" t="s">
        <v>29</v>
      </c>
      <c r="B18" s="27" t="s">
        <v>40</v>
      </c>
      <c r="C18" s="178" t="s">
        <v>44</v>
      </c>
      <c r="D18" s="178"/>
      <c r="E18" s="179" t="s">
        <v>67</v>
      </c>
      <c r="F18" s="179"/>
      <c r="G18" s="19" t="s">
        <v>7</v>
      </c>
      <c r="H18" s="19" t="s">
        <v>137</v>
      </c>
      <c r="I18" s="20">
        <v>2400</v>
      </c>
      <c r="J18" s="112"/>
      <c r="K18" s="65"/>
      <c r="L18" s="61" t="s">
        <v>198</v>
      </c>
      <c r="M18" s="76"/>
      <c r="N18" s="8"/>
      <c r="O18" s="8"/>
    </row>
    <row r="19" spans="1:15" ht="408.75" customHeight="1">
      <c r="A19" s="40"/>
      <c r="B19" s="40"/>
      <c r="C19" s="147" t="s">
        <v>63</v>
      </c>
      <c r="D19" s="148"/>
      <c r="E19" s="138" t="s">
        <v>39</v>
      </c>
      <c r="F19" s="139"/>
      <c r="G19" s="19" t="s">
        <v>7</v>
      </c>
      <c r="H19" s="19" t="s">
        <v>137</v>
      </c>
      <c r="I19" s="20"/>
      <c r="J19" s="113">
        <v>13000</v>
      </c>
      <c r="K19" s="65">
        <v>12890</v>
      </c>
      <c r="L19" s="61" t="s">
        <v>172</v>
      </c>
      <c r="M19" s="84">
        <v>6</v>
      </c>
      <c r="N19" s="8"/>
      <c r="O19" s="8"/>
    </row>
    <row r="20" spans="1:15" ht="158.25" customHeight="1">
      <c r="A20" s="29"/>
      <c r="B20" s="29"/>
      <c r="C20" s="147" t="s">
        <v>160</v>
      </c>
      <c r="D20" s="148"/>
      <c r="E20" s="138" t="s">
        <v>39</v>
      </c>
      <c r="F20" s="139"/>
      <c r="G20" s="19" t="s">
        <v>8</v>
      </c>
      <c r="H20" s="19" t="s">
        <v>137</v>
      </c>
      <c r="I20" s="20"/>
      <c r="J20" s="65">
        <v>2000</v>
      </c>
      <c r="K20" s="65">
        <v>5000</v>
      </c>
      <c r="L20" s="103" t="s">
        <v>99</v>
      </c>
      <c r="M20" s="77"/>
      <c r="N20" s="8"/>
      <c r="O20" s="8"/>
    </row>
    <row r="21" spans="1:15" ht="159" customHeight="1">
      <c r="A21" s="43"/>
      <c r="B21" s="43"/>
      <c r="C21" s="147" t="s">
        <v>64</v>
      </c>
      <c r="D21" s="148"/>
      <c r="E21" s="138">
        <v>2022</v>
      </c>
      <c r="F21" s="139"/>
      <c r="G21" s="19" t="s">
        <v>8</v>
      </c>
      <c r="H21" s="19" t="s">
        <v>137</v>
      </c>
      <c r="I21" s="20"/>
      <c r="J21" s="65"/>
      <c r="K21" s="65">
        <v>7000</v>
      </c>
      <c r="L21" s="103" t="s">
        <v>100</v>
      </c>
      <c r="M21" s="76"/>
      <c r="N21" s="8"/>
      <c r="O21" s="8"/>
    </row>
    <row r="22" spans="1:15" ht="181.5" customHeight="1">
      <c r="A22" s="29"/>
      <c r="B22" s="29"/>
      <c r="C22" s="206" t="s">
        <v>65</v>
      </c>
      <c r="D22" s="207"/>
      <c r="E22" s="138">
        <v>2020</v>
      </c>
      <c r="F22" s="139"/>
      <c r="G22" s="19" t="s">
        <v>8</v>
      </c>
      <c r="H22" s="19" t="s">
        <v>137</v>
      </c>
      <c r="I22" s="20">
        <f>1250-18.8-10</f>
        <v>1221.2</v>
      </c>
      <c r="J22" s="65"/>
      <c r="K22" s="65"/>
      <c r="L22" s="61" t="s">
        <v>101</v>
      </c>
      <c r="M22" s="76"/>
      <c r="N22" s="8"/>
      <c r="O22" s="8"/>
    </row>
    <row r="23" spans="1:15" ht="129.75" customHeight="1">
      <c r="A23" s="40"/>
      <c r="B23" s="40"/>
      <c r="C23" s="143" t="s">
        <v>76</v>
      </c>
      <c r="D23" s="144"/>
      <c r="E23" s="138">
        <v>2022</v>
      </c>
      <c r="F23" s="139"/>
      <c r="G23" s="19" t="s">
        <v>8</v>
      </c>
      <c r="H23" s="19" t="s">
        <v>137</v>
      </c>
      <c r="I23" s="20"/>
      <c r="J23" s="65"/>
      <c r="K23" s="65">
        <v>2970</v>
      </c>
      <c r="L23" s="44" t="s">
        <v>162</v>
      </c>
      <c r="M23" s="76"/>
      <c r="N23" s="8"/>
      <c r="O23" s="8"/>
    </row>
    <row r="24" spans="1:15" ht="234.75" customHeight="1">
      <c r="A24" s="43"/>
      <c r="B24" s="43"/>
      <c r="C24" s="161" t="s">
        <v>183</v>
      </c>
      <c r="D24" s="162"/>
      <c r="E24" s="138">
        <v>2022</v>
      </c>
      <c r="F24" s="139"/>
      <c r="G24" s="19" t="s">
        <v>8</v>
      </c>
      <c r="H24" s="19" t="s">
        <v>137</v>
      </c>
      <c r="I24" s="20"/>
      <c r="J24" s="65"/>
      <c r="K24" s="65">
        <v>3066</v>
      </c>
      <c r="L24" s="61" t="s">
        <v>89</v>
      </c>
      <c r="M24" s="75"/>
      <c r="N24" s="8"/>
      <c r="O24" s="8"/>
    </row>
    <row r="25" spans="1:15" ht="231.75" customHeight="1">
      <c r="A25" s="43"/>
      <c r="B25" s="43"/>
      <c r="C25" s="161" t="s">
        <v>184</v>
      </c>
      <c r="D25" s="162"/>
      <c r="E25" s="138">
        <v>2022</v>
      </c>
      <c r="F25" s="139"/>
      <c r="G25" s="19" t="s">
        <v>8</v>
      </c>
      <c r="H25" s="19" t="s">
        <v>137</v>
      </c>
      <c r="I25" s="20"/>
      <c r="J25" s="65"/>
      <c r="K25" s="65">
        <v>4620</v>
      </c>
      <c r="L25" s="61" t="s">
        <v>90</v>
      </c>
      <c r="M25" s="76"/>
      <c r="N25" s="8"/>
      <c r="O25" s="8"/>
    </row>
    <row r="26" spans="1:15" ht="162.75" customHeight="1">
      <c r="A26" s="43"/>
      <c r="B26" s="157"/>
      <c r="C26" s="147" t="s">
        <v>185</v>
      </c>
      <c r="D26" s="148"/>
      <c r="E26" s="138">
        <v>2022</v>
      </c>
      <c r="F26" s="139"/>
      <c r="G26" s="66" t="s">
        <v>7</v>
      </c>
      <c r="H26" s="19" t="s">
        <v>137</v>
      </c>
      <c r="I26" s="20"/>
      <c r="J26" s="65"/>
      <c r="K26" s="65">
        <v>2500</v>
      </c>
      <c r="L26" s="61" t="s">
        <v>102</v>
      </c>
      <c r="M26" s="76"/>
      <c r="N26" s="8"/>
      <c r="O26" s="8"/>
    </row>
    <row r="27" spans="1:15" ht="154.5" customHeight="1">
      <c r="A27" s="43"/>
      <c r="B27" s="157"/>
      <c r="C27" s="222" t="s">
        <v>186</v>
      </c>
      <c r="D27" s="223"/>
      <c r="E27" s="138">
        <v>2022</v>
      </c>
      <c r="F27" s="139"/>
      <c r="G27" s="19" t="s">
        <v>8</v>
      </c>
      <c r="H27" s="19" t="s">
        <v>137</v>
      </c>
      <c r="I27" s="20"/>
      <c r="J27" s="65"/>
      <c r="K27" s="65">
        <v>5100</v>
      </c>
      <c r="L27" s="61" t="s">
        <v>91</v>
      </c>
      <c r="M27" s="76"/>
      <c r="N27" s="8"/>
      <c r="O27" s="8"/>
    </row>
    <row r="28" spans="1:15" ht="133.5" customHeight="1">
      <c r="A28" s="43"/>
      <c r="B28" s="157"/>
      <c r="C28" s="147" t="s">
        <v>187</v>
      </c>
      <c r="D28" s="148"/>
      <c r="E28" s="138">
        <v>2022</v>
      </c>
      <c r="F28" s="139"/>
      <c r="G28" s="19" t="s">
        <v>8</v>
      </c>
      <c r="H28" s="19" t="s">
        <v>137</v>
      </c>
      <c r="I28" s="20"/>
      <c r="J28" s="65"/>
      <c r="K28" s="65">
        <v>5640</v>
      </c>
      <c r="L28" s="61" t="s">
        <v>92</v>
      </c>
      <c r="M28" s="75">
        <v>8</v>
      </c>
      <c r="N28" s="8"/>
      <c r="O28" s="8"/>
    </row>
    <row r="29" spans="1:15" ht="118.5" customHeight="1">
      <c r="A29" s="43"/>
      <c r="B29" s="157"/>
      <c r="C29" s="147" t="s">
        <v>188</v>
      </c>
      <c r="D29" s="148"/>
      <c r="E29" s="138">
        <v>2020</v>
      </c>
      <c r="F29" s="139"/>
      <c r="G29" s="19" t="s">
        <v>8</v>
      </c>
      <c r="H29" s="19" t="s">
        <v>137</v>
      </c>
      <c r="I29" s="21">
        <v>111</v>
      </c>
      <c r="J29" s="65"/>
      <c r="K29" s="65"/>
      <c r="L29" s="61" t="s">
        <v>161</v>
      </c>
      <c r="M29" s="75"/>
      <c r="N29" s="8"/>
      <c r="O29" s="8"/>
    </row>
    <row r="30" spans="1:15" ht="69" customHeight="1">
      <c r="A30" s="43"/>
      <c r="B30" s="157"/>
      <c r="C30" s="149" t="s">
        <v>189</v>
      </c>
      <c r="D30" s="150"/>
      <c r="E30" s="153">
        <v>2020</v>
      </c>
      <c r="F30" s="154"/>
      <c r="G30" s="133" t="s">
        <v>8</v>
      </c>
      <c r="H30" s="19" t="s">
        <v>137</v>
      </c>
      <c r="I30" s="92">
        <v>12.22105</v>
      </c>
      <c r="J30" s="65"/>
      <c r="K30" s="65"/>
      <c r="L30" s="135" t="s">
        <v>120</v>
      </c>
      <c r="M30" s="75"/>
      <c r="N30" s="8"/>
      <c r="O30" s="8"/>
    </row>
    <row r="31" spans="1:15" ht="55.5" customHeight="1">
      <c r="A31" s="43"/>
      <c r="B31" s="157"/>
      <c r="C31" s="151"/>
      <c r="D31" s="152"/>
      <c r="E31" s="155"/>
      <c r="F31" s="156"/>
      <c r="G31" s="134"/>
      <c r="H31" s="19" t="s">
        <v>119</v>
      </c>
      <c r="I31" s="30">
        <v>1392.343</v>
      </c>
      <c r="J31" s="65"/>
      <c r="K31" s="65"/>
      <c r="L31" s="136"/>
      <c r="M31" s="75"/>
      <c r="N31" s="8"/>
      <c r="O31" s="8"/>
    </row>
    <row r="32" spans="1:15" ht="68.25" customHeight="1">
      <c r="A32" s="43"/>
      <c r="B32" s="157"/>
      <c r="C32" s="149" t="s">
        <v>190</v>
      </c>
      <c r="D32" s="150"/>
      <c r="E32" s="153">
        <v>2020</v>
      </c>
      <c r="F32" s="154"/>
      <c r="G32" s="133" t="s">
        <v>8</v>
      </c>
      <c r="H32" s="19" t="s">
        <v>137</v>
      </c>
      <c r="I32" s="92">
        <v>12.22105</v>
      </c>
      <c r="J32" s="65"/>
      <c r="K32" s="65"/>
      <c r="L32" s="135" t="s">
        <v>121</v>
      </c>
      <c r="M32" s="75"/>
      <c r="N32" s="8"/>
      <c r="O32" s="8"/>
    </row>
    <row r="33" spans="1:15" ht="75" customHeight="1">
      <c r="A33" s="157"/>
      <c r="B33" s="157"/>
      <c r="C33" s="151"/>
      <c r="D33" s="152"/>
      <c r="E33" s="155"/>
      <c r="F33" s="156"/>
      <c r="G33" s="134"/>
      <c r="H33" s="19" t="s">
        <v>119</v>
      </c>
      <c r="I33" s="30">
        <v>1217.964</v>
      </c>
      <c r="J33" s="65"/>
      <c r="K33" s="65"/>
      <c r="L33" s="136"/>
      <c r="M33" s="75"/>
      <c r="N33" s="8"/>
      <c r="O33" s="8"/>
    </row>
    <row r="34" spans="1:15" ht="181.5" customHeight="1">
      <c r="A34" s="158"/>
      <c r="B34" s="158"/>
      <c r="C34" s="159" t="s">
        <v>191</v>
      </c>
      <c r="D34" s="160"/>
      <c r="E34" s="138" t="s">
        <v>67</v>
      </c>
      <c r="F34" s="139"/>
      <c r="G34" s="93" t="s">
        <v>8</v>
      </c>
      <c r="H34" s="93" t="s">
        <v>137</v>
      </c>
      <c r="I34" s="21">
        <f>49.8+10</f>
        <v>59.8</v>
      </c>
      <c r="J34" s="65">
        <v>5000</v>
      </c>
      <c r="K34" s="65"/>
      <c r="L34" s="103" t="s">
        <v>175</v>
      </c>
      <c r="M34" s="75"/>
      <c r="N34" s="8"/>
      <c r="O34" s="8"/>
    </row>
    <row r="35" spans="1:15" ht="127.5" customHeight="1">
      <c r="A35" s="74"/>
      <c r="B35" s="74"/>
      <c r="C35" s="187" t="s">
        <v>192</v>
      </c>
      <c r="D35" s="188"/>
      <c r="E35" s="138">
        <v>2021</v>
      </c>
      <c r="F35" s="139"/>
      <c r="G35" s="93" t="s">
        <v>8</v>
      </c>
      <c r="H35" s="93" t="s">
        <v>137</v>
      </c>
      <c r="I35" s="21"/>
      <c r="J35" s="65">
        <v>5000</v>
      </c>
      <c r="K35" s="65"/>
      <c r="L35" s="103" t="s">
        <v>136</v>
      </c>
      <c r="M35" s="75"/>
      <c r="N35" s="8"/>
      <c r="O35" s="8"/>
    </row>
    <row r="36" spans="1:15" ht="127.5" customHeight="1">
      <c r="A36" s="74"/>
      <c r="B36" s="74"/>
      <c r="C36" s="169" t="s">
        <v>193</v>
      </c>
      <c r="D36" s="170"/>
      <c r="E36" s="138">
        <v>2021</v>
      </c>
      <c r="F36" s="139"/>
      <c r="G36" s="101" t="s">
        <v>8</v>
      </c>
      <c r="H36" s="101" t="s">
        <v>137</v>
      </c>
      <c r="I36" s="21"/>
      <c r="J36" s="65">
        <v>3400</v>
      </c>
      <c r="K36" s="65"/>
      <c r="L36" s="103" t="s">
        <v>163</v>
      </c>
      <c r="M36" s="75"/>
      <c r="N36" s="8"/>
      <c r="O36" s="8"/>
    </row>
    <row r="37" spans="1:15" ht="150" customHeight="1">
      <c r="A37" s="74"/>
      <c r="B37" s="74"/>
      <c r="C37" s="169" t="s">
        <v>194</v>
      </c>
      <c r="D37" s="170"/>
      <c r="E37" s="138">
        <v>2021</v>
      </c>
      <c r="F37" s="139"/>
      <c r="G37" s="93" t="s">
        <v>8</v>
      </c>
      <c r="H37" s="93" t="s">
        <v>137</v>
      </c>
      <c r="I37" s="21"/>
      <c r="J37" s="65">
        <v>1300</v>
      </c>
      <c r="K37" s="65"/>
      <c r="L37" s="103" t="s">
        <v>164</v>
      </c>
      <c r="M37" s="75"/>
      <c r="N37" s="8"/>
      <c r="O37" s="8"/>
    </row>
    <row r="38" spans="1:15" ht="138" customHeight="1">
      <c r="A38" s="74"/>
      <c r="B38" s="74"/>
      <c r="C38" s="169" t="s">
        <v>195</v>
      </c>
      <c r="D38" s="170"/>
      <c r="E38" s="138">
        <v>2021</v>
      </c>
      <c r="F38" s="139"/>
      <c r="G38" s="93" t="s">
        <v>8</v>
      </c>
      <c r="H38" s="93" t="s">
        <v>137</v>
      </c>
      <c r="I38" s="21"/>
      <c r="J38" s="65">
        <v>350</v>
      </c>
      <c r="K38" s="65"/>
      <c r="L38" s="103" t="s">
        <v>155</v>
      </c>
      <c r="M38" s="75"/>
      <c r="N38" s="8"/>
      <c r="O38" s="8"/>
    </row>
    <row r="39" spans="1:15" ht="274.5" customHeight="1">
      <c r="A39" s="74"/>
      <c r="B39" s="74"/>
      <c r="C39" s="169" t="s">
        <v>196</v>
      </c>
      <c r="D39" s="170"/>
      <c r="E39" s="138">
        <v>2021</v>
      </c>
      <c r="F39" s="139"/>
      <c r="G39" s="102" t="s">
        <v>8</v>
      </c>
      <c r="H39" s="102" t="s">
        <v>137</v>
      </c>
      <c r="I39" s="21"/>
      <c r="J39" s="65">
        <v>250</v>
      </c>
      <c r="K39" s="65"/>
      <c r="L39" s="103" t="s">
        <v>142</v>
      </c>
      <c r="M39" s="75"/>
      <c r="N39" s="8"/>
      <c r="O39" s="8"/>
    </row>
    <row r="40" spans="1:15" ht="124.5" customHeight="1">
      <c r="A40" s="74"/>
      <c r="B40" s="74"/>
      <c r="C40" s="220" t="s">
        <v>197</v>
      </c>
      <c r="D40" s="221"/>
      <c r="E40" s="138" t="s">
        <v>39</v>
      </c>
      <c r="F40" s="139"/>
      <c r="G40" s="101" t="s">
        <v>8</v>
      </c>
      <c r="H40" s="101" t="s">
        <v>137</v>
      </c>
      <c r="I40" s="21"/>
      <c r="J40" s="65">
        <v>76</v>
      </c>
      <c r="K40" s="65">
        <v>84</v>
      </c>
      <c r="L40" s="103" t="s">
        <v>153</v>
      </c>
      <c r="M40" s="75"/>
      <c r="N40" s="8"/>
      <c r="O40" s="8"/>
    </row>
    <row r="41" spans="1:15" ht="132.75" customHeight="1">
      <c r="A41" s="24" t="s">
        <v>45</v>
      </c>
      <c r="B41" s="27" t="s">
        <v>36</v>
      </c>
      <c r="C41" s="147" t="s">
        <v>123</v>
      </c>
      <c r="D41" s="148"/>
      <c r="E41" s="138">
        <v>2020</v>
      </c>
      <c r="F41" s="139"/>
      <c r="G41" s="19" t="s">
        <v>8</v>
      </c>
      <c r="H41" s="19" t="s">
        <v>137</v>
      </c>
      <c r="I41" s="21">
        <v>800</v>
      </c>
      <c r="J41" s="65"/>
      <c r="K41" s="65"/>
      <c r="L41" s="44" t="s">
        <v>156</v>
      </c>
      <c r="M41" s="76"/>
      <c r="N41" s="8"/>
      <c r="O41" s="8"/>
    </row>
    <row r="42" spans="1:15" ht="118.5" customHeight="1">
      <c r="A42" s="43"/>
      <c r="B42" s="45"/>
      <c r="C42" s="143" t="s">
        <v>124</v>
      </c>
      <c r="D42" s="144"/>
      <c r="E42" s="138">
        <v>2020</v>
      </c>
      <c r="F42" s="139"/>
      <c r="G42" s="19" t="s">
        <v>8</v>
      </c>
      <c r="H42" s="19" t="s">
        <v>137</v>
      </c>
      <c r="I42" s="21">
        <f>800-31</f>
        <v>769</v>
      </c>
      <c r="J42" s="65"/>
      <c r="K42" s="65"/>
      <c r="L42" s="44" t="s">
        <v>157</v>
      </c>
      <c r="M42" s="76"/>
      <c r="N42" s="8"/>
      <c r="O42" s="8"/>
    </row>
    <row r="43" spans="1:15" s="59" customFormat="1" ht="154.5" customHeight="1">
      <c r="A43" s="56"/>
      <c r="B43" s="57"/>
      <c r="C43" s="227" t="s">
        <v>125</v>
      </c>
      <c r="D43" s="223"/>
      <c r="E43" s="193">
        <v>2022</v>
      </c>
      <c r="F43" s="194"/>
      <c r="G43" s="66" t="s">
        <v>8</v>
      </c>
      <c r="H43" s="66" t="s">
        <v>137</v>
      </c>
      <c r="I43" s="67"/>
      <c r="J43" s="113"/>
      <c r="K43" s="114">
        <v>960</v>
      </c>
      <c r="L43" s="61" t="s">
        <v>158</v>
      </c>
      <c r="M43" s="78"/>
      <c r="N43" s="58"/>
      <c r="O43" s="58"/>
    </row>
    <row r="44" spans="1:15" ht="145.5" customHeight="1">
      <c r="A44" s="43"/>
      <c r="B44" s="45"/>
      <c r="C44" s="143" t="s">
        <v>126</v>
      </c>
      <c r="D44" s="144"/>
      <c r="E44" s="138">
        <v>2022</v>
      </c>
      <c r="F44" s="139"/>
      <c r="G44" s="19" t="s">
        <v>8</v>
      </c>
      <c r="H44" s="19" t="s">
        <v>137</v>
      </c>
      <c r="I44" s="20"/>
      <c r="J44" s="65"/>
      <c r="K44" s="95">
        <v>1920</v>
      </c>
      <c r="L44" s="44" t="s">
        <v>159</v>
      </c>
      <c r="M44" s="76"/>
      <c r="N44" s="8"/>
      <c r="O44" s="8"/>
    </row>
    <row r="45" spans="1:15" ht="145.5" customHeight="1">
      <c r="A45" s="157"/>
      <c r="B45" s="157"/>
      <c r="C45" s="143" t="s">
        <v>127</v>
      </c>
      <c r="D45" s="144"/>
      <c r="E45" s="138">
        <v>2022</v>
      </c>
      <c r="F45" s="139"/>
      <c r="G45" s="19" t="s">
        <v>8</v>
      </c>
      <c r="H45" s="19" t="s">
        <v>137</v>
      </c>
      <c r="I45" s="20"/>
      <c r="J45" s="65"/>
      <c r="K45" s="95">
        <v>1920</v>
      </c>
      <c r="L45" s="61" t="s">
        <v>165</v>
      </c>
      <c r="M45" s="76"/>
      <c r="N45" s="8"/>
      <c r="O45" s="8"/>
    </row>
    <row r="46" spans="1:15" ht="171.75" customHeight="1">
      <c r="A46" s="157"/>
      <c r="B46" s="157"/>
      <c r="C46" s="166" t="s">
        <v>138</v>
      </c>
      <c r="D46" s="167"/>
      <c r="E46" s="138">
        <v>2021</v>
      </c>
      <c r="F46" s="139"/>
      <c r="G46" s="19" t="s">
        <v>8</v>
      </c>
      <c r="H46" s="19" t="s">
        <v>137</v>
      </c>
      <c r="I46" s="20"/>
      <c r="J46" s="65">
        <v>900</v>
      </c>
      <c r="K46" s="95"/>
      <c r="L46" s="103" t="s">
        <v>166</v>
      </c>
      <c r="M46" s="75">
        <v>9</v>
      </c>
      <c r="N46" s="8"/>
      <c r="O46" s="8"/>
    </row>
    <row r="47" spans="1:15" ht="129.75" customHeight="1">
      <c r="A47" s="157"/>
      <c r="B47" s="157"/>
      <c r="C47" s="166" t="s">
        <v>139</v>
      </c>
      <c r="D47" s="167"/>
      <c r="E47" s="138">
        <v>2022</v>
      </c>
      <c r="F47" s="139"/>
      <c r="G47" s="19" t="s">
        <v>8</v>
      </c>
      <c r="H47" s="19"/>
      <c r="I47" s="20"/>
      <c r="J47" s="65">
        <v>900</v>
      </c>
      <c r="K47" s="95"/>
      <c r="L47" s="103" t="s">
        <v>167</v>
      </c>
      <c r="M47" s="75"/>
      <c r="N47" s="8"/>
      <c r="O47" s="8"/>
    </row>
    <row r="48" spans="1:15" ht="121.5" customHeight="1">
      <c r="A48" s="171" t="s">
        <v>132</v>
      </c>
      <c r="B48" s="163" t="s">
        <v>34</v>
      </c>
      <c r="C48" s="195" t="s">
        <v>73</v>
      </c>
      <c r="D48" s="195"/>
      <c r="E48" s="182" t="s">
        <v>67</v>
      </c>
      <c r="F48" s="182"/>
      <c r="G48" s="19" t="s">
        <v>8</v>
      </c>
      <c r="H48" s="19" t="s">
        <v>137</v>
      </c>
      <c r="I48" s="21">
        <v>500</v>
      </c>
      <c r="J48" s="95">
        <v>336</v>
      </c>
      <c r="K48" s="65"/>
      <c r="L48" s="44" t="s">
        <v>151</v>
      </c>
      <c r="M48" s="76"/>
      <c r="N48" s="8"/>
      <c r="O48" s="8"/>
    </row>
    <row r="49" spans="1:15" ht="96.75" customHeight="1">
      <c r="A49" s="172"/>
      <c r="B49" s="158"/>
      <c r="C49" s="177" t="s">
        <v>77</v>
      </c>
      <c r="D49" s="173"/>
      <c r="E49" s="179" t="s">
        <v>28</v>
      </c>
      <c r="F49" s="179"/>
      <c r="G49" s="19" t="s">
        <v>8</v>
      </c>
      <c r="H49" s="19" t="s">
        <v>137</v>
      </c>
      <c r="I49" s="68">
        <v>222</v>
      </c>
      <c r="J49" s="114">
        <v>279</v>
      </c>
      <c r="K49" s="114">
        <v>310</v>
      </c>
      <c r="L49" s="42" t="s">
        <v>150</v>
      </c>
      <c r="M49" s="76"/>
      <c r="N49" s="8"/>
      <c r="O49" s="8"/>
    </row>
    <row r="50" spans="1:15" ht="66.75" customHeight="1">
      <c r="A50" s="17"/>
      <c r="B50" s="23" t="s">
        <v>21</v>
      </c>
      <c r="C50" s="173"/>
      <c r="D50" s="173"/>
      <c r="E50" s="179"/>
      <c r="F50" s="179"/>
      <c r="G50" s="49"/>
      <c r="H50" s="17"/>
      <c r="I50" s="20">
        <f>SUM(I13:I49)</f>
        <v>86623.45909999996</v>
      </c>
      <c r="J50" s="65">
        <f>SUM(J13:J49)</f>
        <v>178155.557</v>
      </c>
      <c r="K50" s="65">
        <f>SUM(K13:K49)</f>
        <v>165594.957</v>
      </c>
      <c r="L50" s="23"/>
      <c r="M50" s="79"/>
      <c r="N50" s="8"/>
      <c r="O50" s="8"/>
    </row>
    <row r="51" spans="1:15" ht="58.5" customHeight="1">
      <c r="A51" s="35"/>
      <c r="B51" s="180" t="s">
        <v>22</v>
      </c>
      <c r="C51" s="164" t="s">
        <v>85</v>
      </c>
      <c r="D51" s="165"/>
      <c r="E51" s="31"/>
      <c r="F51" s="32"/>
      <c r="G51" s="33"/>
      <c r="H51" s="17"/>
      <c r="I51" s="34">
        <f>I20+I21+I22+I23+I24+I25+I27+I28+I41+I42+I43+I44+I45+I46+I48+I49+I29+I30+I31+I32+I33+I34</f>
        <v>6317.7491</v>
      </c>
      <c r="J51" s="115">
        <f>SUM(J20:J49)</f>
        <v>19791</v>
      </c>
      <c r="K51" s="115">
        <f>SUM(K20:K25)+K27+K28+K43+K44+K45+K46+K49+K40</f>
        <v>38590</v>
      </c>
      <c r="L51" s="36"/>
      <c r="M51" s="79"/>
      <c r="N51" s="8"/>
      <c r="O51" s="8"/>
    </row>
    <row r="52" spans="1:15" ht="46.5" customHeight="1">
      <c r="A52" s="72"/>
      <c r="B52" s="181"/>
      <c r="C52" s="164" t="s">
        <v>86</v>
      </c>
      <c r="D52" s="165"/>
      <c r="E52" s="138"/>
      <c r="F52" s="139"/>
      <c r="G52" s="33"/>
      <c r="H52" s="17"/>
      <c r="I52" s="62">
        <f>SUM(I13:I16)+I18+I19</f>
        <v>80174.07999999999</v>
      </c>
      <c r="J52" s="116">
        <f>SUM(J13:J16)+J18+J19</f>
        <v>158193.717</v>
      </c>
      <c r="K52" s="115">
        <f>K13+K14+K19+K26</f>
        <v>127004.95700000001</v>
      </c>
      <c r="L52" s="35"/>
      <c r="M52" s="79"/>
      <c r="N52" s="8"/>
      <c r="O52" s="8"/>
    </row>
    <row r="53" spans="1:15" ht="46.5" customHeight="1">
      <c r="A53" s="46"/>
      <c r="B53" s="47"/>
      <c r="C53" s="164" t="s">
        <v>74</v>
      </c>
      <c r="D53" s="165"/>
      <c r="E53" s="31"/>
      <c r="F53" s="32"/>
      <c r="G53" s="33"/>
      <c r="H53" s="17"/>
      <c r="I53" s="63">
        <f>I17</f>
        <v>131.63</v>
      </c>
      <c r="J53" s="117">
        <f>J17</f>
        <v>170.84</v>
      </c>
      <c r="K53" s="115"/>
      <c r="L53" s="35"/>
      <c r="M53" s="79"/>
      <c r="N53" s="8"/>
      <c r="O53" s="8"/>
    </row>
    <row r="54" spans="1:15" ht="29.25" customHeight="1">
      <c r="A54" s="138" t="s">
        <v>32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39"/>
      <c r="M54" s="76"/>
      <c r="N54" s="8"/>
      <c r="O54" s="8"/>
    </row>
    <row r="55" spans="1:15" ht="192" customHeight="1">
      <c r="A55" s="29" t="s">
        <v>46</v>
      </c>
      <c r="B55" s="29" t="s">
        <v>41</v>
      </c>
      <c r="C55" s="147" t="s">
        <v>47</v>
      </c>
      <c r="D55" s="148"/>
      <c r="E55" s="138">
        <v>2020</v>
      </c>
      <c r="F55" s="139"/>
      <c r="G55" s="33" t="s">
        <v>169</v>
      </c>
      <c r="H55" s="19" t="s">
        <v>137</v>
      </c>
      <c r="I55" s="20">
        <f>1188.21+15-100</f>
        <v>1103.21</v>
      </c>
      <c r="J55" s="94"/>
      <c r="K55" s="65"/>
      <c r="L55" s="69" t="s">
        <v>122</v>
      </c>
      <c r="M55" s="76"/>
      <c r="N55" s="22"/>
      <c r="O55" s="8"/>
    </row>
    <row r="56" spans="1:15" ht="161.25" customHeight="1">
      <c r="A56" s="157"/>
      <c r="B56" s="157"/>
      <c r="C56" s="145" t="s">
        <v>144</v>
      </c>
      <c r="D56" s="146"/>
      <c r="E56" s="138" t="s">
        <v>28</v>
      </c>
      <c r="F56" s="139"/>
      <c r="G56" s="19" t="s">
        <v>169</v>
      </c>
      <c r="H56" s="19" t="s">
        <v>137</v>
      </c>
      <c r="I56" s="20">
        <v>50</v>
      </c>
      <c r="J56" s="94"/>
      <c r="K56" s="94">
        <v>10000</v>
      </c>
      <c r="L56" s="98" t="s">
        <v>135</v>
      </c>
      <c r="M56" s="76"/>
      <c r="N56" s="22"/>
      <c r="O56" s="8"/>
    </row>
    <row r="57" spans="1:15" ht="232.5" customHeight="1">
      <c r="A57" s="158"/>
      <c r="B57" s="158"/>
      <c r="C57" s="145" t="s">
        <v>145</v>
      </c>
      <c r="D57" s="146"/>
      <c r="E57" s="138" t="s">
        <v>39</v>
      </c>
      <c r="F57" s="139"/>
      <c r="G57" s="19" t="s">
        <v>169</v>
      </c>
      <c r="H57" s="19" t="s">
        <v>137</v>
      </c>
      <c r="I57" s="20"/>
      <c r="J57" s="96">
        <v>5300</v>
      </c>
      <c r="K57" s="95">
        <v>5000</v>
      </c>
      <c r="L57" s="98" t="s">
        <v>140</v>
      </c>
      <c r="M57" s="76"/>
      <c r="N57" s="22"/>
      <c r="O57" s="8"/>
    </row>
    <row r="58" spans="1:15" ht="168.75" customHeight="1">
      <c r="A58" s="74"/>
      <c r="B58" s="74"/>
      <c r="C58" s="145" t="s">
        <v>146</v>
      </c>
      <c r="D58" s="146"/>
      <c r="E58" s="138">
        <v>2020</v>
      </c>
      <c r="F58" s="139"/>
      <c r="G58" s="19" t="s">
        <v>170</v>
      </c>
      <c r="H58" s="19" t="s">
        <v>137</v>
      </c>
      <c r="I58" s="20">
        <v>1200</v>
      </c>
      <c r="J58" s="96"/>
      <c r="K58" s="95"/>
      <c r="L58" s="70" t="s">
        <v>109</v>
      </c>
      <c r="M58" s="76"/>
      <c r="N58" s="22"/>
      <c r="O58" s="8"/>
    </row>
    <row r="59" spans="1:15" ht="204" customHeight="1">
      <c r="A59" s="24" t="s">
        <v>10</v>
      </c>
      <c r="B59" s="24" t="s">
        <v>36</v>
      </c>
      <c r="C59" s="145" t="s">
        <v>48</v>
      </c>
      <c r="D59" s="146"/>
      <c r="E59" s="138">
        <v>2020</v>
      </c>
      <c r="F59" s="139"/>
      <c r="G59" s="19" t="s">
        <v>169</v>
      </c>
      <c r="H59" s="19" t="s">
        <v>137</v>
      </c>
      <c r="I59" s="20">
        <v>450</v>
      </c>
      <c r="J59" s="94">
        <v>410</v>
      </c>
      <c r="K59" s="65"/>
      <c r="L59" s="50" t="s">
        <v>93</v>
      </c>
      <c r="M59" s="76"/>
      <c r="N59" s="22"/>
      <c r="O59" s="8"/>
    </row>
    <row r="60" spans="1:15" ht="237" customHeight="1">
      <c r="A60" s="24" t="s">
        <v>49</v>
      </c>
      <c r="B60" s="24" t="s">
        <v>34</v>
      </c>
      <c r="C60" s="228" t="s">
        <v>173</v>
      </c>
      <c r="D60" s="229"/>
      <c r="E60" s="138" t="s">
        <v>39</v>
      </c>
      <c r="F60" s="139"/>
      <c r="G60" s="19" t="s">
        <v>169</v>
      </c>
      <c r="H60" s="19" t="s">
        <v>137</v>
      </c>
      <c r="I60" s="20"/>
      <c r="J60" s="96">
        <v>135</v>
      </c>
      <c r="K60" s="95">
        <v>310</v>
      </c>
      <c r="L60" s="105" t="s">
        <v>133</v>
      </c>
      <c r="M60" s="76"/>
      <c r="N60" s="22"/>
      <c r="O60" s="8"/>
    </row>
    <row r="61" spans="1:15" ht="161.25" customHeight="1">
      <c r="A61" s="24"/>
      <c r="B61" s="24"/>
      <c r="C61" s="145" t="s">
        <v>174</v>
      </c>
      <c r="D61" s="146"/>
      <c r="E61" s="138" t="s">
        <v>39</v>
      </c>
      <c r="F61" s="139"/>
      <c r="G61" s="19" t="s">
        <v>169</v>
      </c>
      <c r="H61" s="19" t="s">
        <v>137</v>
      </c>
      <c r="I61" s="20"/>
      <c r="J61" s="96">
        <v>12</v>
      </c>
      <c r="K61" s="95">
        <v>24</v>
      </c>
      <c r="L61" s="105" t="s">
        <v>134</v>
      </c>
      <c r="M61" s="76"/>
      <c r="N61" s="22"/>
      <c r="O61" s="8"/>
    </row>
    <row r="62" spans="1:15" ht="171.75" customHeight="1">
      <c r="A62" s="172" t="s">
        <v>50</v>
      </c>
      <c r="B62" s="43" t="s">
        <v>27</v>
      </c>
      <c r="C62" s="209" t="s">
        <v>51</v>
      </c>
      <c r="D62" s="210"/>
      <c r="E62" s="218" t="s">
        <v>67</v>
      </c>
      <c r="F62" s="219"/>
      <c r="G62" s="175" t="s">
        <v>171</v>
      </c>
      <c r="H62" s="19" t="s">
        <v>137</v>
      </c>
      <c r="I62" s="60">
        <f>4108.604+15</f>
        <v>4123.604</v>
      </c>
      <c r="J62" s="65">
        <v>130</v>
      </c>
      <c r="K62" s="65"/>
      <c r="L62" s="180" t="s">
        <v>178</v>
      </c>
      <c r="M62" s="76"/>
      <c r="N62" s="22"/>
      <c r="O62" s="8"/>
    </row>
    <row r="63" spans="1:15" ht="262.5" customHeight="1">
      <c r="A63" s="217"/>
      <c r="B63" s="39"/>
      <c r="C63" s="213"/>
      <c r="D63" s="214"/>
      <c r="E63" s="155"/>
      <c r="F63" s="156"/>
      <c r="G63" s="176"/>
      <c r="H63" s="19" t="s">
        <v>19</v>
      </c>
      <c r="I63" s="65">
        <v>14714.7</v>
      </c>
      <c r="J63" s="65">
        <v>1471.5</v>
      </c>
      <c r="K63" s="65"/>
      <c r="L63" s="181"/>
      <c r="M63" s="76">
        <v>12</v>
      </c>
      <c r="N63" s="22"/>
      <c r="O63" s="8"/>
    </row>
    <row r="64" spans="1:15" ht="166.5" customHeight="1">
      <c r="A64" s="163"/>
      <c r="B64" s="133"/>
      <c r="C64" s="209" t="s">
        <v>103</v>
      </c>
      <c r="D64" s="210"/>
      <c r="E64" s="153">
        <v>2020</v>
      </c>
      <c r="F64" s="154"/>
      <c r="G64" s="174" t="s">
        <v>171</v>
      </c>
      <c r="H64" s="19" t="s">
        <v>104</v>
      </c>
      <c r="I64" s="65">
        <v>885</v>
      </c>
      <c r="J64" s="65"/>
      <c r="K64" s="65"/>
      <c r="L64" s="47" t="s">
        <v>105</v>
      </c>
      <c r="M64" s="80"/>
      <c r="N64" s="22"/>
      <c r="O64" s="8"/>
    </row>
    <row r="65" spans="1:15" ht="142.5" customHeight="1">
      <c r="A65" s="157"/>
      <c r="B65" s="208"/>
      <c r="C65" s="211"/>
      <c r="D65" s="212"/>
      <c r="E65" s="218"/>
      <c r="F65" s="219"/>
      <c r="G65" s="176"/>
      <c r="H65" s="19" t="s">
        <v>137</v>
      </c>
      <c r="I65" s="65">
        <f>10+11.79</f>
        <v>21.79</v>
      </c>
      <c r="J65" s="65"/>
      <c r="K65" s="65"/>
      <c r="L65" s="47" t="s">
        <v>106</v>
      </c>
      <c r="M65" s="76"/>
      <c r="N65" s="22"/>
      <c r="O65" s="8"/>
    </row>
    <row r="66" spans="1:15" ht="116.25" customHeight="1">
      <c r="A66" s="158"/>
      <c r="B66" s="134"/>
      <c r="C66" s="213"/>
      <c r="D66" s="214"/>
      <c r="E66" s="155"/>
      <c r="F66" s="156"/>
      <c r="G66" s="73" t="s">
        <v>168</v>
      </c>
      <c r="H66" s="19" t="s">
        <v>137</v>
      </c>
      <c r="I66" s="65">
        <v>10</v>
      </c>
      <c r="J66" s="65"/>
      <c r="K66" s="65"/>
      <c r="L66" s="47" t="s">
        <v>107</v>
      </c>
      <c r="M66" s="76"/>
      <c r="N66" s="22"/>
      <c r="O66" s="8"/>
    </row>
    <row r="67" spans="1:15" ht="90" customHeight="1">
      <c r="A67" s="46"/>
      <c r="B67" s="17" t="s">
        <v>11</v>
      </c>
      <c r="C67" s="197"/>
      <c r="D67" s="197"/>
      <c r="E67" s="179"/>
      <c r="F67" s="179"/>
      <c r="G67" s="17"/>
      <c r="H67" s="17"/>
      <c r="I67" s="60">
        <f>I69+I70</f>
        <v>22558.304000000004</v>
      </c>
      <c r="J67" s="118">
        <f>J69+J70</f>
        <v>7458.5</v>
      </c>
      <c r="K67" s="118">
        <f>K69+K70</f>
        <v>15334</v>
      </c>
      <c r="L67" s="17"/>
      <c r="M67" s="76"/>
      <c r="N67" s="18" t="e">
        <f>#REF!+#REF!+#REF!</f>
        <v>#REF!</v>
      </c>
      <c r="O67" s="8" t="s">
        <v>13</v>
      </c>
    </row>
    <row r="68" spans="1:15" ht="71.25" customHeight="1">
      <c r="A68" s="17"/>
      <c r="B68" s="19" t="s">
        <v>25</v>
      </c>
      <c r="C68" s="189"/>
      <c r="D68" s="190"/>
      <c r="E68" s="138"/>
      <c r="F68" s="139"/>
      <c r="G68" s="17"/>
      <c r="H68" s="17"/>
      <c r="I68" s="20"/>
      <c r="J68" s="65"/>
      <c r="K68" s="115"/>
      <c r="L68" s="17"/>
      <c r="M68" s="76"/>
      <c r="N68" s="8"/>
      <c r="O68" s="8"/>
    </row>
    <row r="69" spans="1:15" ht="57.75" customHeight="1">
      <c r="A69" s="17"/>
      <c r="B69" s="19"/>
      <c r="C69" s="138" t="s">
        <v>26</v>
      </c>
      <c r="D69" s="139"/>
      <c r="E69" s="138"/>
      <c r="F69" s="139"/>
      <c r="G69" s="17"/>
      <c r="H69" s="17"/>
      <c r="I69" s="85">
        <f>SUM(I55:I65)</f>
        <v>22548.304000000004</v>
      </c>
      <c r="J69" s="65">
        <f>SUM(J55:J65)</f>
        <v>7458.5</v>
      </c>
      <c r="K69" s="65">
        <f>SUM(K55:K65)</f>
        <v>15334</v>
      </c>
      <c r="L69" s="17"/>
      <c r="M69" s="76"/>
      <c r="N69" s="8"/>
      <c r="O69" s="8"/>
    </row>
    <row r="70" spans="1:15" ht="57.75" customHeight="1">
      <c r="A70" s="17"/>
      <c r="B70" s="19"/>
      <c r="C70" s="224" t="s">
        <v>108</v>
      </c>
      <c r="D70" s="225"/>
      <c r="E70" s="31"/>
      <c r="F70" s="32"/>
      <c r="G70" s="17"/>
      <c r="H70" s="17"/>
      <c r="I70" s="60">
        <f>I66</f>
        <v>10</v>
      </c>
      <c r="J70" s="118">
        <f>J66</f>
        <v>0</v>
      </c>
      <c r="K70" s="118">
        <f>K66</f>
        <v>0</v>
      </c>
      <c r="L70" s="17"/>
      <c r="M70" s="76"/>
      <c r="N70" s="8"/>
      <c r="O70" s="8"/>
    </row>
    <row r="71" spans="1:15" ht="39" customHeight="1">
      <c r="A71" s="138" t="s">
        <v>31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39"/>
      <c r="M71" s="76"/>
      <c r="N71" s="8"/>
      <c r="O71" s="8"/>
    </row>
    <row r="72" spans="1:15" ht="201.75" customHeight="1">
      <c r="A72" s="64" t="s">
        <v>52</v>
      </c>
      <c r="B72" s="40" t="s">
        <v>9</v>
      </c>
      <c r="C72" s="143" t="s">
        <v>110</v>
      </c>
      <c r="D72" s="144"/>
      <c r="E72" s="179">
        <v>2020</v>
      </c>
      <c r="F72" s="179"/>
      <c r="G72" s="133" t="s">
        <v>66</v>
      </c>
      <c r="H72" s="19" t="s">
        <v>137</v>
      </c>
      <c r="I72" s="99">
        <v>301</v>
      </c>
      <c r="J72" s="100"/>
      <c r="K72" s="100"/>
      <c r="L72" s="4" t="s">
        <v>94</v>
      </c>
      <c r="M72" s="76"/>
      <c r="N72" s="8"/>
      <c r="O72" s="8"/>
    </row>
    <row r="73" spans="1:15" ht="186.75" customHeight="1">
      <c r="A73" s="41"/>
      <c r="B73" s="41"/>
      <c r="C73" s="143" t="s">
        <v>88</v>
      </c>
      <c r="D73" s="144"/>
      <c r="E73" s="138">
        <v>2022</v>
      </c>
      <c r="F73" s="139"/>
      <c r="G73" s="208"/>
      <c r="H73" s="19" t="s">
        <v>137</v>
      </c>
      <c r="I73" s="100"/>
      <c r="J73" s="100"/>
      <c r="K73" s="95">
        <v>475</v>
      </c>
      <c r="L73" s="4" t="s">
        <v>87</v>
      </c>
      <c r="M73" s="80">
        <v>13</v>
      </c>
      <c r="N73" s="8"/>
      <c r="O73" s="8"/>
    </row>
    <row r="74" spans="1:15" ht="186.75" customHeight="1">
      <c r="A74" s="41"/>
      <c r="B74" s="41"/>
      <c r="C74" s="143" t="s">
        <v>111</v>
      </c>
      <c r="D74" s="144"/>
      <c r="E74" s="138">
        <v>2020</v>
      </c>
      <c r="F74" s="139"/>
      <c r="G74" s="208"/>
      <c r="H74" s="19" t="s">
        <v>137</v>
      </c>
      <c r="I74" s="95">
        <v>43.9</v>
      </c>
      <c r="J74" s="100"/>
      <c r="K74" s="95"/>
      <c r="L74" s="39" t="s">
        <v>112</v>
      </c>
      <c r="M74" s="76"/>
      <c r="N74" s="8"/>
      <c r="O74" s="8"/>
    </row>
    <row r="75" spans="1:15" ht="144.75" customHeight="1">
      <c r="A75" s="27" t="s">
        <v>53</v>
      </c>
      <c r="B75" s="24" t="s">
        <v>40</v>
      </c>
      <c r="C75" s="215" t="s">
        <v>128</v>
      </c>
      <c r="D75" s="216"/>
      <c r="E75" s="138">
        <v>2021</v>
      </c>
      <c r="F75" s="139"/>
      <c r="G75" s="208"/>
      <c r="H75" s="19" t="s">
        <v>137</v>
      </c>
      <c r="I75" s="25"/>
      <c r="J75" s="95">
        <v>300</v>
      </c>
      <c r="K75" s="119"/>
      <c r="L75" s="104" t="s">
        <v>143</v>
      </c>
      <c r="M75" s="76"/>
      <c r="N75" s="8"/>
      <c r="O75" s="8"/>
    </row>
    <row r="76" spans="1:15" ht="142.5" customHeight="1">
      <c r="A76" s="41"/>
      <c r="B76" s="41"/>
      <c r="C76" s="206" t="s">
        <v>78</v>
      </c>
      <c r="D76" s="207"/>
      <c r="E76" s="138">
        <v>2022</v>
      </c>
      <c r="F76" s="139"/>
      <c r="G76" s="208"/>
      <c r="H76" s="19" t="s">
        <v>137</v>
      </c>
      <c r="I76" s="25"/>
      <c r="J76" s="95"/>
      <c r="K76" s="95">
        <v>143</v>
      </c>
      <c r="L76" s="39" t="s">
        <v>95</v>
      </c>
      <c r="M76" s="76"/>
      <c r="N76" s="8"/>
      <c r="O76" s="8"/>
    </row>
    <row r="77" spans="1:15" ht="154.5" customHeight="1">
      <c r="A77" s="41"/>
      <c r="B77" s="41"/>
      <c r="C77" s="178" t="s">
        <v>79</v>
      </c>
      <c r="D77" s="178"/>
      <c r="E77" s="179">
        <v>2022</v>
      </c>
      <c r="F77" s="179"/>
      <c r="G77" s="208"/>
      <c r="H77" s="19" t="s">
        <v>137</v>
      </c>
      <c r="I77" s="25"/>
      <c r="J77" s="95"/>
      <c r="K77" s="95">
        <v>227</v>
      </c>
      <c r="L77" s="39" t="s">
        <v>96</v>
      </c>
      <c r="M77" s="76">
        <v>14</v>
      </c>
      <c r="N77" s="8"/>
      <c r="O77" s="8"/>
    </row>
    <row r="78" spans="1:15" ht="134.25" customHeight="1">
      <c r="A78" s="41"/>
      <c r="B78" s="41"/>
      <c r="C78" s="178" t="s">
        <v>80</v>
      </c>
      <c r="D78" s="178"/>
      <c r="E78" s="179">
        <v>2022</v>
      </c>
      <c r="F78" s="179"/>
      <c r="G78" s="208"/>
      <c r="H78" s="19" t="s">
        <v>137</v>
      </c>
      <c r="I78" s="25"/>
      <c r="J78" s="95"/>
      <c r="K78" s="95">
        <v>102</v>
      </c>
      <c r="L78" s="39" t="s">
        <v>97</v>
      </c>
      <c r="M78" s="76"/>
      <c r="N78" s="8"/>
      <c r="O78" s="8"/>
    </row>
    <row r="79" spans="1:15" ht="138.75" customHeight="1">
      <c r="A79" s="41"/>
      <c r="B79" s="39"/>
      <c r="C79" s="143" t="s">
        <v>72</v>
      </c>
      <c r="D79" s="144"/>
      <c r="E79" s="138">
        <v>2021</v>
      </c>
      <c r="F79" s="139"/>
      <c r="G79" s="134"/>
      <c r="H79" s="19" t="s">
        <v>137</v>
      </c>
      <c r="I79" s="21"/>
      <c r="J79" s="95">
        <v>1500</v>
      </c>
      <c r="K79" s="97"/>
      <c r="L79" s="39" t="s">
        <v>98</v>
      </c>
      <c r="M79" s="76"/>
      <c r="N79" s="8"/>
      <c r="O79" s="8"/>
    </row>
    <row r="80" spans="1:15" ht="81.75" customHeight="1">
      <c r="A80" s="39"/>
      <c r="B80" s="24" t="s">
        <v>15</v>
      </c>
      <c r="C80" s="173"/>
      <c r="D80" s="173"/>
      <c r="E80" s="179"/>
      <c r="F80" s="179"/>
      <c r="G80" s="4"/>
      <c r="H80" s="19"/>
      <c r="I80" s="21">
        <f>SUM(I72:I79)</f>
        <v>344.9</v>
      </c>
      <c r="J80" s="95">
        <f>SUM(J75:J79)</f>
        <v>1800</v>
      </c>
      <c r="K80" s="95">
        <f>SUM(K73:K79)</f>
        <v>947</v>
      </c>
      <c r="L80" s="4"/>
      <c r="M80" s="76"/>
      <c r="N80" s="8"/>
      <c r="O80" s="8"/>
    </row>
    <row r="81" spans="1:15" ht="34.5" customHeight="1">
      <c r="A81" s="138" t="s">
        <v>33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39"/>
      <c r="M81" s="76"/>
      <c r="N81" s="8"/>
      <c r="O81" s="8"/>
    </row>
    <row r="82" spans="1:15" ht="148.5" customHeight="1">
      <c r="A82" s="26" t="s">
        <v>54</v>
      </c>
      <c r="B82" s="26" t="s">
        <v>81</v>
      </c>
      <c r="C82" s="200" t="s">
        <v>82</v>
      </c>
      <c r="D82" s="201"/>
      <c r="E82" s="138" t="s">
        <v>28</v>
      </c>
      <c r="F82" s="139"/>
      <c r="G82" s="19" t="s">
        <v>35</v>
      </c>
      <c r="H82" s="19" t="s">
        <v>137</v>
      </c>
      <c r="I82" s="21">
        <f>85-10</f>
        <v>75</v>
      </c>
      <c r="J82" s="95"/>
      <c r="K82" s="95">
        <v>75</v>
      </c>
      <c r="L82" s="71" t="s">
        <v>131</v>
      </c>
      <c r="M82" s="75"/>
      <c r="N82" s="8"/>
      <c r="O82" s="8"/>
    </row>
    <row r="83" spans="1:15" ht="148.5" customHeight="1">
      <c r="A83" s="26"/>
      <c r="B83" s="26"/>
      <c r="C83" s="200" t="s">
        <v>129</v>
      </c>
      <c r="D83" s="201"/>
      <c r="E83" s="138">
        <v>2021</v>
      </c>
      <c r="F83" s="139"/>
      <c r="G83" s="19" t="s">
        <v>35</v>
      </c>
      <c r="H83" s="19"/>
      <c r="I83" s="21"/>
      <c r="J83" s="95">
        <v>100</v>
      </c>
      <c r="K83" s="95"/>
      <c r="L83" s="71" t="s">
        <v>130</v>
      </c>
      <c r="M83" s="75"/>
      <c r="N83" s="8"/>
      <c r="O83" s="8"/>
    </row>
    <row r="84" spans="1:15" ht="409.5" customHeight="1">
      <c r="A84" s="27" t="s">
        <v>55</v>
      </c>
      <c r="B84" s="27" t="s">
        <v>16</v>
      </c>
      <c r="C84" s="178" t="s">
        <v>83</v>
      </c>
      <c r="D84" s="178"/>
      <c r="E84" s="179" t="s">
        <v>28</v>
      </c>
      <c r="F84" s="179"/>
      <c r="G84" s="19" t="s">
        <v>37</v>
      </c>
      <c r="H84" s="19" t="s">
        <v>137</v>
      </c>
      <c r="I84" s="21">
        <v>50</v>
      </c>
      <c r="J84" s="95">
        <v>50</v>
      </c>
      <c r="K84" s="95">
        <v>50</v>
      </c>
      <c r="L84" s="83" t="s">
        <v>69</v>
      </c>
      <c r="M84" s="75">
        <v>15</v>
      </c>
      <c r="N84" s="8"/>
      <c r="O84" s="8"/>
    </row>
    <row r="85" spans="1:15" ht="268.5" customHeight="1">
      <c r="A85" s="27" t="s">
        <v>56</v>
      </c>
      <c r="B85" s="27" t="s">
        <v>141</v>
      </c>
      <c r="C85" s="143" t="s">
        <v>57</v>
      </c>
      <c r="D85" s="144"/>
      <c r="E85" s="138" t="s">
        <v>28</v>
      </c>
      <c r="F85" s="139"/>
      <c r="G85" s="19" t="s">
        <v>37</v>
      </c>
      <c r="H85" s="19" t="s">
        <v>137</v>
      </c>
      <c r="I85" s="21"/>
      <c r="J85" s="95">
        <v>32</v>
      </c>
      <c r="K85" s="95">
        <v>32</v>
      </c>
      <c r="L85" s="44" t="s">
        <v>68</v>
      </c>
      <c r="M85" s="75"/>
      <c r="N85" s="8"/>
      <c r="O85" s="8"/>
    </row>
    <row r="86" spans="1:15" ht="165" customHeight="1">
      <c r="A86" s="163"/>
      <c r="B86" s="163"/>
      <c r="C86" s="143" t="s">
        <v>117</v>
      </c>
      <c r="D86" s="144"/>
      <c r="E86" s="138" t="s">
        <v>28</v>
      </c>
      <c r="F86" s="139"/>
      <c r="G86" s="19" t="s">
        <v>35</v>
      </c>
      <c r="H86" s="19" t="s">
        <v>137</v>
      </c>
      <c r="I86" s="21">
        <v>20</v>
      </c>
      <c r="J86" s="95">
        <v>40</v>
      </c>
      <c r="K86" s="95">
        <v>44</v>
      </c>
      <c r="L86" s="44" t="s">
        <v>118</v>
      </c>
      <c r="M86" s="75"/>
      <c r="N86" s="8"/>
      <c r="O86" s="8"/>
    </row>
    <row r="87" spans="1:15" ht="42" customHeight="1">
      <c r="A87" s="157"/>
      <c r="B87" s="157"/>
      <c r="C87" s="209" t="s">
        <v>179</v>
      </c>
      <c r="D87" s="230"/>
      <c r="E87" s="153">
        <v>2021</v>
      </c>
      <c r="F87" s="154"/>
      <c r="G87" s="133" t="s">
        <v>169</v>
      </c>
      <c r="H87" s="19" t="s">
        <v>137</v>
      </c>
      <c r="I87" s="21"/>
      <c r="J87" s="95">
        <v>1100</v>
      </c>
      <c r="K87" s="95"/>
      <c r="L87" s="180" t="s">
        <v>181</v>
      </c>
      <c r="M87" s="75"/>
      <c r="N87" s="8"/>
      <c r="O87" s="8"/>
    </row>
    <row r="88" spans="1:15" ht="42.75" customHeight="1">
      <c r="A88" s="158"/>
      <c r="B88" s="158"/>
      <c r="C88" s="231"/>
      <c r="D88" s="232"/>
      <c r="E88" s="155"/>
      <c r="F88" s="156"/>
      <c r="G88" s="134"/>
      <c r="H88" s="19" t="s">
        <v>180</v>
      </c>
      <c r="I88" s="21"/>
      <c r="J88" s="95">
        <v>630</v>
      </c>
      <c r="K88" s="95"/>
      <c r="L88" s="181"/>
      <c r="M88" s="75"/>
      <c r="N88" s="8"/>
      <c r="O88" s="8"/>
    </row>
    <row r="89" spans="1:15" ht="127.5" customHeight="1">
      <c r="A89" s="27" t="s">
        <v>58</v>
      </c>
      <c r="B89" s="24" t="s">
        <v>75</v>
      </c>
      <c r="C89" s="206" t="s">
        <v>84</v>
      </c>
      <c r="D89" s="207"/>
      <c r="E89" s="138" t="s">
        <v>28</v>
      </c>
      <c r="F89" s="139"/>
      <c r="G89" s="28" t="s">
        <v>35</v>
      </c>
      <c r="H89" s="19" t="s">
        <v>137</v>
      </c>
      <c r="I89" s="21"/>
      <c r="J89" s="95">
        <v>220</v>
      </c>
      <c r="K89" s="95">
        <v>242</v>
      </c>
      <c r="L89" s="71" t="s">
        <v>70</v>
      </c>
      <c r="M89" s="76">
        <v>16</v>
      </c>
      <c r="N89" s="8"/>
      <c r="O89" s="8"/>
    </row>
    <row r="90" spans="1:15" ht="231" customHeight="1">
      <c r="A90" s="27" t="s">
        <v>59</v>
      </c>
      <c r="B90" s="24" t="s">
        <v>62</v>
      </c>
      <c r="C90" s="147" t="s">
        <v>60</v>
      </c>
      <c r="D90" s="148"/>
      <c r="E90" s="138" t="s">
        <v>28</v>
      </c>
      <c r="F90" s="139"/>
      <c r="G90" s="19" t="s">
        <v>35</v>
      </c>
      <c r="H90" s="19" t="s">
        <v>137</v>
      </c>
      <c r="I90" s="21"/>
      <c r="J90" s="95">
        <f>60*1.1</f>
        <v>66</v>
      </c>
      <c r="K90" s="95">
        <v>73</v>
      </c>
      <c r="L90" s="71" t="s">
        <v>71</v>
      </c>
      <c r="M90" s="76"/>
      <c r="N90" s="8"/>
      <c r="O90" s="8"/>
    </row>
    <row r="91" spans="1:15" ht="48.75" customHeight="1">
      <c r="A91" s="133"/>
      <c r="B91" s="133" t="s">
        <v>22</v>
      </c>
      <c r="C91" s="164" t="s">
        <v>23</v>
      </c>
      <c r="D91" s="165"/>
      <c r="E91" s="138"/>
      <c r="F91" s="139"/>
      <c r="G91" s="19"/>
      <c r="H91" s="19"/>
      <c r="I91" s="21">
        <f>I82+I89+I90+I86</f>
        <v>95</v>
      </c>
      <c r="J91" s="95">
        <f>J82+J89+J90+J83+J86</f>
        <v>426</v>
      </c>
      <c r="K91" s="95">
        <f>K82+K89+K90+K86</f>
        <v>434</v>
      </c>
      <c r="L91" s="174"/>
      <c r="M91" s="76"/>
      <c r="N91" s="8"/>
      <c r="O91" s="8"/>
    </row>
    <row r="92" spans="1:15" ht="27.75" customHeight="1">
      <c r="A92" s="208"/>
      <c r="B92" s="208"/>
      <c r="C92" s="164" t="s">
        <v>24</v>
      </c>
      <c r="D92" s="165"/>
      <c r="E92" s="138"/>
      <c r="F92" s="139"/>
      <c r="G92" s="19"/>
      <c r="H92" s="19"/>
      <c r="I92" s="21">
        <f>I84+I85</f>
        <v>50</v>
      </c>
      <c r="J92" s="95">
        <f>J84+J85</f>
        <v>82</v>
      </c>
      <c r="K92" s="95">
        <f>K84+K85</f>
        <v>82</v>
      </c>
      <c r="L92" s="175"/>
      <c r="M92" s="76"/>
      <c r="N92" s="8"/>
      <c r="O92" s="8"/>
    </row>
    <row r="93" spans="1:15" ht="46.5" customHeight="1">
      <c r="A93" s="134"/>
      <c r="B93" s="134"/>
      <c r="C93" s="164" t="s">
        <v>182</v>
      </c>
      <c r="D93" s="165"/>
      <c r="E93" s="130"/>
      <c r="F93" s="131"/>
      <c r="G93" s="19"/>
      <c r="H93" s="19"/>
      <c r="I93" s="21">
        <f>I87+I88</f>
        <v>0</v>
      </c>
      <c r="J93" s="21">
        <f>J87+J88</f>
        <v>1730</v>
      </c>
      <c r="K93" s="21">
        <f>K87+K88</f>
        <v>0</v>
      </c>
      <c r="L93" s="175"/>
      <c r="M93" s="76"/>
      <c r="N93" s="8"/>
      <c r="O93" s="8"/>
    </row>
    <row r="94" spans="1:15" ht="27.75" customHeight="1">
      <c r="A94" s="39"/>
      <c r="B94" s="33" t="s">
        <v>38</v>
      </c>
      <c r="C94" s="52"/>
      <c r="D94" s="53"/>
      <c r="E94" s="31"/>
      <c r="F94" s="32"/>
      <c r="G94" s="19"/>
      <c r="H94" s="19"/>
      <c r="I94" s="21">
        <f>SUM(I82:I90)</f>
        <v>145</v>
      </c>
      <c r="J94" s="95">
        <f>SUM(J82:J90)</f>
        <v>2238</v>
      </c>
      <c r="K94" s="95">
        <f>SUM(K82:K90)</f>
        <v>516</v>
      </c>
      <c r="L94" s="175"/>
      <c r="M94" s="76"/>
      <c r="N94" s="8"/>
      <c r="O94" s="8"/>
    </row>
    <row r="95" spans="1:15" ht="48.75" customHeight="1">
      <c r="A95" s="19"/>
      <c r="B95" s="23"/>
      <c r="C95" s="138" t="s">
        <v>12</v>
      </c>
      <c r="D95" s="139"/>
      <c r="E95" s="189"/>
      <c r="F95" s="190"/>
      <c r="G95" s="4"/>
      <c r="H95" s="19"/>
      <c r="I95" s="30">
        <f>I51+I52+I69+I80+I94+I53+I70</f>
        <v>109671.66309999999</v>
      </c>
      <c r="J95" s="120">
        <f>J50+J69+J80+J82+J84+J85+J89+J90+J86+J83+J87+J88</f>
        <v>189652.057</v>
      </c>
      <c r="K95" s="120">
        <f>K50+K69+K80+K82+K84+K85+K89+K90+K86+K83</f>
        <v>182391.957</v>
      </c>
      <c r="L95" s="176"/>
      <c r="M95" s="81"/>
      <c r="N95" s="8"/>
      <c r="O95" s="8"/>
    </row>
    <row r="96" spans="1:15" ht="48.75" customHeight="1" hidden="1">
      <c r="A96" s="19"/>
      <c r="B96" s="23"/>
      <c r="C96" s="189" t="s">
        <v>42</v>
      </c>
      <c r="D96" s="190"/>
      <c r="E96" s="189"/>
      <c r="F96" s="190"/>
      <c r="G96" s="19"/>
      <c r="H96" s="19"/>
      <c r="I96" s="30">
        <f>I95-I14-I16-I63</f>
        <v>31253.153099999985</v>
      </c>
      <c r="J96" s="120">
        <f>J95-J14</f>
        <v>92792.457</v>
      </c>
      <c r="K96" s="120">
        <f>K95-K14</f>
        <v>89765.43699999999</v>
      </c>
      <c r="L96" s="28"/>
      <c r="M96" s="81"/>
      <c r="N96" s="8"/>
      <c r="O96" s="8"/>
    </row>
    <row r="97" spans="1:12" ht="77.25" customHeight="1" hidden="1">
      <c r="A97" s="55"/>
      <c r="B97" s="51"/>
      <c r="C97" s="189" t="s">
        <v>43</v>
      </c>
      <c r="D97" s="190"/>
      <c r="E97" s="191"/>
      <c r="F97" s="192"/>
      <c r="G97" s="51"/>
      <c r="H97" s="51"/>
      <c r="I97" s="30">
        <f>I96-I13-I15-I62-I17</f>
        <v>12927.649099999986</v>
      </c>
      <c r="J97" s="120">
        <f>J96-J13</f>
        <v>72936.237</v>
      </c>
      <c r="K97" s="120">
        <f>K96-K13</f>
        <v>70776.99999999999</v>
      </c>
      <c r="L97" s="51"/>
    </row>
    <row r="98" spans="2:11" ht="51" customHeight="1">
      <c r="B98" s="48"/>
      <c r="K98" s="122"/>
    </row>
    <row r="99" spans="1:13" s="38" customFormat="1" ht="51.75" customHeight="1">
      <c r="A99" s="37"/>
      <c r="J99" s="123"/>
      <c r="K99" s="123"/>
      <c r="M99" s="82"/>
    </row>
    <row r="100" spans="1:12" s="87" customFormat="1" ht="33.75">
      <c r="A100" s="129" t="s">
        <v>176</v>
      </c>
      <c r="B100" s="129"/>
      <c r="C100" s="129"/>
      <c r="D100" s="129"/>
      <c r="E100" s="129"/>
      <c r="F100" s="129"/>
      <c r="G100" s="129"/>
      <c r="J100" s="124"/>
      <c r="K100" s="124"/>
      <c r="L100" s="88" t="s">
        <v>177</v>
      </c>
    </row>
    <row r="101" spans="1:12" s="90" customFormat="1" ht="38.25" customHeight="1">
      <c r="A101" s="89"/>
      <c r="B101" s="89"/>
      <c r="C101" s="89"/>
      <c r="D101" s="89"/>
      <c r="E101" s="89"/>
      <c r="F101" s="89"/>
      <c r="G101" s="89"/>
      <c r="J101" s="125"/>
      <c r="K101" s="125"/>
      <c r="L101" s="91"/>
    </row>
    <row r="102" spans="1:13" ht="31.5" customHeight="1">
      <c r="A102" s="128" t="s">
        <v>116</v>
      </c>
      <c r="B102" s="128"/>
      <c r="C102" s="128"/>
      <c r="D102" s="128"/>
      <c r="E102" s="128"/>
      <c r="F102" s="128"/>
      <c r="G102" s="128"/>
      <c r="L102" s="88"/>
      <c r="M102"/>
    </row>
    <row r="103" spans="2:13" ht="31.5" customHeight="1">
      <c r="B103" s="132">
        <v>44144</v>
      </c>
      <c r="C103" s="127"/>
      <c r="D103"/>
      <c r="M103"/>
    </row>
    <row r="104" spans="2:3" ht="24.75" customHeight="1">
      <c r="B104" s="199"/>
      <c r="C104" s="199"/>
    </row>
    <row r="105" spans="2:3" ht="30.75">
      <c r="B105" s="198"/>
      <c r="C105" s="198"/>
    </row>
  </sheetData>
  <sheetProtection/>
  <mergeCells count="197">
    <mergeCell ref="L87:L88"/>
    <mergeCell ref="B91:B93"/>
    <mergeCell ref="A91:A93"/>
    <mergeCell ref="C93:D93"/>
    <mergeCell ref="C87:D88"/>
    <mergeCell ref="E87:F88"/>
    <mergeCell ref="G87:G88"/>
    <mergeCell ref="B86:B88"/>
    <mergeCell ref="E89:F89"/>
    <mergeCell ref="C91:D91"/>
    <mergeCell ref="C39:D39"/>
    <mergeCell ref="C61:D61"/>
    <mergeCell ref="C90:D90"/>
    <mergeCell ref="C89:D89"/>
    <mergeCell ref="E79:F79"/>
    <mergeCell ref="A86:A88"/>
    <mergeCell ref="C58:D58"/>
    <mergeCell ref="C60:D60"/>
    <mergeCell ref="E69:F69"/>
    <mergeCell ref="C83:D83"/>
    <mergeCell ref="C92:D92"/>
    <mergeCell ref="E85:F85"/>
    <mergeCell ref="C86:D86"/>
    <mergeCell ref="E86:F86"/>
    <mergeCell ref="E92:F92"/>
    <mergeCell ref="C67:D67"/>
    <mergeCell ref="C72:D72"/>
    <mergeCell ref="C77:D77"/>
    <mergeCell ref="C78:D78"/>
    <mergeCell ref="C74:D74"/>
    <mergeCell ref="A13:A14"/>
    <mergeCell ref="A15:A17"/>
    <mergeCell ref="B15:B17"/>
    <mergeCell ref="C68:D68"/>
    <mergeCell ref="C43:D43"/>
    <mergeCell ref="E56:F56"/>
    <mergeCell ref="C62:D63"/>
    <mergeCell ref="E37:F37"/>
    <mergeCell ref="C59:D59"/>
    <mergeCell ref="A45:A47"/>
    <mergeCell ref="C96:D96"/>
    <mergeCell ref="C73:D73"/>
    <mergeCell ref="C24:D24"/>
    <mergeCell ref="C27:D27"/>
    <mergeCell ref="C85:D85"/>
    <mergeCell ref="A81:L81"/>
    <mergeCell ref="L62:L63"/>
    <mergeCell ref="C70:D70"/>
    <mergeCell ref="E68:F68"/>
    <mergeCell ref="E61:F61"/>
    <mergeCell ref="A62:A63"/>
    <mergeCell ref="G62:G63"/>
    <mergeCell ref="E62:F63"/>
    <mergeCell ref="E64:F66"/>
    <mergeCell ref="B64:B66"/>
    <mergeCell ref="G15:G16"/>
    <mergeCell ref="E60:F60"/>
    <mergeCell ref="B45:B47"/>
    <mergeCell ref="C40:D40"/>
    <mergeCell ref="E59:F59"/>
    <mergeCell ref="G72:G79"/>
    <mergeCell ref="A64:A66"/>
    <mergeCell ref="C64:D66"/>
    <mergeCell ref="C75:D75"/>
    <mergeCell ref="E72:F72"/>
    <mergeCell ref="E74:F74"/>
    <mergeCell ref="C69:D69"/>
    <mergeCell ref="G64:G65"/>
    <mergeCell ref="C76:D76"/>
    <mergeCell ref="E91:F91"/>
    <mergeCell ref="E84:F84"/>
    <mergeCell ref="E67:F67"/>
    <mergeCell ref="E77:F77"/>
    <mergeCell ref="E58:F58"/>
    <mergeCell ref="E73:F73"/>
    <mergeCell ref="E75:F75"/>
    <mergeCell ref="E82:F82"/>
    <mergeCell ref="E83:F83"/>
    <mergeCell ref="L15:L17"/>
    <mergeCell ref="E15:F17"/>
    <mergeCell ref="C15:D17"/>
    <mergeCell ref="C21:D21"/>
    <mergeCell ref="C22:D22"/>
    <mergeCell ref="C18:D18"/>
    <mergeCell ref="E20:F20"/>
    <mergeCell ref="B9:B10"/>
    <mergeCell ref="E11:F11"/>
    <mergeCell ref="E9:F10"/>
    <mergeCell ref="C20:D20"/>
    <mergeCell ref="E18:F18"/>
    <mergeCell ref="C19:D19"/>
    <mergeCell ref="E19:F19"/>
    <mergeCell ref="C13:D14"/>
    <mergeCell ref="E13:F14"/>
    <mergeCell ref="B104:C104"/>
    <mergeCell ref="C82:D82"/>
    <mergeCell ref="A9:A10"/>
    <mergeCell ref="A12:L12"/>
    <mergeCell ref="L9:L10"/>
    <mergeCell ref="I9:K9"/>
    <mergeCell ref="C9:D10"/>
    <mergeCell ref="G9:G10"/>
    <mergeCell ref="C11:D11"/>
    <mergeCell ref="G32:G33"/>
    <mergeCell ref="L2:M2"/>
    <mergeCell ref="E52:F52"/>
    <mergeCell ref="K3:L3"/>
    <mergeCell ref="G13:G14"/>
    <mergeCell ref="H9:H10"/>
    <mergeCell ref="B105:C105"/>
    <mergeCell ref="E80:F80"/>
    <mergeCell ref="C95:D95"/>
    <mergeCell ref="E90:F90"/>
    <mergeCell ref="C80:D80"/>
    <mergeCell ref="L32:L33"/>
    <mergeCell ref="C97:D97"/>
    <mergeCell ref="E95:F95"/>
    <mergeCell ref="E96:F96"/>
    <mergeCell ref="E97:F97"/>
    <mergeCell ref="E76:F76"/>
    <mergeCell ref="E43:F43"/>
    <mergeCell ref="C42:D42"/>
    <mergeCell ref="C53:D53"/>
    <mergeCell ref="C48:D48"/>
    <mergeCell ref="E21:F21"/>
    <mergeCell ref="E22:F22"/>
    <mergeCell ref="J6:K6"/>
    <mergeCell ref="E42:F42"/>
    <mergeCell ref="E24:F24"/>
    <mergeCell ref="E41:F41"/>
    <mergeCell ref="E32:F33"/>
    <mergeCell ref="E55:F55"/>
    <mergeCell ref="E46:F46"/>
    <mergeCell ref="E50:F50"/>
    <mergeCell ref="E44:F44"/>
    <mergeCell ref="E48:F48"/>
    <mergeCell ref="E23:F23"/>
    <mergeCell ref="E26:F26"/>
    <mergeCell ref="E38:F38"/>
    <mergeCell ref="E39:F39"/>
    <mergeCell ref="C44:D44"/>
    <mergeCell ref="E25:F25"/>
    <mergeCell ref="E40:F40"/>
    <mergeCell ref="E47:F47"/>
    <mergeCell ref="E35:F35"/>
    <mergeCell ref="C36:D36"/>
    <mergeCell ref="E36:F36"/>
    <mergeCell ref="C41:D41"/>
    <mergeCell ref="C45:D45"/>
    <mergeCell ref="C35:D35"/>
    <mergeCell ref="L91:L95"/>
    <mergeCell ref="C49:D49"/>
    <mergeCell ref="C84:D84"/>
    <mergeCell ref="C79:D79"/>
    <mergeCell ref="E78:F78"/>
    <mergeCell ref="A71:L71"/>
    <mergeCell ref="E49:F49"/>
    <mergeCell ref="B51:B52"/>
    <mergeCell ref="B56:B57"/>
    <mergeCell ref="A56:A57"/>
    <mergeCell ref="B48:B49"/>
    <mergeCell ref="C51:D51"/>
    <mergeCell ref="C32:D33"/>
    <mergeCell ref="C46:D46"/>
    <mergeCell ref="A54:L54"/>
    <mergeCell ref="C37:D37"/>
    <mergeCell ref="C38:D38"/>
    <mergeCell ref="A48:A49"/>
    <mergeCell ref="C52:D52"/>
    <mergeCell ref="C50:D50"/>
    <mergeCell ref="A33:A34"/>
    <mergeCell ref="C34:D34"/>
    <mergeCell ref="E34:F34"/>
    <mergeCell ref="C26:D26"/>
    <mergeCell ref="C25:D25"/>
    <mergeCell ref="C29:D29"/>
    <mergeCell ref="E29:F29"/>
    <mergeCell ref="C57:D57"/>
    <mergeCell ref="C56:D56"/>
    <mergeCell ref="C28:D28"/>
    <mergeCell ref="E27:F27"/>
    <mergeCell ref="C30:D31"/>
    <mergeCell ref="E30:F31"/>
    <mergeCell ref="E57:F57"/>
    <mergeCell ref="C55:D55"/>
    <mergeCell ref="C47:D47"/>
    <mergeCell ref="E45:F45"/>
    <mergeCell ref="G30:G31"/>
    <mergeCell ref="L30:L31"/>
    <mergeCell ref="K4:L4"/>
    <mergeCell ref="E28:F28"/>
    <mergeCell ref="B7:L7"/>
    <mergeCell ref="L13:L14"/>
    <mergeCell ref="B13:B14"/>
    <mergeCell ref="C23:D23"/>
    <mergeCell ref="B26:B34"/>
    <mergeCell ref="J5:L5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3" manualBreakCount="13">
    <brk id="15" max="11" man="1"/>
    <brk id="20" max="11" man="1"/>
    <brk id="24" max="11" man="1"/>
    <brk id="31" max="11" man="1"/>
    <brk id="38" max="11" man="1"/>
    <brk id="44" max="11" man="1"/>
    <brk id="50" max="11" man="1"/>
    <brk id="57" max="11" man="1"/>
    <brk id="60" max="11" man="1"/>
    <brk id="65" max="11" man="1"/>
    <brk id="74" max="11" man="1"/>
    <brk id="80" max="11" man="1"/>
    <brk id="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2020-12-16T13:02:56Z</dcterms:modified>
  <cp:category/>
  <cp:version/>
  <cp:contentType/>
  <cp:contentStatus/>
</cp:coreProperties>
</file>