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Tkachenko7\Входящие\2020\Програма 2021\додатки\доопрацьоване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G41" i="1"/>
  <c r="H41" i="1"/>
  <c r="F41" i="1"/>
  <c r="E41" i="1"/>
  <c r="I36" i="1"/>
  <c r="I29" i="1"/>
  <c r="H29" i="1"/>
  <c r="G29" i="1"/>
  <c r="I26" i="1"/>
  <c r="H26" i="1"/>
  <c r="G26" i="1"/>
  <c r="I25" i="1"/>
  <c r="H25" i="1"/>
  <c r="G25" i="1"/>
  <c r="I33" i="1"/>
  <c r="H33" i="1"/>
  <c r="G33" i="1"/>
  <c r="H37" i="1"/>
  <c r="I37" i="1"/>
  <c r="G37" i="1"/>
  <c r="I16" i="1"/>
  <c r="H16" i="1"/>
  <c r="G16" i="1"/>
  <c r="I15" i="1" l="1"/>
  <c r="H15" i="1"/>
  <c r="G15" i="1"/>
  <c r="H45" i="1"/>
  <c r="H53" i="1"/>
  <c r="I53" i="1" s="1"/>
  <c r="F57" i="1" l="1"/>
  <c r="E57" i="1"/>
  <c r="G24" i="1"/>
  <c r="H24" i="1" s="1"/>
  <c r="I24" i="1" s="1"/>
  <c r="H40" i="1"/>
  <c r="I40" i="1" s="1"/>
  <c r="G40" i="1"/>
  <c r="G14" i="1"/>
  <c r="H14" i="1" s="1"/>
  <c r="G22" i="1"/>
  <c r="H22" i="1" s="1"/>
  <c r="I22" i="1" s="1"/>
  <c r="G35" i="1"/>
  <c r="G27" i="1"/>
  <c r="H27" i="1"/>
  <c r="I27" i="1" s="1"/>
  <c r="H17" i="1" l="1"/>
  <c r="I17" i="1" s="1"/>
  <c r="G17" i="1"/>
  <c r="H13" i="1"/>
  <c r="H20" i="1"/>
  <c r="G20" i="1"/>
  <c r="G19" i="1"/>
  <c r="H19" i="1" s="1"/>
  <c r="I19" i="1" s="1"/>
  <c r="I13" i="1" l="1"/>
  <c r="I47" i="1"/>
  <c r="G13" i="1" l="1"/>
  <c r="G46" i="1" l="1"/>
  <c r="H46" i="1" s="1"/>
  <c r="I46" i="1" s="1"/>
  <c r="G45" i="1"/>
  <c r="G36" i="1" l="1"/>
  <c r="G28" i="1"/>
  <c r="H28" i="1"/>
  <c r="I28" i="1" s="1"/>
  <c r="H36" i="1"/>
  <c r="H35" i="1" l="1"/>
  <c r="I35" i="1" s="1"/>
  <c r="E59" i="1" l="1"/>
  <c r="H42" i="1"/>
  <c r="H59" i="1" s="1"/>
  <c r="G42" i="1"/>
  <c r="G59" i="1" s="1"/>
  <c r="F42" i="1"/>
  <c r="F59" i="1" s="1"/>
  <c r="I42" i="1"/>
  <c r="I59" i="1" s="1"/>
  <c r="E42" i="1"/>
  <c r="G52" i="1"/>
  <c r="H52" i="1" s="1"/>
  <c r="I52" i="1" s="1"/>
  <c r="G51" i="1" l="1"/>
  <c r="F48" i="1"/>
  <c r="E48" i="1"/>
  <c r="E38" i="1"/>
  <c r="E58" i="1" s="1"/>
  <c r="G18" i="1"/>
  <c r="H18" i="1" l="1"/>
  <c r="G56" i="1"/>
  <c r="H56" i="1" s="1"/>
  <c r="I56" i="1" s="1"/>
  <c r="G55" i="1"/>
  <c r="H55" i="1" s="1"/>
  <c r="I55" i="1" s="1"/>
  <c r="G54" i="1"/>
  <c r="H54" i="1" s="1"/>
  <c r="I54" i="1" s="1"/>
  <c r="G53" i="1"/>
  <c r="G50" i="1"/>
  <c r="I45" i="1"/>
  <c r="G44" i="1"/>
  <c r="G48" i="1" s="1"/>
  <c r="H47" i="1"/>
  <c r="G47" i="1"/>
  <c r="G39" i="1"/>
  <c r="H39" i="1" s="1"/>
  <c r="I39" i="1" s="1"/>
  <c r="G30" i="1"/>
  <c r="G21" i="1"/>
  <c r="H21" i="1" s="1"/>
  <c r="I21" i="1" s="1"/>
  <c r="G34" i="1"/>
  <c r="H34" i="1" s="1"/>
  <c r="I34" i="1" s="1"/>
  <c r="G23" i="1"/>
  <c r="H23" i="1" s="1"/>
  <c r="I23" i="1" s="1"/>
  <c r="G32" i="1"/>
  <c r="H32" i="1" s="1"/>
  <c r="I32" i="1" s="1"/>
  <c r="G31" i="1"/>
  <c r="H31" i="1" s="1"/>
  <c r="I31" i="1" s="1"/>
  <c r="F38" i="1"/>
  <c r="G58" i="1" l="1"/>
  <c r="F58" i="1"/>
  <c r="I18" i="1"/>
  <c r="G57" i="1"/>
  <c r="H50" i="1"/>
  <c r="I14" i="1"/>
  <c r="H30" i="1"/>
  <c r="H44" i="1"/>
  <c r="H48" i="1" s="1"/>
  <c r="G38" i="1"/>
  <c r="H38" i="1" s="1"/>
  <c r="H51" i="1"/>
  <c r="I51" i="1" s="1"/>
  <c r="I20" i="1"/>
  <c r="H57" i="1" l="1"/>
  <c r="H58" i="1" s="1"/>
  <c r="I50" i="1"/>
  <c r="I57" i="1" s="1"/>
  <c r="I30" i="1"/>
  <c r="I44" i="1"/>
  <c r="I48" i="1" s="1"/>
  <c r="K59" i="1"/>
  <c r="I38" i="1"/>
  <c r="I58" i="1" l="1"/>
</calcChain>
</file>

<file path=xl/sharedStrings.xml><?xml version="1.0" encoding="utf-8"?>
<sst xmlns="http://schemas.openxmlformats.org/spreadsheetml/2006/main" count="191" uniqueCount="93">
  <si>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</si>
  <si>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</si>
  <si>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</si>
  <si>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</si>
  <si>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</si>
  <si>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</si>
  <si>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</si>
  <si>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</si>
  <si>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</si>
  <si>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</si>
  <si>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</si>
  <si>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</si>
  <si>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</si>
  <si>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</si>
  <si>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</si>
  <si>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</si>
  <si>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</si>
  <si>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</si>
  <si>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</si>
  <si>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</si>
  <si>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</si>
  <si>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</si>
  <si>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</si>
  <si>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</si>
  <si>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</si>
  <si>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</si>
  <si>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</si>
  <si>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</si>
  <si>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</si>
  <si>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</si>
  <si>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СС ДНЗ (ясла-садок) № 24 "Оленка" по вул. Пушкіна, 49А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</si>
  <si>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</si>
  <si>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</si>
  <si>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</si>
  <si>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</si>
  <si>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СДНЗ № 20 "Посмішка" по вул. Лучанська, 27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</si>
  <si>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</si>
  <si>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</si>
  <si>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</si>
  <si>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</si>
  <si>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</si>
  <si>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</si>
  <si>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</si>
  <si>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</si>
  <si>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</si>
  <si>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</si>
  <si>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</si>
  <si>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</si>
  <si>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</si>
  <si>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</si>
  <si>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Електрична енергія</t>
  </si>
  <si>
    <t>МВт*год</t>
  </si>
  <si>
    <t>Дитяча художня школа ім. М.Г. Лисенка по вул. Псільська, 7</t>
  </si>
  <si>
    <t>ДМШ № 2  по вул. М. Вовчок, 31</t>
  </si>
  <si>
    <t>КУ Сумська ЗОШ № 20 по вул. Металургів, 71</t>
  </si>
  <si>
    <t>КУ Сумська ЗОШ № 18 СМР по вул. Леваневського, 8</t>
  </si>
  <si>
    <t>Виконавець: Липова С.А.</t>
  </si>
  <si>
    <t>ДНЗ №35 "Дюймовочка" с.Піщане, вул.Кооперативна, 2</t>
  </si>
  <si>
    <t>Сумський ДНЗ №39 "Теремок", по вул.Металургів, 7/А</t>
  </si>
  <si>
    <t>Сумський ДНЗ № 7 "Попелюшка" по вул. Римського-Корсакова 18а</t>
  </si>
  <si>
    <t>Сумський міський центр еколого-натуралістичної творчості учнівської молоді по вул. Харківська, 13</t>
  </si>
  <si>
    <t xml:space="preserve"> Сумський ДНЗ №2 "Ясочка" по вул.вул. Інтернаціоналістів, 39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</si>
  <si>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</si>
  <si>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</si>
  <si>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</si>
  <si>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</si>
  <si>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</si>
  <si>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</si>
  <si>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</si>
  <si>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</si>
  <si>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</si>
  <si>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</si>
  <si>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</si>
  <si>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</si>
  <si>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Очікувані результати від реалізації Програми підвищення енергоефективності в бюджетній сфері Сумської міської територіальної громади на 2020-2022 роки</t>
  </si>
  <si>
    <t>Сумський ДНЗ №10 "Малючок" по проспекту Курський 49</t>
  </si>
  <si>
    <t>Сумський ДНЗ №12 "Олімпійській" по вул. Нижнє-Сироватська, 29</t>
  </si>
  <si>
    <t>Сумський ДНЗ № 15 "Перлинка" по  вул. Нахімова, 17</t>
  </si>
  <si>
    <t>Сумський ДНЗ №17 "Радість" по проспекту М. Лушпи, 37</t>
  </si>
  <si>
    <t>Сумський ДНЗ № 29 "Росинка"по пр. Шевченка, 16</t>
  </si>
  <si>
    <t>Сумський ДНЗ № 30 "Чебурашка" по вул. 40 років Жовтня, 13а</t>
  </si>
  <si>
    <t>КУ Сумський НВК "Загальноосвітня школа І ступеня-дошкільний навчальний заклад №9 "Веснянка" по вул. Холодногірська, 47</t>
  </si>
  <si>
    <t>КУ Сумський спеціальний реабілітаційний НВК "Загальноосвітня школа І ступеня - дошкільний навчальний заклад № 34"  СМР по вул. Раскової, 130</t>
  </si>
  <si>
    <t>КУ Сумський НВК "Загальноосвітня школа І ступеня - дошкільний навчальний заклад № 42"  по вул. Данила Галицького, 22</t>
  </si>
  <si>
    <t>24.</t>
  </si>
  <si>
    <t>25.</t>
  </si>
  <si>
    <t>26.</t>
  </si>
  <si>
    <t>27.</t>
  </si>
  <si>
    <t>28.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</si>
  <si>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</si>
  <si>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 xml:space="preserve">від  21 жовтня 2020 року № 7552 - МР 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</si>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</sst>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32"/>
      <color theme="1"/>
      <name val="Times New Roman"/>
      <family val="1"/>
      <charset val="204"/>
    </font>
    <font>
      <sz val="32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2" fontId="4" fillId="0" borderId="0" xfId="0" applyNumberFormat="1" applyFont="1" applyFill="1"/>
    <xf numFmtId="14" fontId="1" fillId="0" borderId="0" xfId="0" applyNumberFormat="1" applyFont="1" applyBorder="1" applyAlignment="1">
      <alignment horizontal="left" vertical="top"/>
    </xf>
    <xf numFmtId="0" fontId="0" fillId="2" borderId="0" xfId="0" applyFill="1"/>
    <xf numFmtId="0" fontId="0" fillId="2" borderId="0" xfId="0" applyFill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 vertical="top"/>
    </xf>
    <xf numFmtId="0" fontId="5" fillId="0" borderId="0" xfId="0" applyFont="1" applyBorder="1"/>
    <xf numFmtId="0" fontId="5" fillId="3" borderId="0" xfId="0" applyFont="1" applyFill="1" applyBorder="1"/>
    <xf numFmtId="0" fontId="5" fillId="0" borderId="0" xfId="0" applyFont="1"/>
    <xf numFmtId="0" fontId="6" fillId="0" borderId="0" xfId="0" applyFont="1" applyBorder="1" applyAlignment="1"/>
    <xf numFmtId="0" fontId="7" fillId="0" borderId="0" xfId="0" applyFont="1" applyBorder="1"/>
    <xf numFmtId="0" fontId="7" fillId="3" borderId="0" xfId="0" applyFont="1" applyFill="1" applyBorder="1"/>
    <xf numFmtId="0" fontId="7" fillId="0" borderId="0" xfId="0" applyFont="1"/>
    <xf numFmtId="0" fontId="6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justify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5"/>
  <sheetViews>
    <sheetView tabSelected="1" view="pageBreakPreview" topLeftCell="A49" zoomScale="39" zoomScaleNormal="100" zoomScaleSheetLayoutView="39" workbookViewId="0">
      <selection activeCell="B73" sqref="B73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11" customWidth="1"/>
    <col min="5" max="5" width="23" customWidth="1"/>
    <col min="6" max="6" width="21.42578125" customWidth="1"/>
    <col min="7" max="7" width="23" style="33" customWidth="1"/>
    <col min="8" max="8" width="23.5703125" style="33" customWidth="1"/>
    <col min="9" max="9" width="22.28515625" style="33" customWidth="1"/>
    <col min="11" max="11" width="19.7109375" bestFit="1" customWidth="1"/>
  </cols>
  <sheetData>
    <row r="1" spans="1:10" x14ac:dyDescent="0.25">
      <c r="D1" s="1"/>
    </row>
    <row r="2" spans="1:10" ht="20.25" customHeight="1" x14ac:dyDescent="0.45">
      <c r="C2" s="22"/>
      <c r="D2" s="18"/>
      <c r="E2" s="48"/>
      <c r="F2" s="48"/>
      <c r="G2" s="48"/>
      <c r="H2" s="48"/>
      <c r="I2" s="48"/>
    </row>
    <row r="3" spans="1:10" ht="15" customHeight="1" x14ac:dyDescent="0.25">
      <c r="D3" s="19"/>
      <c r="E3" s="63" t="s">
        <v>21</v>
      </c>
      <c r="F3" s="63"/>
      <c r="G3" s="63"/>
      <c r="H3" s="63"/>
      <c r="I3" s="63"/>
    </row>
    <row r="4" spans="1:10" ht="15" customHeight="1" x14ac:dyDescent="0.25">
      <c r="D4" s="19"/>
      <c r="E4" s="63"/>
      <c r="F4" s="63"/>
      <c r="G4" s="63"/>
      <c r="H4" s="63"/>
      <c r="I4" s="63"/>
    </row>
    <row r="5" spans="1:10" ht="15" customHeight="1" x14ac:dyDescent="0.25">
      <c r="D5" s="19"/>
      <c r="E5" s="63"/>
      <c r="F5" s="63"/>
      <c r="G5" s="63"/>
      <c r="H5" s="63"/>
      <c r="I5" s="63"/>
    </row>
    <row r="6" spans="1:10" ht="259.5" customHeight="1" x14ac:dyDescent="0.25">
      <c r="D6" s="19"/>
      <c r="E6" s="23"/>
      <c r="F6" s="79" t="s">
        <v>89</v>
      </c>
      <c r="G6" s="79"/>
      <c r="H6" s="79"/>
      <c r="I6" s="79"/>
    </row>
    <row r="7" spans="1:10" s="17" customFormat="1" ht="37.5" customHeight="1" x14ac:dyDescent="0.45">
      <c r="D7" s="38"/>
      <c r="E7" s="39"/>
      <c r="F7" s="39" t="s">
        <v>90</v>
      </c>
      <c r="G7" s="39"/>
      <c r="H7" s="39"/>
      <c r="I7" s="39"/>
    </row>
    <row r="8" spans="1:10" s="51" customFormat="1" ht="167.25" customHeight="1" x14ac:dyDescent="0.5">
      <c r="A8" s="80" t="s">
        <v>74</v>
      </c>
      <c r="B8" s="80"/>
      <c r="C8" s="80"/>
      <c r="D8" s="80"/>
      <c r="E8" s="80"/>
      <c r="F8" s="80"/>
      <c r="G8" s="80"/>
      <c r="H8" s="80"/>
      <c r="I8" s="80"/>
    </row>
    <row r="9" spans="1:10" ht="45" customHeight="1" x14ac:dyDescent="0.25">
      <c r="A9" s="69" t="s">
        <v>0</v>
      </c>
      <c r="B9" s="70" t="s">
        <v>1</v>
      </c>
      <c r="C9" s="67" t="s">
        <v>23</v>
      </c>
      <c r="D9" s="69" t="s">
        <v>2</v>
      </c>
      <c r="E9" s="70" t="s">
        <v>24</v>
      </c>
      <c r="F9" s="70"/>
      <c r="G9" s="70"/>
      <c r="H9" s="70"/>
      <c r="I9" s="70"/>
    </row>
    <row r="10" spans="1:10" ht="147.75" customHeight="1" x14ac:dyDescent="0.25">
      <c r="A10" s="69"/>
      <c r="B10" s="70"/>
      <c r="C10" s="68"/>
      <c r="D10" s="69"/>
      <c r="E10" s="9" t="s">
        <v>3</v>
      </c>
      <c r="F10" s="2" t="s">
        <v>45</v>
      </c>
      <c r="G10" s="40" t="s">
        <v>46</v>
      </c>
      <c r="H10" s="41" t="s">
        <v>47</v>
      </c>
      <c r="I10" s="41" t="s">
        <v>48</v>
      </c>
    </row>
    <row r="11" spans="1:10" s="20" customFormat="1" ht="29.25" customHeight="1" x14ac:dyDescent="0.25">
      <c r="A11" s="7">
        <v>1</v>
      </c>
      <c r="B11" s="5">
        <v>2</v>
      </c>
      <c r="C11" s="6">
        <v>3</v>
      </c>
      <c r="D11" s="5">
        <v>4</v>
      </c>
      <c r="E11" s="9">
        <v>5</v>
      </c>
      <c r="F11" s="7">
        <v>6</v>
      </c>
      <c r="G11" s="41">
        <v>7</v>
      </c>
      <c r="H11" s="41">
        <v>8</v>
      </c>
      <c r="I11" s="41">
        <v>9</v>
      </c>
    </row>
    <row r="12" spans="1:10" ht="30" x14ac:dyDescent="0.4">
      <c r="A12" s="71" t="s">
        <v>15</v>
      </c>
      <c r="B12" s="72"/>
      <c r="C12" s="72"/>
      <c r="D12" s="72"/>
      <c r="E12" s="72"/>
      <c r="F12" s="72"/>
      <c r="G12" s="72"/>
      <c r="H12" s="72"/>
      <c r="I12" s="73"/>
    </row>
    <row r="13" spans="1:10" s="17" customFormat="1" ht="49.5" customHeight="1" x14ac:dyDescent="0.25">
      <c r="A13" s="12" t="s">
        <v>4</v>
      </c>
      <c r="B13" s="13" t="s">
        <v>27</v>
      </c>
      <c r="C13" s="14" t="s">
        <v>19</v>
      </c>
      <c r="D13" s="12" t="s">
        <v>18</v>
      </c>
      <c r="E13" s="15">
        <v>792.9</v>
      </c>
      <c r="F13" s="16">
        <v>755.4</v>
      </c>
      <c r="G13" s="16">
        <f>F13</f>
        <v>755.4</v>
      </c>
      <c r="H13" s="16">
        <f>F13-36</f>
        <v>719.4</v>
      </c>
      <c r="I13" s="16">
        <f>H13-((118.5+116)/1.163)</f>
        <v>517.76629406706797</v>
      </c>
    </row>
    <row r="14" spans="1:10" ht="61.5" x14ac:dyDescent="0.25">
      <c r="A14" s="3" t="s">
        <v>5</v>
      </c>
      <c r="B14" s="4" t="s">
        <v>34</v>
      </c>
      <c r="C14" s="8" t="s">
        <v>19</v>
      </c>
      <c r="D14" s="3" t="s">
        <v>18</v>
      </c>
      <c r="E14" s="10">
        <v>563.1</v>
      </c>
      <c r="F14" s="21">
        <v>539</v>
      </c>
      <c r="G14" s="16">
        <f>F14</f>
        <v>539</v>
      </c>
      <c r="H14" s="16">
        <f>G14-(10+24)</f>
        <v>505</v>
      </c>
      <c r="I14" s="16">
        <f>H14</f>
        <v>505</v>
      </c>
      <c r="J14" s="17"/>
    </row>
    <row r="15" spans="1:10" ht="30.75" x14ac:dyDescent="0.25">
      <c r="A15" s="12" t="s">
        <v>6</v>
      </c>
      <c r="B15" s="13" t="s">
        <v>26</v>
      </c>
      <c r="C15" s="14" t="s">
        <v>19</v>
      </c>
      <c r="D15" s="12" t="s">
        <v>18</v>
      </c>
      <c r="E15" s="15">
        <v>1440.4</v>
      </c>
      <c r="F15" s="16">
        <v>1350</v>
      </c>
      <c r="G15" s="16">
        <f>F15-95</f>
        <v>1255</v>
      </c>
      <c r="H15" s="16">
        <f>F15-334-59.4</f>
        <v>956.6</v>
      </c>
      <c r="I15" s="16">
        <f>F15-334-178-77</f>
        <v>761</v>
      </c>
    </row>
    <row r="16" spans="1:10" s="17" customFormat="1" ht="30.75" x14ac:dyDescent="0.25">
      <c r="A16" s="12" t="s">
        <v>7</v>
      </c>
      <c r="B16" s="13" t="s">
        <v>49</v>
      </c>
      <c r="C16" s="14" t="s">
        <v>19</v>
      </c>
      <c r="D16" s="12" t="s">
        <v>18</v>
      </c>
      <c r="E16" s="15">
        <v>663.5</v>
      </c>
      <c r="F16" s="16">
        <v>502.9</v>
      </c>
      <c r="G16" s="16">
        <f>F16-37</f>
        <v>465.9</v>
      </c>
      <c r="H16" s="16">
        <f>F16-221</f>
        <v>281.89999999999998</v>
      </c>
      <c r="I16" s="16">
        <f>H16</f>
        <v>281.89999999999998</v>
      </c>
    </row>
    <row r="17" spans="1:9" s="17" customFormat="1" ht="30.75" x14ac:dyDescent="0.25">
      <c r="A17" s="12" t="s">
        <v>8</v>
      </c>
      <c r="B17" s="13" t="s">
        <v>28</v>
      </c>
      <c r="C17" s="14" t="s">
        <v>19</v>
      </c>
      <c r="D17" s="12" t="s">
        <v>18</v>
      </c>
      <c r="E17" s="15">
        <v>569.1</v>
      </c>
      <c r="F17" s="16">
        <v>520</v>
      </c>
      <c r="G17" s="16">
        <f>F17</f>
        <v>520</v>
      </c>
      <c r="H17" s="16">
        <f>G17</f>
        <v>520</v>
      </c>
      <c r="I17" s="16">
        <f>H17-((154+16.8)/1.163)</f>
        <v>373.13843508168532</v>
      </c>
    </row>
    <row r="18" spans="1:9" s="17" customFormat="1" ht="30.75" x14ac:dyDescent="0.25">
      <c r="A18" s="12" t="s">
        <v>9</v>
      </c>
      <c r="B18" s="13" t="s">
        <v>55</v>
      </c>
      <c r="C18" s="14" t="s">
        <v>19</v>
      </c>
      <c r="D18" s="12" t="s">
        <v>18</v>
      </c>
      <c r="E18" s="15">
        <v>961.6</v>
      </c>
      <c r="F18" s="12">
        <v>996.1</v>
      </c>
      <c r="G18" s="16">
        <f>F18-(142.3/1.163)</f>
        <v>873.7440240756664</v>
      </c>
      <c r="H18" s="16">
        <f>G18</f>
        <v>873.7440240756664</v>
      </c>
      <c r="I18" s="16">
        <f>H18</f>
        <v>873.7440240756664</v>
      </c>
    </row>
    <row r="19" spans="1:9" s="17" customFormat="1" ht="30.75" x14ac:dyDescent="0.25">
      <c r="A19" s="12" t="s">
        <v>10</v>
      </c>
      <c r="B19" s="13" t="s">
        <v>54</v>
      </c>
      <c r="C19" s="14" t="s">
        <v>50</v>
      </c>
      <c r="D19" s="12" t="s">
        <v>51</v>
      </c>
      <c r="E19" s="15">
        <v>50.96</v>
      </c>
      <c r="F19" s="16">
        <v>55.2</v>
      </c>
      <c r="G19" s="16">
        <f>F19</f>
        <v>55.2</v>
      </c>
      <c r="H19" s="16">
        <f>G19-21.8</f>
        <v>33.400000000000006</v>
      </c>
      <c r="I19" s="16">
        <f>H19</f>
        <v>33.400000000000006</v>
      </c>
    </row>
    <row r="20" spans="1:9" s="17" customFormat="1" ht="30.75" x14ac:dyDescent="0.25">
      <c r="A20" s="12" t="s">
        <v>11</v>
      </c>
      <c r="B20" s="13" t="s">
        <v>25</v>
      </c>
      <c r="C20" s="14" t="s">
        <v>19</v>
      </c>
      <c r="D20" s="12" t="s">
        <v>18</v>
      </c>
      <c r="E20" s="15">
        <v>1263.0999999999999</v>
      </c>
      <c r="F20" s="16">
        <v>1000</v>
      </c>
      <c r="G20" s="16">
        <f>F20-(300/1.163)</f>
        <v>742.04643164230447</v>
      </c>
      <c r="H20" s="16">
        <f>G20</f>
        <v>742.04643164230447</v>
      </c>
      <c r="I20" s="16">
        <f>H20</f>
        <v>742.04643164230447</v>
      </c>
    </row>
    <row r="21" spans="1:9" s="17" customFormat="1" ht="68.25" customHeight="1" x14ac:dyDescent="0.25">
      <c r="A21" s="12" t="s">
        <v>12</v>
      </c>
      <c r="B21" s="24" t="s">
        <v>31</v>
      </c>
      <c r="C21" s="14" t="s">
        <v>19</v>
      </c>
      <c r="D21" s="12" t="s">
        <v>18</v>
      </c>
      <c r="E21" s="15">
        <v>727.9</v>
      </c>
      <c r="F21" s="12">
        <v>677.3</v>
      </c>
      <c r="G21" s="16">
        <f>F21-(69/1.163)</f>
        <v>617.97067927772991</v>
      </c>
      <c r="H21" s="16">
        <f>G21-(55.8/1.163)</f>
        <v>569.99131556319855</v>
      </c>
      <c r="I21" s="16">
        <f>H21-(81/1.163)</f>
        <v>500.34385210662072</v>
      </c>
    </row>
    <row r="22" spans="1:9" s="17" customFormat="1" ht="68.25" customHeight="1" x14ac:dyDescent="0.25">
      <c r="A22" s="12" t="s">
        <v>13</v>
      </c>
      <c r="B22" s="24" t="s">
        <v>61</v>
      </c>
      <c r="C22" s="14" t="s">
        <v>19</v>
      </c>
      <c r="D22" s="12" t="s">
        <v>18</v>
      </c>
      <c r="E22" s="15">
        <v>316.60000000000002</v>
      </c>
      <c r="F22" s="12">
        <v>262.10000000000002</v>
      </c>
      <c r="G22" s="16">
        <f>F22-36</f>
        <v>226.10000000000002</v>
      </c>
      <c r="H22" s="16">
        <f>G22</f>
        <v>226.10000000000002</v>
      </c>
      <c r="I22" s="16">
        <f>H22</f>
        <v>226.10000000000002</v>
      </c>
    </row>
    <row r="23" spans="1:9" s="17" customFormat="1" ht="80.25" customHeight="1" x14ac:dyDescent="0.25">
      <c r="A23" s="12" t="s">
        <v>14</v>
      </c>
      <c r="B23" s="13" t="s">
        <v>32</v>
      </c>
      <c r="C23" s="14" t="s">
        <v>19</v>
      </c>
      <c r="D23" s="12" t="s">
        <v>18</v>
      </c>
      <c r="E23" s="15">
        <v>376.2</v>
      </c>
      <c r="F23" s="12">
        <v>325</v>
      </c>
      <c r="G23" s="12">
        <f>F23</f>
        <v>325</v>
      </c>
      <c r="H23" s="12">
        <f>G23</f>
        <v>325</v>
      </c>
      <c r="I23" s="16">
        <f>H23-(127/1.163)</f>
        <v>215.79965606190888</v>
      </c>
    </row>
    <row r="24" spans="1:9" s="17" customFormat="1" ht="80.25" customHeight="1" x14ac:dyDescent="0.25">
      <c r="A24" s="12" t="s">
        <v>62</v>
      </c>
      <c r="B24" s="13" t="s">
        <v>59</v>
      </c>
      <c r="C24" s="14" t="s">
        <v>19</v>
      </c>
      <c r="D24" s="12" t="s">
        <v>18</v>
      </c>
      <c r="E24" s="15">
        <v>229.4</v>
      </c>
      <c r="F24" s="12">
        <v>219.2</v>
      </c>
      <c r="G24" s="12">
        <f>F24</f>
        <v>219.2</v>
      </c>
      <c r="H24" s="12">
        <f>G24-30</f>
        <v>189.2</v>
      </c>
      <c r="I24" s="16">
        <f>H24</f>
        <v>189.2</v>
      </c>
    </row>
    <row r="25" spans="1:9" s="17" customFormat="1" ht="80.25" customHeight="1" x14ac:dyDescent="0.25">
      <c r="A25" s="12" t="s">
        <v>63</v>
      </c>
      <c r="B25" s="13" t="s">
        <v>75</v>
      </c>
      <c r="C25" s="14" t="s">
        <v>19</v>
      </c>
      <c r="D25" s="12" t="s">
        <v>18</v>
      </c>
      <c r="E25" s="15">
        <v>525.1</v>
      </c>
      <c r="F25" s="12">
        <v>516.36</v>
      </c>
      <c r="G25" s="12">
        <f>F25</f>
        <v>516.36</v>
      </c>
      <c r="H25" s="12">
        <f>F25</f>
        <v>516.36</v>
      </c>
      <c r="I25" s="16">
        <f>F25-129.09</f>
        <v>387.27</v>
      </c>
    </row>
    <row r="26" spans="1:9" s="17" customFormat="1" ht="80.25" customHeight="1" x14ac:dyDescent="0.25">
      <c r="A26" s="12" t="s">
        <v>64</v>
      </c>
      <c r="B26" s="13" t="s">
        <v>76</v>
      </c>
      <c r="C26" s="14" t="s">
        <v>19</v>
      </c>
      <c r="D26" s="12" t="s">
        <v>18</v>
      </c>
      <c r="E26" s="15">
        <v>418.9</v>
      </c>
      <c r="F26" s="12">
        <v>256.8</v>
      </c>
      <c r="G26" s="12">
        <f>F26</f>
        <v>256.8</v>
      </c>
      <c r="H26" s="12">
        <f>G26</f>
        <v>256.8</v>
      </c>
      <c r="I26" s="16">
        <f>F26-53.9</f>
        <v>202.9</v>
      </c>
    </row>
    <row r="27" spans="1:9" s="17" customFormat="1" ht="65.25" customHeight="1" x14ac:dyDescent="0.25">
      <c r="A27" s="12" t="s">
        <v>65</v>
      </c>
      <c r="B27" s="13" t="s">
        <v>29</v>
      </c>
      <c r="C27" s="14" t="s">
        <v>19</v>
      </c>
      <c r="D27" s="12" t="s">
        <v>18</v>
      </c>
      <c r="E27" s="15">
        <v>256</v>
      </c>
      <c r="F27" s="12">
        <v>240.6</v>
      </c>
      <c r="G27" s="16">
        <f>F27-(26.5/1.163)</f>
        <v>217.81410146173687</v>
      </c>
      <c r="H27" s="16">
        <f>G27</f>
        <v>217.81410146173687</v>
      </c>
      <c r="I27" s="16">
        <f>H27-40.7/1.163</f>
        <v>182.81840068787616</v>
      </c>
    </row>
    <row r="28" spans="1:9" s="17" customFormat="1" ht="65.25" customHeight="1" x14ac:dyDescent="0.25">
      <c r="A28" s="12" t="s">
        <v>66</v>
      </c>
      <c r="B28" s="13" t="s">
        <v>77</v>
      </c>
      <c r="C28" s="14" t="s">
        <v>19</v>
      </c>
      <c r="D28" s="12" t="s">
        <v>18</v>
      </c>
      <c r="E28" s="15">
        <v>293.10000000000002</v>
      </c>
      <c r="F28" s="12">
        <v>282.2</v>
      </c>
      <c r="G28" s="16">
        <f>F28-(38/1.163)</f>
        <v>249.52588134135854</v>
      </c>
      <c r="H28" s="16">
        <f>G28</f>
        <v>249.52588134135854</v>
      </c>
      <c r="I28" s="16">
        <f>H28</f>
        <v>249.52588134135854</v>
      </c>
    </row>
    <row r="29" spans="1:9" s="17" customFormat="1" ht="65.25" customHeight="1" x14ac:dyDescent="0.25">
      <c r="A29" s="12" t="s">
        <v>67</v>
      </c>
      <c r="B29" s="13" t="s">
        <v>78</v>
      </c>
      <c r="C29" s="14" t="s">
        <v>19</v>
      </c>
      <c r="D29" s="12" t="s">
        <v>18</v>
      </c>
      <c r="E29" s="15">
        <v>421</v>
      </c>
      <c r="F29" s="12">
        <v>412</v>
      </c>
      <c r="G29" s="16">
        <f>F29</f>
        <v>412</v>
      </c>
      <c r="H29" s="16">
        <f>G29</f>
        <v>412</v>
      </c>
      <c r="I29" s="16">
        <f>F29-90.64</f>
        <v>321.36</v>
      </c>
    </row>
    <row r="30" spans="1:9" s="17" customFormat="1" ht="75.75" customHeight="1" x14ac:dyDescent="0.25">
      <c r="A30" s="12" t="s">
        <v>68</v>
      </c>
      <c r="B30" s="13" t="s">
        <v>35</v>
      </c>
      <c r="C30" s="14" t="s">
        <v>19</v>
      </c>
      <c r="D30" s="12" t="s">
        <v>18</v>
      </c>
      <c r="E30" s="15">
        <v>459.5</v>
      </c>
      <c r="F30" s="12">
        <v>461.5</v>
      </c>
      <c r="G30" s="12">
        <f t="shared" ref="G30:I36" si="0">F30</f>
        <v>461.5</v>
      </c>
      <c r="H30" s="12">
        <f t="shared" si="0"/>
        <v>461.5</v>
      </c>
      <c r="I30" s="16">
        <f>H30-(22/1.163)</f>
        <v>442.58340498710231</v>
      </c>
    </row>
    <row r="31" spans="1:9" s="17" customFormat="1" ht="66" customHeight="1" x14ac:dyDescent="0.25">
      <c r="A31" s="12" t="s">
        <v>69</v>
      </c>
      <c r="B31" s="13" t="s">
        <v>30</v>
      </c>
      <c r="C31" s="14" t="s">
        <v>19</v>
      </c>
      <c r="D31" s="12" t="s">
        <v>18</v>
      </c>
      <c r="E31" s="15">
        <v>100.8</v>
      </c>
      <c r="F31" s="12">
        <v>98.3</v>
      </c>
      <c r="G31" s="12">
        <f t="shared" si="0"/>
        <v>98.3</v>
      </c>
      <c r="H31" s="12">
        <f t="shared" si="0"/>
        <v>98.3</v>
      </c>
      <c r="I31" s="16">
        <f>H31-(38/1.163)</f>
        <v>65.625881341358564</v>
      </c>
    </row>
    <row r="32" spans="1:9" s="17" customFormat="1" ht="66" customHeight="1" x14ac:dyDescent="0.25">
      <c r="A32" s="12" t="s">
        <v>70</v>
      </c>
      <c r="B32" s="13" t="s">
        <v>79</v>
      </c>
      <c r="C32" s="14" t="s">
        <v>19</v>
      </c>
      <c r="D32" s="12" t="s">
        <v>18</v>
      </c>
      <c r="E32" s="15">
        <v>195.3</v>
      </c>
      <c r="F32" s="16">
        <v>192</v>
      </c>
      <c r="G32" s="16">
        <f t="shared" si="0"/>
        <v>192</v>
      </c>
      <c r="H32" s="16">
        <f t="shared" si="0"/>
        <v>192</v>
      </c>
      <c r="I32" s="16">
        <f>H32-(71/1.163)</f>
        <v>130.95098882201205</v>
      </c>
    </row>
    <row r="33" spans="1:9" s="17" customFormat="1" ht="66" customHeight="1" x14ac:dyDescent="0.25">
      <c r="A33" s="12" t="s">
        <v>71</v>
      </c>
      <c r="B33" s="13" t="s">
        <v>80</v>
      </c>
      <c r="C33" s="14" t="s">
        <v>19</v>
      </c>
      <c r="D33" s="12" t="s">
        <v>18</v>
      </c>
      <c r="E33" s="15">
        <v>417.1</v>
      </c>
      <c r="F33" s="16">
        <v>428.3</v>
      </c>
      <c r="G33" s="16">
        <f>F33</f>
        <v>428.3</v>
      </c>
      <c r="H33" s="16">
        <f>F33-107.075</f>
        <v>321.22500000000002</v>
      </c>
      <c r="I33" s="16">
        <f>F33-318.23</f>
        <v>110.07</v>
      </c>
    </row>
    <row r="34" spans="1:9" s="17" customFormat="1" ht="66" customHeight="1" x14ac:dyDescent="0.25">
      <c r="A34" s="12" t="s">
        <v>72</v>
      </c>
      <c r="B34" s="13" t="s">
        <v>33</v>
      </c>
      <c r="C34" s="14" t="s">
        <v>19</v>
      </c>
      <c r="D34" s="12" t="s">
        <v>18</v>
      </c>
      <c r="E34" s="15">
        <v>592.5</v>
      </c>
      <c r="F34" s="12">
        <v>563.20000000000005</v>
      </c>
      <c r="G34" s="12">
        <f t="shared" si="0"/>
        <v>563.20000000000005</v>
      </c>
      <c r="H34" s="12">
        <f t="shared" si="0"/>
        <v>563.20000000000005</v>
      </c>
      <c r="I34" s="16">
        <f>H34-(112/1.163)</f>
        <v>466.8973344797937</v>
      </c>
    </row>
    <row r="35" spans="1:9" s="17" customFormat="1" ht="66" customHeight="1" x14ac:dyDescent="0.25">
      <c r="A35" s="12" t="s">
        <v>73</v>
      </c>
      <c r="B35" s="13" t="s">
        <v>57</v>
      </c>
      <c r="C35" s="14" t="s">
        <v>19</v>
      </c>
      <c r="D35" s="12" t="s">
        <v>18</v>
      </c>
      <c r="E35" s="15">
        <v>177.9</v>
      </c>
      <c r="F35" s="12">
        <v>177.6</v>
      </c>
      <c r="G35" s="37">
        <f>F35-(3/1.163)</f>
        <v>175.02046431642304</v>
      </c>
      <c r="H35" s="37">
        <f t="shared" si="0"/>
        <v>175.02046431642304</v>
      </c>
      <c r="I35" s="37">
        <f t="shared" si="0"/>
        <v>175.02046431642304</v>
      </c>
    </row>
    <row r="36" spans="1:9" s="17" customFormat="1" ht="66" customHeight="1" x14ac:dyDescent="0.25">
      <c r="A36" s="12" t="s">
        <v>84</v>
      </c>
      <c r="B36" s="13" t="s">
        <v>58</v>
      </c>
      <c r="C36" s="14" t="s">
        <v>19</v>
      </c>
      <c r="D36" s="12" t="s">
        <v>18</v>
      </c>
      <c r="E36" s="15">
        <v>384.9</v>
      </c>
      <c r="F36" s="12">
        <v>373</v>
      </c>
      <c r="G36" s="37">
        <f>F36-(44/1.163)</f>
        <v>335.16680997420463</v>
      </c>
      <c r="H36" s="37">
        <f t="shared" si="0"/>
        <v>335.16680997420463</v>
      </c>
      <c r="I36" s="37">
        <f>F36-82.06</f>
        <v>290.94</v>
      </c>
    </row>
    <row r="37" spans="1:9" s="17" customFormat="1" ht="96.75" customHeight="1" x14ac:dyDescent="0.25">
      <c r="A37" s="12" t="s">
        <v>85</v>
      </c>
      <c r="B37" s="13" t="s">
        <v>81</v>
      </c>
      <c r="C37" s="14" t="s">
        <v>19</v>
      </c>
      <c r="D37" s="12" t="s">
        <v>18</v>
      </c>
      <c r="E37" s="15">
        <v>491.5</v>
      </c>
      <c r="F37" s="12">
        <v>481.5</v>
      </c>
      <c r="G37" s="37">
        <f>F37</f>
        <v>481.5</v>
      </c>
      <c r="H37" s="37">
        <f>F37-110.745</f>
        <v>370.755</v>
      </c>
      <c r="I37" s="37">
        <f>F37-331.272</f>
        <v>150.22800000000001</v>
      </c>
    </row>
    <row r="38" spans="1:9" s="17" customFormat="1" ht="99.75" customHeight="1" x14ac:dyDescent="0.25">
      <c r="A38" s="12" t="s">
        <v>86</v>
      </c>
      <c r="B38" s="13" t="s">
        <v>82</v>
      </c>
      <c r="C38" s="14" t="s">
        <v>19</v>
      </c>
      <c r="D38" s="12" t="s">
        <v>18</v>
      </c>
      <c r="E38" s="15">
        <f>709/1.163</f>
        <v>609.63026655202066</v>
      </c>
      <c r="F38" s="16">
        <f>(72.3*9.39)/1.163</f>
        <v>583.7463456577816</v>
      </c>
      <c r="G38" s="16">
        <f>F38-(37/1.163)</f>
        <v>551.93207222699914</v>
      </c>
      <c r="H38" s="16">
        <f t="shared" ref="H38" si="1">G38</f>
        <v>551.93207222699914</v>
      </c>
      <c r="I38" s="16">
        <f>H38</f>
        <v>551.93207222699914</v>
      </c>
    </row>
    <row r="39" spans="1:9" s="17" customFormat="1" ht="99.75" customHeight="1" x14ac:dyDescent="0.25">
      <c r="A39" s="12" t="s">
        <v>87</v>
      </c>
      <c r="B39" s="13" t="s">
        <v>83</v>
      </c>
      <c r="C39" s="14" t="s">
        <v>19</v>
      </c>
      <c r="D39" s="12" t="s">
        <v>18</v>
      </c>
      <c r="E39" s="15">
        <v>308.89999999999998</v>
      </c>
      <c r="F39" s="12">
        <v>213.1</v>
      </c>
      <c r="G39" s="12">
        <f>F39</f>
        <v>213.1</v>
      </c>
      <c r="H39" s="12">
        <f>G39-26</f>
        <v>187.1</v>
      </c>
      <c r="I39" s="16">
        <f>H39</f>
        <v>187.1</v>
      </c>
    </row>
    <row r="40" spans="1:9" s="17" customFormat="1" ht="66.75" customHeight="1" x14ac:dyDescent="0.25">
      <c r="A40" s="12" t="s">
        <v>88</v>
      </c>
      <c r="B40" s="35" t="s">
        <v>60</v>
      </c>
      <c r="C40" s="14" t="s">
        <v>19</v>
      </c>
      <c r="D40" s="12" t="s">
        <v>18</v>
      </c>
      <c r="E40" s="15">
        <v>203.3</v>
      </c>
      <c r="F40" s="36">
        <v>141.30000000000001</v>
      </c>
      <c r="G40" s="42">
        <f>F40-(3/1.163)</f>
        <v>138.72046431642306</v>
      </c>
      <c r="H40" s="42">
        <f>G40</f>
        <v>138.72046431642306</v>
      </c>
      <c r="I40" s="43">
        <f>H40</f>
        <v>138.72046431642306</v>
      </c>
    </row>
    <row r="41" spans="1:9" s="17" customFormat="1" ht="46.5" customHeight="1" x14ac:dyDescent="0.25">
      <c r="A41" s="59" t="s">
        <v>20</v>
      </c>
      <c r="B41" s="60"/>
      <c r="C41" s="25" t="s">
        <v>19</v>
      </c>
      <c r="D41" s="26" t="s">
        <v>18</v>
      </c>
      <c r="E41" s="27">
        <f>E13+E14+E15+E16+E17+E18+E20+E21+E23+E27+E30+E31+E32+E34+E38+E39+E35+E28+E36+E40+E22+E24+E25+E26+E29+E33+E37</f>
        <v>13759.23026655202</v>
      </c>
      <c r="F41" s="27">
        <f>F13+F14+F15+F16+F17+F18+F20+F21+F23+F27+F30+F31+F32+F34+F38+F39+F35+F28+F36+F40+F22+F24+F37+F33+F29+F26+F25</f>
        <v>12568.506345657783</v>
      </c>
      <c r="G41" s="44">
        <f t="shared" ref="G41:H41" si="2">G13+G14+G15+G16+G17+G18+G20+G21+G23+G27+G30+G31+G32+G34+G38+G39+G35+G28+G36+G40+G22+G24+G37+G33+G29+G26+G25</f>
        <v>11830.600928632846</v>
      </c>
      <c r="H41" s="44">
        <f t="shared" si="2"/>
        <v>10956.401564918315</v>
      </c>
      <c r="I41" s="44">
        <f>I13+I14+I15+I16+I17+I18+I20+I21+I23+I27+I30+I31+I32+I34+I38+I39+I35+I28+I36+I40+I22+I24+I37+I33+I29+I26+I25</f>
        <v>9239.9815855546003</v>
      </c>
    </row>
    <row r="42" spans="1:9" s="17" customFormat="1" ht="46.5" customHeight="1" x14ac:dyDescent="0.25">
      <c r="A42" s="61"/>
      <c r="B42" s="62"/>
      <c r="C42" s="25" t="s">
        <v>50</v>
      </c>
      <c r="D42" s="26" t="s">
        <v>51</v>
      </c>
      <c r="E42" s="28">
        <f>E19</f>
        <v>50.96</v>
      </c>
      <c r="F42" s="28">
        <f>F19</f>
        <v>55.2</v>
      </c>
      <c r="G42" s="45">
        <f>G19</f>
        <v>55.2</v>
      </c>
      <c r="H42" s="45">
        <f>H19</f>
        <v>33.400000000000006</v>
      </c>
      <c r="I42" s="45">
        <f>I19</f>
        <v>33.400000000000006</v>
      </c>
    </row>
    <row r="43" spans="1:9" s="17" customFormat="1" ht="30" x14ac:dyDescent="0.4">
      <c r="A43" s="74" t="s">
        <v>16</v>
      </c>
      <c r="B43" s="75"/>
      <c r="C43" s="75"/>
      <c r="D43" s="75"/>
      <c r="E43" s="75"/>
      <c r="F43" s="75"/>
      <c r="G43" s="75"/>
      <c r="H43" s="75"/>
      <c r="I43" s="76"/>
    </row>
    <row r="44" spans="1:9" s="17" customFormat="1" ht="30.75" x14ac:dyDescent="0.25">
      <c r="A44" s="77" t="s">
        <v>4</v>
      </c>
      <c r="B44" s="13" t="s">
        <v>36</v>
      </c>
      <c r="C44" s="14" t="s">
        <v>19</v>
      </c>
      <c r="D44" s="12" t="s">
        <v>18</v>
      </c>
      <c r="E44" s="15">
        <v>501.6</v>
      </c>
      <c r="F44" s="12">
        <v>389</v>
      </c>
      <c r="G44" s="16">
        <f>F44-((28+112.3)/1.163)</f>
        <v>268.36371453138435</v>
      </c>
      <c r="H44" s="16">
        <f>G44</f>
        <v>268.36371453138435</v>
      </c>
      <c r="I44" s="16">
        <f>H44</f>
        <v>268.36371453138435</v>
      </c>
    </row>
    <row r="45" spans="1:9" s="17" customFormat="1" ht="30.75" x14ac:dyDescent="0.25">
      <c r="A45" s="78"/>
      <c r="B45" s="13" t="s">
        <v>37</v>
      </c>
      <c r="C45" s="14" t="s">
        <v>19</v>
      </c>
      <c r="D45" s="12" t="s">
        <v>18</v>
      </c>
      <c r="E45" s="15">
        <v>1533.6</v>
      </c>
      <c r="F45" s="12">
        <v>1615</v>
      </c>
      <c r="G45" s="16">
        <f>F45-(299.1/1.163)</f>
        <v>1357.8202923473775</v>
      </c>
      <c r="H45" s="16">
        <f>G45-(299.1/1.163)</f>
        <v>1100.640584694755</v>
      </c>
      <c r="I45" s="16">
        <f>H45</f>
        <v>1100.640584694755</v>
      </c>
    </row>
    <row r="46" spans="1:9" s="17" customFormat="1" ht="61.5" x14ac:dyDescent="0.25">
      <c r="A46" s="12" t="s">
        <v>5</v>
      </c>
      <c r="B46" s="13" t="s">
        <v>38</v>
      </c>
      <c r="C46" s="14" t="s">
        <v>19</v>
      </c>
      <c r="D46" s="12" t="s">
        <v>18</v>
      </c>
      <c r="E46" s="15">
        <v>1452.61</v>
      </c>
      <c r="F46" s="12">
        <v>1406</v>
      </c>
      <c r="G46" s="12">
        <f>F46</f>
        <v>1406</v>
      </c>
      <c r="H46" s="12">
        <f>G46</f>
        <v>1406</v>
      </c>
      <c r="I46" s="16">
        <f>H46-(261.5/1.163)</f>
        <v>1181.1504729148753</v>
      </c>
    </row>
    <row r="47" spans="1:9" s="17" customFormat="1" ht="61.5" x14ac:dyDescent="0.25">
      <c r="A47" s="12" t="s">
        <v>6</v>
      </c>
      <c r="B47" s="13" t="s">
        <v>39</v>
      </c>
      <c r="C47" s="14" t="s">
        <v>19</v>
      </c>
      <c r="D47" s="12" t="s">
        <v>18</v>
      </c>
      <c r="E47" s="15">
        <v>1338.1</v>
      </c>
      <c r="F47" s="12">
        <v>1458</v>
      </c>
      <c r="G47" s="12">
        <f>F47</f>
        <v>1458</v>
      </c>
      <c r="H47" s="16">
        <f>F47-(124.1/1.163)</f>
        <v>1351.2932072226999</v>
      </c>
      <c r="I47" s="16">
        <f>F47-(111.2/1.163)</f>
        <v>1362.3852106620809</v>
      </c>
    </row>
    <row r="48" spans="1:9" s="17" customFormat="1" ht="49.5" customHeight="1" x14ac:dyDescent="0.25">
      <c r="A48" s="64" t="s">
        <v>20</v>
      </c>
      <c r="B48" s="66"/>
      <c r="C48" s="25" t="s">
        <v>19</v>
      </c>
      <c r="D48" s="26" t="s">
        <v>18</v>
      </c>
      <c r="E48" s="27">
        <f>SUM(E44:E47)</f>
        <v>4825.91</v>
      </c>
      <c r="F48" s="26">
        <f>SUM(F44:F47)</f>
        <v>4868</v>
      </c>
      <c r="G48" s="28">
        <f>SUM(G44:G47)</f>
        <v>4490.1840068787624</v>
      </c>
      <c r="H48" s="28">
        <f>SUM(H44:H47)</f>
        <v>4126.2975064488401</v>
      </c>
      <c r="I48" s="28">
        <f>SUM(I44:I47)</f>
        <v>3912.5399828030959</v>
      </c>
    </row>
    <row r="49" spans="1:11" s="17" customFormat="1" ht="39.75" customHeight="1" x14ac:dyDescent="0.25">
      <c r="A49" s="64" t="s">
        <v>17</v>
      </c>
      <c r="B49" s="65"/>
      <c r="C49" s="65"/>
      <c r="D49" s="65"/>
      <c r="E49" s="65"/>
      <c r="F49" s="65"/>
      <c r="G49" s="65"/>
      <c r="H49" s="65"/>
      <c r="I49" s="66"/>
    </row>
    <row r="50" spans="1:11" s="17" customFormat="1" ht="52.5" customHeight="1" x14ac:dyDescent="0.25">
      <c r="A50" s="12" t="s">
        <v>4</v>
      </c>
      <c r="B50" s="24" t="s">
        <v>40</v>
      </c>
      <c r="C50" s="14" t="s">
        <v>19</v>
      </c>
      <c r="D50" s="12" t="s">
        <v>18</v>
      </c>
      <c r="E50" s="15">
        <v>117.944</v>
      </c>
      <c r="F50" s="12">
        <v>91</v>
      </c>
      <c r="G50" s="16">
        <f>F50</f>
        <v>91</v>
      </c>
      <c r="H50" s="16">
        <f>G50-37.5/1.163</f>
        <v>58.755803955288052</v>
      </c>
      <c r="I50" s="16">
        <f>H50-(13/1.163)</f>
        <v>47.577815993121241</v>
      </c>
    </row>
    <row r="51" spans="1:11" s="17" customFormat="1" ht="52.5" customHeight="1" x14ac:dyDescent="0.25">
      <c r="A51" s="12" t="s">
        <v>5</v>
      </c>
      <c r="B51" s="13" t="s">
        <v>53</v>
      </c>
      <c r="C51" s="14" t="s">
        <v>19</v>
      </c>
      <c r="D51" s="12" t="s">
        <v>18</v>
      </c>
      <c r="E51" s="15">
        <v>86.2</v>
      </c>
      <c r="F51" s="12">
        <v>71</v>
      </c>
      <c r="G51" s="16">
        <f>F51-(13/1.163)</f>
        <v>59.82201203783319</v>
      </c>
      <c r="H51" s="16">
        <f>G51</f>
        <v>59.82201203783319</v>
      </c>
      <c r="I51" s="16">
        <f>H51</f>
        <v>59.82201203783319</v>
      </c>
    </row>
    <row r="52" spans="1:11" s="17" customFormat="1" ht="52.5" customHeight="1" x14ac:dyDescent="0.25">
      <c r="A52" s="12" t="s">
        <v>6</v>
      </c>
      <c r="B52" s="13" t="s">
        <v>52</v>
      </c>
      <c r="C52" s="14" t="s">
        <v>19</v>
      </c>
      <c r="D52" s="12" t="s">
        <v>18</v>
      </c>
      <c r="E52" s="15">
        <v>103.47499999999999</v>
      </c>
      <c r="F52" s="12">
        <v>104</v>
      </c>
      <c r="G52" s="16">
        <f>F52-(13/1.163)</f>
        <v>92.82201203783319</v>
      </c>
      <c r="H52" s="16">
        <f>G52</f>
        <v>92.82201203783319</v>
      </c>
      <c r="I52" s="16">
        <f>H52</f>
        <v>92.82201203783319</v>
      </c>
    </row>
    <row r="53" spans="1:11" s="17" customFormat="1" ht="66" customHeight="1" x14ac:dyDescent="0.25">
      <c r="A53" s="12" t="s">
        <v>7</v>
      </c>
      <c r="B53" s="13" t="s">
        <v>41</v>
      </c>
      <c r="C53" s="14" t="s">
        <v>19</v>
      </c>
      <c r="D53" s="12" t="s">
        <v>18</v>
      </c>
      <c r="E53" s="15">
        <v>106.999</v>
      </c>
      <c r="F53" s="12">
        <v>116</v>
      </c>
      <c r="G53" s="16">
        <f>F53</f>
        <v>116</v>
      </c>
      <c r="H53" s="16">
        <f>F53-(7/1.163)</f>
        <v>109.9810834049871</v>
      </c>
      <c r="I53" s="16">
        <f>H53</f>
        <v>109.9810834049871</v>
      </c>
    </row>
    <row r="54" spans="1:11" s="17" customFormat="1" ht="63.75" customHeight="1" x14ac:dyDescent="0.25">
      <c r="A54" s="12" t="s">
        <v>8</v>
      </c>
      <c r="B54" s="13" t="s">
        <v>42</v>
      </c>
      <c r="C54" s="14" t="s">
        <v>19</v>
      </c>
      <c r="D54" s="12" t="s">
        <v>18</v>
      </c>
      <c r="E54" s="15">
        <v>24.878</v>
      </c>
      <c r="F54" s="12">
        <v>24</v>
      </c>
      <c r="G54" s="16">
        <f>F54</f>
        <v>24</v>
      </c>
      <c r="H54" s="16">
        <f>G54</f>
        <v>24</v>
      </c>
      <c r="I54" s="16">
        <f>H54-(3/1.163)</f>
        <v>21.420464316423043</v>
      </c>
    </row>
    <row r="55" spans="1:11" s="17" customFormat="1" ht="60.75" customHeight="1" x14ac:dyDescent="0.25">
      <c r="A55" s="12" t="s">
        <v>9</v>
      </c>
      <c r="B55" s="13" t="s">
        <v>43</v>
      </c>
      <c r="C55" s="14" t="s">
        <v>19</v>
      </c>
      <c r="D55" s="12" t="s">
        <v>18</v>
      </c>
      <c r="E55" s="15">
        <v>19.003</v>
      </c>
      <c r="F55" s="12">
        <v>18.100000000000001</v>
      </c>
      <c r="G55" s="16">
        <f>F55</f>
        <v>18.100000000000001</v>
      </c>
      <c r="H55" s="16">
        <f>G55</f>
        <v>18.100000000000001</v>
      </c>
      <c r="I55" s="16">
        <f>H55-(4.8/1.163)</f>
        <v>13.972742906276871</v>
      </c>
    </row>
    <row r="56" spans="1:11" s="17" customFormat="1" ht="59.25" customHeight="1" x14ac:dyDescent="0.25">
      <c r="A56" s="12" t="s">
        <v>10</v>
      </c>
      <c r="B56" s="13" t="s">
        <v>44</v>
      </c>
      <c r="C56" s="14" t="s">
        <v>19</v>
      </c>
      <c r="D56" s="12" t="s">
        <v>18</v>
      </c>
      <c r="E56" s="15">
        <v>9.0500000000000007</v>
      </c>
      <c r="F56" s="16">
        <v>9.6780000000000008</v>
      </c>
      <c r="G56" s="46">
        <f>F56</f>
        <v>9.6780000000000008</v>
      </c>
      <c r="H56" s="46">
        <f>G56</f>
        <v>9.6780000000000008</v>
      </c>
      <c r="I56" s="46">
        <f>H56-(2/1.163)</f>
        <v>7.95830954428203</v>
      </c>
    </row>
    <row r="57" spans="1:11" s="17" customFormat="1" ht="47.25" customHeight="1" x14ac:dyDescent="0.25">
      <c r="A57" s="58" t="s">
        <v>20</v>
      </c>
      <c r="B57" s="58"/>
      <c r="C57" s="25" t="s">
        <v>19</v>
      </c>
      <c r="D57" s="26" t="s">
        <v>18</v>
      </c>
      <c r="E57" s="27">
        <f>SUM(E50:E56)</f>
        <v>467.54900000000004</v>
      </c>
      <c r="F57" s="28">
        <f>SUM(F50:F56)</f>
        <v>433.77800000000002</v>
      </c>
      <c r="G57" s="45">
        <f>SUM(G50:G56)</f>
        <v>411.4220240756664</v>
      </c>
      <c r="H57" s="45">
        <f>SUM(H50:H56)</f>
        <v>373.15891143594155</v>
      </c>
      <c r="I57" s="45">
        <f>SUM(I50:I56)</f>
        <v>353.55444024075666</v>
      </c>
    </row>
    <row r="58" spans="1:11" s="17" customFormat="1" ht="47.25" customHeight="1" x14ac:dyDescent="0.25">
      <c r="A58" s="58" t="s">
        <v>22</v>
      </c>
      <c r="B58" s="58"/>
      <c r="C58" s="29" t="s">
        <v>19</v>
      </c>
      <c r="D58" s="26" t="s">
        <v>18</v>
      </c>
      <c r="E58" s="27">
        <f>E41+E48+E57</f>
        <v>19052.689266552021</v>
      </c>
      <c r="F58" s="28">
        <f>F41+F48+F57</f>
        <v>17870.284345657783</v>
      </c>
      <c r="G58" s="45">
        <f>G41+G48+G57</f>
        <v>16732.206959587274</v>
      </c>
      <c r="H58" s="45">
        <f>H41+H48+H57</f>
        <v>15455.857982803096</v>
      </c>
      <c r="I58" s="45">
        <f>I41+I48+I57</f>
        <v>13506.076008598453</v>
      </c>
      <c r="J58" s="30"/>
    </row>
    <row r="59" spans="1:11" s="17" customFormat="1" ht="36" x14ac:dyDescent="0.55000000000000004">
      <c r="A59" s="58"/>
      <c r="B59" s="58"/>
      <c r="C59" s="25" t="s">
        <v>50</v>
      </c>
      <c r="D59" s="26" t="s">
        <v>51</v>
      </c>
      <c r="E59" s="28">
        <f>E42</f>
        <v>50.96</v>
      </c>
      <c r="F59" s="28">
        <f t="shared" ref="F59:I59" si="3">F42</f>
        <v>55.2</v>
      </c>
      <c r="G59" s="45">
        <f t="shared" si="3"/>
        <v>55.2</v>
      </c>
      <c r="H59" s="45">
        <f t="shared" si="3"/>
        <v>33.400000000000006</v>
      </c>
      <c r="I59" s="45">
        <f t="shared" si="3"/>
        <v>33.400000000000006</v>
      </c>
      <c r="J59" s="30"/>
      <c r="K59" s="31">
        <f>F58-G58</f>
        <v>1138.0773860705085</v>
      </c>
    </row>
    <row r="60" spans="1:11" s="17" customFormat="1" x14ac:dyDescent="0.25">
      <c r="A60" s="30"/>
      <c r="B60" s="30"/>
      <c r="C60" s="30"/>
      <c r="D60" s="30"/>
      <c r="E60" s="30"/>
      <c r="F60" s="30"/>
      <c r="G60" s="47"/>
      <c r="H60" s="47"/>
      <c r="I60" s="47"/>
      <c r="J60" s="30"/>
    </row>
    <row r="61" spans="1:11" s="17" customFormat="1" x14ac:dyDescent="0.25">
      <c r="A61" s="30"/>
      <c r="B61" s="30"/>
      <c r="C61" s="30"/>
      <c r="D61" s="30"/>
      <c r="E61" s="30"/>
      <c r="F61" s="30"/>
      <c r="G61" s="47"/>
      <c r="H61" s="47"/>
      <c r="I61" s="47"/>
      <c r="J61" s="30"/>
    </row>
    <row r="62" spans="1:11" s="17" customFormat="1" ht="55.5" customHeight="1" x14ac:dyDescent="0.25">
      <c r="A62" s="30"/>
      <c r="B62" s="30"/>
      <c r="C62" s="30"/>
      <c r="D62" s="30"/>
      <c r="E62" s="30"/>
      <c r="F62" s="30"/>
      <c r="G62" s="47"/>
      <c r="H62" s="47"/>
      <c r="I62" s="47"/>
      <c r="J62" s="30"/>
    </row>
    <row r="63" spans="1:11" s="55" customFormat="1" ht="42" x14ac:dyDescent="0.65">
      <c r="A63" s="52" t="s">
        <v>91</v>
      </c>
      <c r="B63" s="52"/>
      <c r="C63" s="53"/>
      <c r="D63" s="53"/>
      <c r="E63" s="53"/>
      <c r="F63" s="53"/>
      <c r="G63" s="54"/>
      <c r="H63" s="56" t="s">
        <v>92</v>
      </c>
      <c r="I63" s="56"/>
      <c r="J63" s="53"/>
    </row>
    <row r="64" spans="1:11" x14ac:dyDescent="0.25">
      <c r="A64" s="1"/>
      <c r="B64" s="1"/>
      <c r="C64" s="1"/>
      <c r="D64" s="1"/>
      <c r="E64" s="1"/>
      <c r="F64" s="1"/>
      <c r="G64" s="47"/>
      <c r="H64" s="47"/>
      <c r="I64" s="47"/>
      <c r="J64" s="1"/>
    </row>
    <row r="65" spans="1:10" ht="33.75" customHeight="1" x14ac:dyDescent="0.25">
      <c r="A65" s="1"/>
      <c r="B65" s="1"/>
      <c r="C65" s="1"/>
      <c r="D65" s="1"/>
      <c r="E65" s="1"/>
      <c r="F65" s="1"/>
      <c r="G65" s="47"/>
      <c r="H65" s="47"/>
      <c r="I65" s="47"/>
      <c r="J65" s="1"/>
    </row>
    <row r="66" spans="1:10" s="51" customFormat="1" ht="33.75" x14ac:dyDescent="0.5">
      <c r="A66" s="57" t="s">
        <v>56</v>
      </c>
      <c r="B66" s="57"/>
      <c r="C66" s="49"/>
      <c r="D66" s="49"/>
      <c r="E66" s="49"/>
      <c r="F66" s="49"/>
      <c r="G66" s="50"/>
      <c r="H66" s="50"/>
      <c r="I66" s="50"/>
      <c r="J66" s="49"/>
    </row>
    <row r="67" spans="1:10" ht="30.75" x14ac:dyDescent="0.25">
      <c r="B67" s="32"/>
      <c r="C67" s="1"/>
      <c r="D67" s="1"/>
      <c r="E67" s="1"/>
      <c r="F67" s="1"/>
      <c r="G67" s="47"/>
      <c r="H67" s="47"/>
      <c r="I67" s="47"/>
      <c r="J67" s="1"/>
    </row>
    <row r="68" spans="1:10" x14ac:dyDescent="0.25">
      <c r="A68" s="1"/>
      <c r="B68" s="1"/>
      <c r="C68" s="1"/>
      <c r="D68" s="1"/>
      <c r="E68" s="1"/>
      <c r="F68" s="1"/>
      <c r="G68" s="47"/>
      <c r="H68" s="47"/>
      <c r="I68" s="47"/>
      <c r="J68" s="1"/>
    </row>
    <row r="69" spans="1:10" x14ac:dyDescent="0.25">
      <c r="A69" s="1"/>
      <c r="B69" s="1"/>
      <c r="C69" s="1"/>
      <c r="D69" s="1"/>
      <c r="E69" s="1"/>
      <c r="F69" s="1"/>
      <c r="G69" s="34"/>
      <c r="H69" s="34"/>
      <c r="I69" s="34"/>
      <c r="J69" s="1"/>
    </row>
    <row r="70" spans="1:10" x14ac:dyDescent="0.25">
      <c r="A70" s="1"/>
      <c r="B70" s="1"/>
      <c r="C70" s="1"/>
      <c r="D70" s="1"/>
      <c r="E70" s="1"/>
      <c r="F70" s="1"/>
      <c r="G70" s="34"/>
      <c r="H70" s="34"/>
      <c r="I70" s="34"/>
      <c r="J70" s="1"/>
    </row>
    <row r="71" spans="1:10" x14ac:dyDescent="0.25">
      <c r="A71" s="1"/>
      <c r="B71" s="1"/>
      <c r="C71" s="1"/>
      <c r="D71" s="1"/>
      <c r="E71" s="1"/>
      <c r="F71" s="1"/>
      <c r="G71" s="34"/>
      <c r="H71" s="34"/>
      <c r="I71" s="34"/>
      <c r="J71" s="1"/>
    </row>
    <row r="72" spans="1:10" x14ac:dyDescent="0.25">
      <c r="A72" s="1"/>
      <c r="B72" s="1"/>
      <c r="C72" s="1"/>
      <c r="D72" s="1"/>
      <c r="E72" s="1"/>
      <c r="F72" s="1"/>
      <c r="G72" s="34"/>
      <c r="H72" s="34"/>
      <c r="I72" s="34"/>
      <c r="J72" s="1"/>
    </row>
    <row r="73" spans="1:10" x14ac:dyDescent="0.25">
      <c r="A73" s="1"/>
      <c r="B73" s="1"/>
      <c r="C73" s="1"/>
      <c r="D73" s="1"/>
      <c r="E73" s="1"/>
      <c r="F73" s="1"/>
      <c r="G73" s="34"/>
      <c r="H73" s="34"/>
      <c r="I73" s="34"/>
      <c r="J73" s="1"/>
    </row>
    <row r="74" spans="1:10" x14ac:dyDescent="0.25">
      <c r="A74" s="1"/>
      <c r="B74" s="1"/>
      <c r="C74" s="1"/>
      <c r="D74" s="1"/>
      <c r="E74" s="1"/>
      <c r="F74" s="1"/>
      <c r="G74" s="34"/>
      <c r="H74" s="34"/>
      <c r="I74" s="34"/>
      <c r="J74" s="1"/>
    </row>
    <row r="75" spans="1:10" x14ac:dyDescent="0.25">
      <c r="A75" s="1"/>
      <c r="B75" s="1"/>
      <c r="C75" s="1"/>
      <c r="D75" s="1"/>
      <c r="E75" s="1"/>
      <c r="F75" s="1"/>
      <c r="G75" s="34"/>
      <c r="H75" s="34"/>
      <c r="I75" s="34"/>
      <c r="J75" s="1"/>
    </row>
    <row r="76" spans="1:10" x14ac:dyDescent="0.25">
      <c r="A76" s="1"/>
      <c r="B76" s="1"/>
      <c r="C76" s="1"/>
      <c r="D76" s="1"/>
      <c r="E76" s="1"/>
      <c r="F76" s="1"/>
      <c r="G76" s="34"/>
      <c r="H76" s="34"/>
      <c r="I76" s="34"/>
      <c r="J76" s="1"/>
    </row>
    <row r="77" spans="1:10" x14ac:dyDescent="0.25">
      <c r="A77" s="1"/>
      <c r="B77" s="1"/>
      <c r="C77" s="1"/>
      <c r="D77" s="1"/>
      <c r="E77" s="1"/>
      <c r="F77" s="1"/>
      <c r="G77" s="34"/>
      <c r="H77" s="34"/>
      <c r="I77" s="34"/>
      <c r="J77" s="1"/>
    </row>
    <row r="78" spans="1:10" x14ac:dyDescent="0.25">
      <c r="A78" s="1"/>
      <c r="B78" s="1"/>
      <c r="C78" s="1"/>
      <c r="D78" s="1"/>
      <c r="E78" s="1"/>
      <c r="F78" s="1"/>
      <c r="G78" s="34"/>
      <c r="H78" s="34"/>
      <c r="I78" s="34"/>
      <c r="J78" s="1"/>
    </row>
    <row r="79" spans="1:10" x14ac:dyDescent="0.25">
      <c r="A79" s="1"/>
      <c r="B79" s="1"/>
      <c r="C79" s="1"/>
      <c r="D79" s="1"/>
      <c r="E79" s="1"/>
      <c r="F79" s="1"/>
      <c r="G79" s="34"/>
      <c r="H79" s="34"/>
      <c r="I79" s="34"/>
      <c r="J79" s="1"/>
    </row>
    <row r="80" spans="1:10" x14ac:dyDescent="0.25">
      <c r="A80" s="1"/>
      <c r="B80" s="1"/>
      <c r="C80" s="1"/>
      <c r="D80" s="1"/>
      <c r="E80" s="1"/>
      <c r="F80" s="1"/>
      <c r="G80" s="34"/>
      <c r="H80" s="34"/>
      <c r="I80" s="34"/>
      <c r="J80" s="1"/>
    </row>
    <row r="81" spans="1:10" x14ac:dyDescent="0.25">
      <c r="A81" s="1"/>
      <c r="B81" s="1"/>
      <c r="C81" s="1"/>
      <c r="D81" s="1"/>
      <c r="E81" s="1"/>
      <c r="F81" s="1"/>
      <c r="G81" s="34"/>
      <c r="H81" s="34"/>
      <c r="I81" s="34"/>
      <c r="J81" s="1"/>
    </row>
    <row r="82" spans="1:10" x14ac:dyDescent="0.25">
      <c r="A82" s="1"/>
      <c r="B82" s="1"/>
      <c r="C82" s="1"/>
      <c r="D82" s="1"/>
      <c r="E82" s="1"/>
      <c r="F82" s="1"/>
      <c r="G82" s="34"/>
      <c r="H82" s="34"/>
      <c r="I82" s="34"/>
      <c r="J82" s="1"/>
    </row>
    <row r="83" spans="1:10" x14ac:dyDescent="0.25">
      <c r="A83" s="1"/>
      <c r="B83" s="1"/>
      <c r="C83" s="1"/>
      <c r="D83" s="1"/>
      <c r="E83" s="1"/>
      <c r="F83" s="1"/>
      <c r="G83" s="34"/>
      <c r="H83" s="34"/>
      <c r="I83" s="34"/>
      <c r="J83" s="1"/>
    </row>
    <row r="84" spans="1:10" x14ac:dyDescent="0.25">
      <c r="A84" s="1"/>
      <c r="B84" s="1"/>
      <c r="C84" s="1"/>
      <c r="D84" s="1"/>
      <c r="E84" s="1"/>
      <c r="F84" s="1"/>
      <c r="G84" s="34"/>
      <c r="H84" s="34"/>
      <c r="I84" s="34"/>
      <c r="J84" s="1"/>
    </row>
    <row r="85" spans="1:10" x14ac:dyDescent="0.25">
      <c r="A85" s="1"/>
      <c r="B85" s="1"/>
      <c r="C85" s="1"/>
      <c r="D85" s="1"/>
      <c r="E85" s="1"/>
      <c r="F85" s="1"/>
      <c r="G85" s="34"/>
      <c r="H85" s="34"/>
      <c r="I85" s="34"/>
      <c r="J85" s="1"/>
    </row>
    <row r="86" spans="1:10" x14ac:dyDescent="0.25">
      <c r="A86" s="1"/>
      <c r="B86" s="1"/>
      <c r="C86" s="1"/>
      <c r="D86" s="1"/>
      <c r="E86" s="1"/>
      <c r="F86" s="1"/>
      <c r="G86" s="34"/>
      <c r="H86" s="34"/>
      <c r="I86" s="34"/>
      <c r="J86" s="1"/>
    </row>
    <row r="87" spans="1:10" x14ac:dyDescent="0.25">
      <c r="A87" s="1"/>
      <c r="B87" s="1"/>
      <c r="C87" s="1"/>
      <c r="D87" s="1"/>
      <c r="E87" s="1"/>
      <c r="F87" s="1"/>
      <c r="G87" s="34"/>
      <c r="H87" s="34"/>
      <c r="I87" s="34"/>
      <c r="J87" s="1"/>
    </row>
    <row r="88" spans="1:10" x14ac:dyDescent="0.25">
      <c r="A88" s="1"/>
      <c r="B88" s="1"/>
      <c r="C88" s="1"/>
      <c r="D88" s="1"/>
      <c r="E88" s="1"/>
      <c r="F88" s="1"/>
      <c r="G88" s="34"/>
      <c r="H88" s="34"/>
      <c r="I88" s="34"/>
      <c r="J88" s="1"/>
    </row>
    <row r="89" spans="1:10" x14ac:dyDescent="0.25">
      <c r="A89" s="1"/>
      <c r="B89" s="1"/>
      <c r="C89" s="1"/>
      <c r="D89" s="1"/>
      <c r="E89" s="1"/>
      <c r="F89" s="1"/>
      <c r="G89" s="34"/>
      <c r="H89" s="34"/>
      <c r="I89" s="34"/>
      <c r="J89" s="1"/>
    </row>
    <row r="90" spans="1:10" x14ac:dyDescent="0.25">
      <c r="A90" s="1"/>
      <c r="B90" s="1"/>
      <c r="C90" s="1"/>
      <c r="D90" s="1"/>
      <c r="E90" s="1"/>
      <c r="F90" s="1"/>
      <c r="G90" s="34"/>
      <c r="H90" s="34"/>
      <c r="I90" s="34"/>
      <c r="J90" s="1"/>
    </row>
    <row r="91" spans="1:10" x14ac:dyDescent="0.25">
      <c r="A91" s="1"/>
      <c r="B91" s="1"/>
      <c r="C91" s="1"/>
      <c r="D91" s="1"/>
      <c r="E91" s="1"/>
      <c r="F91" s="1"/>
      <c r="G91" s="34"/>
      <c r="H91" s="34"/>
      <c r="I91" s="34"/>
      <c r="J91" s="1"/>
    </row>
    <row r="92" spans="1:10" x14ac:dyDescent="0.25">
      <c r="A92" s="1"/>
      <c r="B92" s="1"/>
      <c r="C92" s="1"/>
      <c r="D92" s="1"/>
      <c r="E92" s="1"/>
      <c r="F92" s="1"/>
      <c r="G92" s="34"/>
      <c r="H92" s="34"/>
      <c r="I92" s="34"/>
      <c r="J92" s="1"/>
    </row>
    <row r="93" spans="1:10" x14ac:dyDescent="0.25">
      <c r="A93" s="1"/>
      <c r="B93" s="1"/>
      <c r="C93" s="1"/>
      <c r="D93" s="1"/>
      <c r="E93" s="1"/>
      <c r="F93" s="1"/>
      <c r="G93" s="34"/>
      <c r="H93" s="34"/>
      <c r="I93" s="34"/>
      <c r="J93" s="1"/>
    </row>
    <row r="94" spans="1:10" x14ac:dyDescent="0.25">
      <c r="A94" s="1"/>
      <c r="B94" s="1"/>
      <c r="C94" s="1"/>
      <c r="D94" s="1"/>
      <c r="E94" s="1"/>
      <c r="F94" s="1"/>
      <c r="G94" s="34"/>
      <c r="H94" s="34"/>
      <c r="I94" s="34"/>
      <c r="J94" s="1"/>
    </row>
    <row r="95" spans="1:10" x14ac:dyDescent="0.25">
      <c r="A95" s="1"/>
      <c r="B95" s="1"/>
      <c r="C95" s="1"/>
      <c r="D95" s="1"/>
      <c r="E95" s="1"/>
      <c r="F95" s="1"/>
      <c r="G95" s="34"/>
      <c r="H95" s="34"/>
      <c r="I95" s="34"/>
      <c r="J95" s="1"/>
    </row>
    <row r="96" spans="1:10" x14ac:dyDescent="0.25">
      <c r="A96" s="1"/>
      <c r="B96" s="1"/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</sheetData>
  <mergeCells count="18">
    <mergeCell ref="E3:I5"/>
    <mergeCell ref="A49:I49"/>
    <mergeCell ref="C9:C10"/>
    <mergeCell ref="A48:B48"/>
    <mergeCell ref="A9:A10"/>
    <mergeCell ref="B9:B10"/>
    <mergeCell ref="D9:D10"/>
    <mergeCell ref="A12:I12"/>
    <mergeCell ref="A43:I43"/>
    <mergeCell ref="A44:A45"/>
    <mergeCell ref="E9:I9"/>
    <mergeCell ref="F6:I6"/>
    <mergeCell ref="A8:I8"/>
    <mergeCell ref="H63:I63"/>
    <mergeCell ref="A66:B66"/>
    <mergeCell ref="A57:B57"/>
    <mergeCell ref="A41:B42"/>
    <mergeCell ref="A58:B59"/>
  </mergeCells>
  <pageMargins left="1.1811023622047245" right="0.39370078740157483" top="0.39370078740157483" bottom="0.39370078740157483" header="0.31496062992125984" footer="0.31496062992125984"/>
  <pageSetup paperSize="9" scale="26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Галузинська Анна Сергіївна</cp:lastModifiedBy>
  <cp:lastPrinted>2020-10-15T05:52:56Z</cp:lastPrinted>
  <dcterms:created xsi:type="dcterms:W3CDTF">2019-11-20T09:43:51Z</dcterms:created>
  <dcterms:modified xsi:type="dcterms:W3CDTF">2020-10-22T07:00:24Z</dcterms:modified>
</cp:coreProperties>
</file>