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95" windowWidth="15750" windowHeight="12900" tabRatio="925" activeTab="0"/>
  </bookViews>
  <sheets>
    <sheet name="2020" sheetId="1" r:id="rId1"/>
  </sheets>
  <definedNames>
    <definedName name="_xlnm.Print_Area" localSheetId="0">'2020'!$A$1:$L$271</definedName>
  </definedNames>
  <calcPr fullCalcOnLoad="1"/>
</workbook>
</file>

<file path=xl/sharedStrings.xml><?xml version="1.0" encoding="utf-8"?>
<sst xmlns="http://schemas.openxmlformats.org/spreadsheetml/2006/main" count="464" uniqueCount="188">
  <si>
    <t>у тому числі кошти міського бюджету</t>
  </si>
  <si>
    <t>Всього на виконання програми</t>
  </si>
  <si>
    <t>Всього на виконання підпрограми</t>
  </si>
  <si>
    <t>- надання грошової допомоги на проведення поховання деяких категорій осіб;</t>
  </si>
  <si>
    <t>грн.</t>
  </si>
  <si>
    <t>Коштів не потребує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</si>
  <si>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</si>
  <si>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</si>
  <si>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</si>
  <si>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</si>
  <si>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</si>
  <si>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</si>
  <si>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t>Джерела фінансу-вання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</si>
  <si>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</si>
  <si>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</si>
  <si>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t>Всього на виконання підпрограми: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</si>
  <si>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</si>
  <si>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спеціальний фонд</t>
  </si>
  <si>
    <t>загальний           фонд</t>
  </si>
  <si>
    <t>ДСЗН Сумської міської ради</t>
  </si>
  <si>
    <t>Управління освіти і науки Сумської міської ради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</si>
  <si>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</si>
  <si>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</si>
  <si>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</si>
  <si>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</si>
  <si>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Мета: Обробка інформації з нарахування та виплати допомог, компенсацій та субсидій.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</si>
  <si>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</si>
  <si>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 xml:space="preserve"> - дітей, батьки яких загинули або отримали тілесні ушкодження під час участі у Революції Гідності.</t>
  </si>
  <si>
    <t xml:space="preserve"> - дітей, батьки яких загинули або отримали тілесні ушкодження під час участі у Революції Гідності;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</si>
  <si>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</si>
  <si>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</si>
  <si>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КПКВК 0813033</t>
  </si>
  <si>
    <t>КПКВК 0813104</t>
  </si>
  <si>
    <t>КПКВК 0819770</t>
  </si>
  <si>
    <t>КПКВК 0813031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</si>
  <si>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</si>
  <si>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0813032</t>
  </si>
  <si>
    <t>КПКВК 0813036</t>
  </si>
  <si>
    <t>КПКВК 0813242</t>
  </si>
  <si>
    <t>КПКВК 0813192</t>
  </si>
  <si>
    <t>КПКВК 0813180</t>
  </si>
  <si>
    <t>КПКВК 0813191</t>
  </si>
  <si>
    <t>КПКВК 0813200</t>
  </si>
  <si>
    <t>- дітям, мешканцям міста Суми, батьки яких загинули під час участі у Революції Гідності (щомісячна грошова допомога).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</si>
  <si>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</si>
  <si>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</si>
  <si>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2021 рік (прогноз)</t>
  </si>
  <si>
    <t>- дітям з інвалідністю з багатодітних сімей, де виховуються 2 та більше дітей з інвалідністю (надання одноразової матеріальної допомоги);</t>
  </si>
  <si>
    <t>- Почесним громадянам міста Суми (компенсація вартості самостійного санаторно–курортного лікування);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</si>
  <si>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</si>
  <si>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</si>
  <si>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</si>
  <si>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громадськими організаціями осіб з інвалідністю, для виконання (реалізації) яких надається фінансова підтримка з міського бюджету;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</si>
  <si>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міськими громадськими об'єднаннями ветеранів, для виконання (реалізації) яких надається фінансова підтримка з міського бюджету.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</si>
  <si>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</si>
  <si>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</si>
  <si>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Підпрограма 9. Надання пільг, встановлених чинним законодавством</t>
  </si>
  <si>
    <t>КПКВК 0611010</t>
  </si>
  <si>
    <t xml:space="preserve">  - дітей, батьки яких є учасниками бойових дій на території інших держав;</t>
  </si>
  <si>
    <t xml:space="preserve"> - дітей, батьки яких є учасниками бойових дій на території інших держав;</t>
  </si>
  <si>
    <t xml:space="preserve"> - дітей з багатодітних сімей, де виховується четверо і більше дітей. </t>
  </si>
  <si>
    <t>КПКВК 0611020</t>
  </si>
  <si>
    <t xml:space="preserve"> - учнів, батьки яких є учасниками бойових дій на території інших держав;</t>
  </si>
  <si>
    <t xml:space="preserve"> - учнів та вихованців, батьки яких є учасниками бойових дій на території інших держав;</t>
  </si>
  <si>
    <t>КПКВК   0613140</t>
  </si>
  <si>
    <t>- забезпечення безкоштовними путівками до позаміських дитячих закладів оздоровлення та відпочинку  (м. Суми) учнів, батьки яких загинули або отримали тілесні ушкодження під час участі у Революції Гідності</t>
  </si>
  <si>
    <t>- повнолітнім особам з інвалідністю внаслідок інтелектуальних порушень, а також хворим на ДЦП (надання матеріальної допомоги для відшкодування вартості оздоровлення);</t>
  </si>
  <si>
    <t xml:space="preserve"> - особам, які мають особливі трудові заслуги перед Батьківщиною (компенсація витрат на автомобільне паливо); </t>
  </si>
  <si>
    <t>- сім'ям осіб, які загинули під час участі у Революції Гідності (50 % пільги).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</si>
  <si>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закладів дошкільної освіти: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</si>
  <si>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</si>
  <si>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3.</t>
    </r>
    <r>
      <rPr>
        <sz val="10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</si>
  <si>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</si>
  <si>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</si>
  <si>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</si>
  <si>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загинули або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</si>
  <si>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</si>
  <si>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r>
      <t xml:space="preserve">Завдання 3. </t>
    </r>
    <r>
      <rPr>
        <sz val="10"/>
        <rFont val="Times New Roman"/>
        <family val="1"/>
      </rPr>
      <t>Організація оздоровлення учнів, які потребують особливої соціальної уваги та підтримки:</t>
    </r>
  </si>
  <si>
    <t>Підпрограма 13. Соціальна підтримка учнів закладів загальної середньої освіти, які потребують особливої соціальної уваги.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</si>
  <si>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</si>
  <si>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</si>
  <si>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КПКВК 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</si>
  <si>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</si>
  <si>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</si>
  <si>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</si>
  <si>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</si>
  <si>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               потребуючих допомоги та підтримки;
- відомості про надання всіх видів допомоги громадянам.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</si>
  <si>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</si>
  <si>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</si>
  <si>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</si>
  <si>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</si>
  <si>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організаціям:</t>
    </r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</si>
  <si>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</si>
  <si>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</si>
  <si>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- батькам осіб, які загинули під час участі у Революції Гідності (надання матеріальної допомоги на вирішення соціально-побутових питань).</t>
  </si>
  <si>
    <r>
      <t xml:space="preserve">Завдання 1.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</si>
  <si>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r>
      <t xml:space="preserve">Завдання 1. </t>
    </r>
    <r>
      <rPr>
        <sz val="10"/>
        <rFont val="Times New Roman"/>
        <family val="1"/>
      </rPr>
      <t>Забезпечення надання інших, передбачених законодавством, пільг окремим категоріям громадян відповідно до законодавства</t>
    </r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</si>
  <si>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</si>
  <si>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</si>
  <si>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</si>
  <si>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 xml:space="preserve">ДСЗН </t>
    </r>
    <r>
      <rPr>
        <b/>
        <sz val="9"/>
        <color indexed="8"/>
        <rFont val="Times New Roman"/>
        <family val="1"/>
      </rPr>
      <t>Сумської міської ради</t>
    </r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</si>
  <si>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</si>
  <si>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r>
      <t>Мета: Вшанування ветеранів війни та праці, соціальна підтримка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</si>
  <si>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>- ветеранам війни та праці (проведення підписки на газети "Урядовий кур'єр" та "Голос України")</t>
  </si>
  <si>
    <t>- законним представникам дітей (віком до 7 років), батьки яких загинули під час участі у Революції Гідності, для покриття витрат, пов'язаних з супроводом дитини під час її оздоровлення (надання одноразової матеріальної допомоги);</t>
  </si>
  <si>
    <t xml:space="preserve">  - сім’ям загиблих в Афганістані воїнів-інтернаціоналістів (100% пільги (за виключенням розміру пільг, які надаються за рахунок коштів державного бюджету);</t>
  </si>
  <si>
    <t>- сім’ї Чернишових Сергія Олександровича та Руслани Сергіївни, дитина яких загинула при трагічних обставинах 02 січня 2019 року (надання одноразової матеріальної допомоги);</t>
  </si>
  <si>
    <t>- особі з інвалідністю ІІІ групи внаслідок загального захворювання Денисенку М.В. (надання одноразової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</si>
  <si>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громадянам похилого віку, особам з інвалідністю та внутрішньо переміщеним особам (надання безкоштовних гарячих обідів);</t>
  </si>
  <si>
    <t xml:space="preserve"> - вшанування під час проведення в місті святкових заходів, відзначення пам’ятних дат, членів Сумської міської організації ветеранів України (надання  матеріальної допомоги).</t>
  </si>
  <si>
    <t>КПКВК 0813035</t>
  </si>
  <si>
    <t>- Денисенку О.М. (надання одноразової цільової матеріальної допомоги  для проведення термінового оперативного лікування онкологічного захворювання доньки Денисенко Аріадни, 2007 року народження, дитини з інвалідністю);</t>
  </si>
  <si>
    <t>- Давиденко Г.І. (надання одноразової цільової матеріальної допомоги  для проведення термінового оперативного лікування - ендопротезування правого кульшового суглобу);</t>
  </si>
  <si>
    <t>- особі з інвалідністю ІІ групи з ураженням опорно-рухового апарату Плачковському О.М., захворювання якого пов'язане з проходженням військової служби (надання одноразової цільової матеріальної допомоги для проведення термінового оперативного лікування - ендопротезування обох кульшових суглобів);</t>
  </si>
  <si>
    <t>- сім’ї Чернишових Сергія Олександровича та Руслани Сергіївни, дитина яких загинула при трагічних обставинах 02 січня 2019 року (надання матеріальної допомоги для вирішення соціально-побутових питань);</t>
  </si>
  <si>
    <t xml:space="preserve"> - Селіхову М.С. (надання цільової матеріальної допомоги для придбання медичних засобів та проведення термінового оперативного лікування онкологічного захворювання доньки Селіхової Дар’ї, 2007 року народження, дитини з інвалідністю);</t>
  </si>
  <si>
    <t xml:space="preserve"> - Голосній К.А. (надання цільової матеріальної допомоги для проведення термінового лікування онкологічного захворювання);</t>
  </si>
  <si>
    <r>
      <rPr>
        <b/>
        <sz val="10"/>
        <rFont val="Times New Roman"/>
        <family val="1"/>
      </rPr>
      <t>Завдання 6.</t>
    </r>
    <r>
      <rPr>
        <sz val="10"/>
        <rFont val="Times New Roman"/>
        <family val="1"/>
      </rPr>
      <t xml:space="preserve">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  </r>
  </si>
  <si>
    <t>2020 рік (план)</t>
  </si>
  <si>
    <t>- Батехі В.В. (надання матеріальної допомоги на вирішення соціально-побутових питань).</t>
  </si>
  <si>
    <t xml:space="preserve"> - особі з інвалідністю І групи з дитинства, Морозову Владиславу Миколайовичу, абсолютному чемпіону світу з біатлону, бронзовому призеру VIII зимових Паралімпійських Ігор у Солт-Лейк-Сіті, майстру спорту України міжнародного класу (надання цільової матеріальної допомоги для придбання крісла колісного типу Kuschall K-Series);</t>
  </si>
  <si>
    <t>- проведення заходів для людей похилого віку;</t>
  </si>
  <si>
    <t>Бюджет Сумської міської ОТГ</t>
  </si>
  <si>
    <r>
      <t xml:space="preserve">ДСЗН </t>
    </r>
    <r>
      <rPr>
        <b/>
        <sz val="9"/>
        <rFont val="Times New Roman"/>
        <family val="1"/>
      </rPr>
      <t>Сумської міської ради,                КУ "СМТЦСО (НСП) "Берегиня"</t>
    </r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</si>
  <si>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Надання транспортних послуг "Соціальне таксі" людям з обмеженими фізичними можливостями.</t>
    </r>
  </si>
  <si>
    <r>
      <t xml:space="preserve">Виконавчий </t>
    </r>
    <r>
      <rPr>
        <b/>
        <sz val="9"/>
        <rFont val="Times New Roman"/>
        <family val="1"/>
      </rPr>
      <t>комітет Сумської міської ради</t>
    </r>
  </si>
  <si>
    <t>Перелік завдань програми Сумської міської об’єднаної територіальної громади «Милосердя» на 2019 – 2021 роки»</t>
  </si>
  <si>
    <t>2019 рік план (з урахуванням змін)</t>
  </si>
  <si>
    <r>
      <t>Підпрограма 1. Турбота про громадян,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</si>
  <si>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Підпрограма 2. Соціальні гарантії окремим категоріям громадян.</t>
    </r>
    <r>
      <rPr>
        <i/>
        <sz val="12"/>
        <rFont val="Times New Roman"/>
        <family val="1"/>
      </rPr>
      <t xml:space="preserve"> </t>
    </r>
  </si>
  <si>
    <t>- особам, які опинилися в складних життєвих обставинах (надання  матеріальної допомоги);</t>
  </si>
  <si>
    <t>Міський бюджет</t>
  </si>
  <si>
    <t>- дітям з багатодітних сімей,  які вступили до закладів вищої освіти (надання одноразової матеріальної допомоги);</t>
  </si>
  <si>
    <t>- Почесним донорам України (надання одноразової матеріальної допомоги);</t>
  </si>
  <si>
    <t>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 (надання одноразової матеріальної допомоги);</t>
  </si>
  <si>
    <t>- громадянам, яким виповнилося 100 і більше років (щомісячна стипендія);</t>
  </si>
  <si>
    <t>- особам з інвалідністю, які пересуваються за допомогою крісел колісних, особам з інвалідністю I групи по зору, дітям з інвалідністю  (оплата послуг з доступу до інформаційної мережі Інтернет);</t>
  </si>
  <si>
    <t>- Почесним донорам України (надання грошової допомоги для компенсації вартості санаторно–курортного лікування);</t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</si>
  <si>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  </r>
  </si>
  <si>
    <t>- Почесним донорам України (25 % пільги);</t>
  </si>
  <si>
    <t>- сім'ям осіб з інвалідністю І-ІІ груп по зору (50 % пільги);</t>
  </si>
  <si>
    <t>- сім’ям, в яких виховуються онкохворі діти та діти, хворі на спінальну м'язову атрофію (50 % пільги).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</si>
  <si>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(50 % пільги), а також особам з інвалідністю з дитинства І А групи з діагнозом ДЦП (100% пільги);</t>
  </si>
  <si>
    <t>Підпрограма 5. Соціальні пільги та гарантії громадянам, які мають особливі заслуги, та сім'ям загиблих.</t>
  </si>
  <si>
    <t>Мета: Встановлення додаткових пільг, забезпечення належного соціального захисту окремих категорій громадян.</t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</si>
  <si>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особливі заслуги:</t>
    </r>
  </si>
  <si>
    <t>- учасникам бойових дій, які захищали та визволяли місто Суми у період Другої світової війни (щомісячна грошова виплата);</t>
  </si>
  <si>
    <t>- ветеранам підпільно-партизанського руху в роки Другої світової війни (виплата щомісячної стипендії);</t>
  </si>
  <si>
    <t>- учасникам бойових дій та особам з інвалідністю внаслідок війни, яким виповнилося 95 і більше років (виплата щомісячної стипендії);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</si>
  <si>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(виплата разової грошової допомоги);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</si>
  <si>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 (виплата щомісячної грошової допомоги);</t>
  </si>
  <si>
    <t>Мета: забезпечення надання пільг  окремим категоріям громадян з оплати послуг зв’язку, проїзду, компенсації витрат на автомобільне паливо</t>
  </si>
  <si>
    <t xml:space="preserve"> - особам з інвалідністю внаслідок війни, учасникам бойових дій, постраждалим учасникам Революції Гідності та особам з числа жертв нацистських переслідувань (надання пільг на проїзд на залізничному транспорті у міжміському сполученні); </t>
  </si>
  <si>
    <r>
      <t xml:space="preserve">Завдання 2. </t>
    </r>
    <r>
      <rPr>
        <sz val="10"/>
        <rFont val="Times New Roman"/>
        <family val="1"/>
      </rPr>
      <t xml:space="preserve">Забезпечення надання пільг з оплати послуг зв’язку </t>
    </r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</si>
  <si>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міським електротранспортом  Почесних донорів України  (100 % пільги):</t>
    </r>
  </si>
  <si>
    <t>- забезпечення безкоштовними путівками до позаміських дитячих закладів оздоровлення та відпочинку (Сумської міської ОТГ) учнів, батьки яких є учасниками бойових дій на території інших держав;</t>
  </si>
  <si>
    <t>у тому числі кошти бюджету Сумської міської ОТГ</t>
  </si>
  <si>
    <t>___________</t>
  </si>
  <si>
    <t xml:space="preserve"> - Дремовій І.Г. (надання цільової матеріальної допомоги для проведення хірургічного лікування доньки Дремової Поліни, 2004 року народження). </t>
  </si>
  <si>
    <t>- Долгому О.М. (надання одноразової цільової матеріальної допомоги  для відшкодування витрат на поховання рідних);</t>
  </si>
  <si>
    <t xml:space="preserve">- дітям з інвалідністю, хворим на фенілкетонурію або бульозний епідермоліз (щомісячна грошова допомога) </t>
  </si>
  <si>
    <r>
      <t xml:space="preserve">Завдання 5. </t>
    </r>
    <r>
      <rPr>
        <sz val="10"/>
        <rFont val="Times New Roman"/>
        <family val="1"/>
      </rPr>
      <t>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транспорті, яка виникла станом на 01.01.2016 і не погашена за рахунок субвенції з державного бюджету.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</si>
  <si>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Забезпечення надання пільг на проїзд комунальним автомобільним 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  </r>
  </si>
  <si>
    <r>
      <rPr>
        <b/>
        <sz val="10"/>
        <rFont val="Times New Roman"/>
        <family val="1"/>
      </rPr>
      <t>Завдання 4</t>
    </r>
    <r>
      <rPr>
        <sz val="10"/>
        <rFont val="Times New Roman"/>
        <family val="1"/>
      </rPr>
      <t xml:space="preserve">. Забезпечення надання пільг на проїзд комунальним електротранспортом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  </r>
  </si>
  <si>
    <r>
      <t>Завдання 6.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залізничним транспортом приміського сполучення.</t>
    </r>
  </si>
  <si>
    <t>Додаток 5</t>
  </si>
  <si>
    <t>Продовження додатка 5</t>
  </si>
  <si>
    <t>- Cухорученко К.М. (надання цільової одноразової матеріальної допомоги на лікування та вирішення соціально-побутових питань);</t>
  </si>
  <si>
    <r>
      <rPr>
        <b/>
        <sz val="10"/>
        <rFont val="Times New Roman"/>
        <family val="1"/>
      </rPr>
      <t>Завдання 7.</t>
    </r>
    <r>
      <rPr>
        <sz val="10"/>
        <rFont val="Times New Roman"/>
        <family val="1"/>
      </rPr>
      <t xml:space="preserve"> Забезпечити проведення компенсаційних виплат власникам автостоянок вартості послуг із зберігання транспортних засобів водіїв з інвалідністю, водіїв, які перевозять осіб з інвалідністю, в тому числі транспортними засобами, що належать громадським організаціям осіб з інвалідністю, підприємствам, установам, організаціям, які провадять діяльність у сфері соціального захисту населення, що надані безкоштовно.</t>
    </r>
  </si>
  <si>
    <r>
      <t xml:space="preserve">Завдання 3. </t>
    </r>
    <r>
      <rPr>
        <sz val="10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громадян, які постраждали внаслідок Чорнобильської катастрофи, та людей похилого віку:</t>
    </r>
  </si>
  <si>
    <t xml:space="preserve"> - проведення заходів та надання матеріальної допомоги до святкових та визначних дат ветеранам війни та праці, особам з інвалідністю та дітям з інвалідністю, громадянам, які постраждали внаслідок Чорнобильської катастрофи;</t>
  </si>
  <si>
    <r>
      <t xml:space="preserve">Завдання 4.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 та абонентної плати за користування телефоном (включаючи погашення заборгованості за спожиту теплову енергію за минулі періоди, в тому числі у зв'язку з проведеними перерахунками ТОВ «Сумитеплоенерго»).</t>
    </r>
  </si>
  <si>
    <t>- Долгих О.В. (надання цільової матеріальної допомоги для проведення дороговартісного оперативного лікування її сина Долгих О.М.);</t>
  </si>
  <si>
    <t xml:space="preserve"> - Бондарєвій В.В. (надання цільової матеріальної допомоги за проведене лікування та поховання її чоловіка Бондарєва М.О. – голови ради Сумської міської організації ветеранів України);</t>
  </si>
  <si>
    <t xml:space="preserve"> - Головко А.А. (надання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</si>
  <si>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Лютій І.В. (надання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</si>
  <si>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Зайцевій Г.А. (надання цільової матеріальної допомоги для вирішення соціально-побутових питань (ліквідація наслідіків пожежі);</t>
  </si>
  <si>
    <t>-  громадянам, які постраждали внаслідок Чорнобильської катастрофи категорії 2 (надання одноразової матеріальної допомоги)/;</t>
  </si>
  <si>
    <t>-   Отичу П.К. (надання цільової одноразової матеріальної допомоги за проведене оперативне лікування захворювання легень);</t>
  </si>
  <si>
    <t xml:space="preserve">до рішення Сумської міської ради «Про внесення змін до рішення Сумської міської ради від 28 листопада 2018 року № 4148-МР «Про затвердження програми Сумської міської об’єднаної територіальної громади «Милосердя» на 2019-2021 роки» (зі змінами)»
від 21 жовтня 2020 року № 7563-МР
</t>
  </si>
  <si>
    <t>- Великій І.І. (надання одноразової цільової матеріальної допомоги для лікування онкологічного захворювання);</t>
  </si>
  <si>
    <t>- Ломаці Г.М. (надання цільової матеріальної допомоги за проведене лікування та поховання Голосної К.А.);</t>
  </si>
  <si>
    <t>- Мартиненко С.О. (надання цільової матеріальної допомоги для проведення лікування);</t>
  </si>
  <si>
    <t>- Хроленку М.П. (надання цільової матеріальної допомоги для проведення лікування).</t>
  </si>
  <si>
    <t>- Крикуненку М.В. (надання цільової матеріальної допомоги для проведення лікування).</t>
  </si>
  <si>
    <t>Секретар Сумської міської ради</t>
  </si>
  <si>
    <t>А.В. Баранов</t>
  </si>
  <si>
    <t>Виконавець: Маринченко С.Б.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</si>
</sst>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7" fillId="0" borderId="10" xfId="0" applyNumberFormat="1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09" fontId="5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180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211" fontId="15" fillId="0" borderId="11" xfId="0" applyNumberFormat="1" applyFont="1" applyFill="1" applyBorder="1" applyAlignment="1">
      <alignment horizontal="center" vertical="center"/>
    </xf>
    <xf numFmtId="211" fontId="1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57" fillId="0" borderId="10" xfId="0" applyNumberFormat="1" applyFont="1" applyFill="1" applyBorder="1" applyAlignment="1">
      <alignment horizontal="justify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49" fontId="6" fillId="32" borderId="10" xfId="0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wrapText="1"/>
    </xf>
    <xf numFmtId="0" fontId="9" fillId="0" borderId="0" xfId="0" applyFont="1" applyFill="1" applyAlignment="1">
      <alignment horizontal="justify"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justify" vertical="top" wrapText="1"/>
    </xf>
    <xf numFmtId="209" fontId="5" fillId="0" borderId="1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justify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 vertical="center"/>
    </xf>
    <xf numFmtId="49" fontId="6" fillId="0" borderId="12" xfId="0" applyNumberFormat="1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justify" vertical="center"/>
    </xf>
    <xf numFmtId="49" fontId="6" fillId="0" borderId="11" xfId="0" applyNumberFormat="1" applyFont="1" applyFill="1" applyBorder="1" applyAlignment="1">
      <alignment horizontal="justify" vertical="center"/>
    </xf>
    <xf numFmtId="49" fontId="57" fillId="0" borderId="12" xfId="0" applyNumberFormat="1" applyFont="1" applyFill="1" applyBorder="1" applyAlignment="1">
      <alignment horizontal="justify" vertical="center" wrapText="1"/>
    </xf>
    <xf numFmtId="49" fontId="57" fillId="0" borderId="11" xfId="0" applyNumberFormat="1" applyFont="1" applyFill="1" applyBorder="1" applyAlignment="1">
      <alignment horizontal="justify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2" xfId="0" applyNumberFormat="1" applyFont="1" applyFill="1" applyBorder="1" applyAlignment="1">
      <alignment horizontal="justify" vertical="center" wrapText="1"/>
    </xf>
    <xf numFmtId="0" fontId="7" fillId="0" borderId="11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 shrinkToFit="1"/>
    </xf>
    <xf numFmtId="0" fontId="7" fillId="0" borderId="11" xfId="0" applyFont="1" applyFill="1" applyBorder="1" applyAlignment="1">
      <alignment horizontal="justify" vertical="center" wrapText="1" shrinkToFi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center" wrapText="1" shrinkToFit="1"/>
    </xf>
    <xf numFmtId="0" fontId="6" fillId="0" borderId="11" xfId="0" applyFont="1" applyFill="1" applyBorder="1" applyAlignment="1">
      <alignment horizontal="justify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1"/>
  <sheetViews>
    <sheetView tabSelected="1" view="pageBreakPreview" zoomScale="90" zoomScaleNormal="70" zoomScaleSheetLayoutView="90" workbookViewId="0" topLeftCell="A75">
      <selection activeCell="O79" sqref="O79"/>
    </sheetView>
  </sheetViews>
  <sheetFormatPr defaultColWidth="9.140625" defaultRowHeight="12.75"/>
  <cols>
    <col min="1" max="1" width="44.00390625" style="31" customWidth="1"/>
    <col min="2" max="2" width="10.28125" style="31" customWidth="1"/>
    <col min="3" max="3" width="13.421875" style="31" customWidth="1"/>
    <col min="4" max="4" width="13.8515625" style="31" customWidth="1"/>
    <col min="5" max="5" width="12.28125" style="31" customWidth="1"/>
    <col min="6" max="6" width="13.28125" style="31" customWidth="1"/>
    <col min="7" max="7" width="14.421875" style="31" customWidth="1"/>
    <col min="8" max="8" width="12.00390625" style="31" customWidth="1"/>
    <col min="9" max="9" width="14.140625" style="31" customWidth="1"/>
    <col min="10" max="10" width="14.28125" style="31" customWidth="1"/>
    <col min="11" max="11" width="12.00390625" style="31" customWidth="1"/>
    <col min="12" max="12" width="16.8515625" style="31" customWidth="1"/>
    <col min="13" max="13" width="9.140625" style="31" customWidth="1"/>
    <col min="14" max="14" width="14.8515625" style="31" bestFit="1" customWidth="1"/>
    <col min="15" max="16384" width="9.140625" style="31" customWidth="1"/>
  </cols>
  <sheetData>
    <row r="2" spans="9:12" ht="16.5" customHeight="1">
      <c r="I2" s="73" t="s">
        <v>165</v>
      </c>
      <c r="J2" s="73"/>
      <c r="K2" s="73"/>
      <c r="L2" s="73"/>
    </row>
    <row r="3" spans="9:12" ht="113.25" customHeight="1">
      <c r="I3" s="74" t="s">
        <v>179</v>
      </c>
      <c r="J3" s="74"/>
      <c r="K3" s="74"/>
      <c r="L3" s="74"/>
    </row>
    <row r="4" spans="9:12" ht="23.25" customHeight="1">
      <c r="I4" s="72"/>
      <c r="J4" s="72"/>
      <c r="K4" s="72"/>
      <c r="L4" s="72"/>
    </row>
    <row r="5" spans="9:11" ht="17.25" customHeight="1">
      <c r="I5" s="30"/>
      <c r="J5" s="51"/>
      <c r="K5" s="51"/>
    </row>
    <row r="6" ht="18" customHeight="1"/>
    <row r="7" spans="1:12" ht="18.75" customHeight="1">
      <c r="A7" s="94" t="s">
        <v>126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12.75">
      <c r="A8" s="39" t="s">
        <v>6</v>
      </c>
      <c r="L8" s="40" t="s">
        <v>4</v>
      </c>
    </row>
    <row r="9" spans="1:14" ht="33.75" customHeight="1">
      <c r="A9" s="99" t="s">
        <v>23</v>
      </c>
      <c r="B9" s="99" t="s">
        <v>12</v>
      </c>
      <c r="C9" s="100" t="s">
        <v>127</v>
      </c>
      <c r="D9" s="101"/>
      <c r="E9" s="102"/>
      <c r="F9" s="103" t="s">
        <v>118</v>
      </c>
      <c r="G9" s="103"/>
      <c r="H9" s="103"/>
      <c r="I9" s="103" t="s">
        <v>46</v>
      </c>
      <c r="J9" s="103"/>
      <c r="K9" s="103"/>
      <c r="L9" s="99" t="s">
        <v>9</v>
      </c>
      <c r="N9" s="32"/>
    </row>
    <row r="10" spans="1:12" ht="24.75" customHeight="1">
      <c r="A10" s="99"/>
      <c r="B10" s="99"/>
      <c r="C10" s="99" t="s">
        <v>7</v>
      </c>
      <c r="D10" s="99" t="s">
        <v>0</v>
      </c>
      <c r="E10" s="99"/>
      <c r="F10" s="99" t="s">
        <v>7</v>
      </c>
      <c r="G10" s="99" t="s">
        <v>156</v>
      </c>
      <c r="H10" s="99"/>
      <c r="I10" s="99" t="s">
        <v>7</v>
      </c>
      <c r="J10" s="99" t="s">
        <v>156</v>
      </c>
      <c r="K10" s="99"/>
      <c r="L10" s="99"/>
    </row>
    <row r="11" spans="1:14" ht="32.25" customHeight="1">
      <c r="A11" s="99"/>
      <c r="B11" s="99"/>
      <c r="C11" s="99"/>
      <c r="D11" s="2" t="s">
        <v>18</v>
      </c>
      <c r="E11" s="2" t="s">
        <v>17</v>
      </c>
      <c r="F11" s="99"/>
      <c r="G11" s="2" t="s">
        <v>18</v>
      </c>
      <c r="H11" s="2" t="s">
        <v>17</v>
      </c>
      <c r="I11" s="99"/>
      <c r="J11" s="2" t="s">
        <v>18</v>
      </c>
      <c r="K11" s="2" t="s">
        <v>17</v>
      </c>
      <c r="L11" s="99"/>
      <c r="N11" s="32"/>
    </row>
    <row r="12" spans="1:12" ht="14.25" customHeigh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8">
        <v>10</v>
      </c>
      <c r="K12" s="8">
        <v>11</v>
      </c>
      <c r="L12" s="8">
        <v>12</v>
      </c>
    </row>
    <row r="13" spans="1:14" ht="30.75" customHeight="1">
      <c r="A13" s="8" t="s">
        <v>1</v>
      </c>
      <c r="B13" s="8"/>
      <c r="C13" s="6">
        <f>+D13+E13</f>
        <v>86264097</v>
      </c>
      <c r="D13" s="6">
        <f>+D21+D121+D129+D145+D168+D176+D182+D187+D222+D228+D246+D217+D218</f>
        <v>86222097</v>
      </c>
      <c r="E13" s="6">
        <f>+E21+E121+E129+E145+E168+E176+E182+E187+E222+E228+E246+E217+E218</f>
        <v>42000</v>
      </c>
      <c r="F13" s="6">
        <f>+G13+H13</f>
        <v>88118707</v>
      </c>
      <c r="G13" s="6">
        <f>+G21+G121+G129+G145+G168+G176+G182+G187+G222+G228+G246+G217+G218</f>
        <v>88078127</v>
      </c>
      <c r="H13" s="6">
        <f>+H21+H121+H129+H145+H168+H176+H182+H187+H222+H228+H246+H217+H218</f>
        <v>40580</v>
      </c>
      <c r="I13" s="6">
        <f>+J13+K13</f>
        <v>91731393</v>
      </c>
      <c r="J13" s="6">
        <f>+J21+J121+J129+J145+J168+J176+J182+J187+J222+J228+J246+J217+J218</f>
        <v>91693722</v>
      </c>
      <c r="K13" s="6">
        <f>+K21+K121+K129+K145+K168+K176+K182+K187+K222+K228+K246+K217+K218</f>
        <v>37671</v>
      </c>
      <c r="L13" s="8"/>
      <c r="N13" s="32"/>
    </row>
    <row r="14" spans="1:12" ht="22.5" customHeight="1">
      <c r="A14" s="80" t="s">
        <v>128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 ht="33" customHeight="1">
      <c r="A15" s="77" t="s">
        <v>102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ht="12.75">
      <c r="A16" s="12" t="s">
        <v>2</v>
      </c>
      <c r="B16" s="8"/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5"/>
    </row>
    <row r="17" spans="1:12" ht="92.25" customHeight="1">
      <c r="A17" s="35" t="s">
        <v>86</v>
      </c>
      <c r="B17" s="42" t="s">
        <v>5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65" t="s">
        <v>123</v>
      </c>
    </row>
    <row r="18" spans="1:12" ht="22.5" customHeight="1">
      <c r="A18" s="78" t="s">
        <v>38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ht="24" customHeight="1">
      <c r="A19" s="106" t="s">
        <v>129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1:12" ht="21.75" customHeight="1">
      <c r="A20" s="77" t="s">
        <v>8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1:12" ht="22.5" customHeight="1">
      <c r="A21" s="45" t="s">
        <v>15</v>
      </c>
      <c r="B21" s="43"/>
      <c r="C21" s="3">
        <f>E21+D21</f>
        <v>14395492</v>
      </c>
      <c r="D21" s="3">
        <f>D22+D80+D104+D109+D110+D111+D112+D115+D116+D117</f>
        <v>14353492</v>
      </c>
      <c r="E21" s="3">
        <f>E22+E80+E104+E109+E110+E111+E112+E115+E116+E117</f>
        <v>42000</v>
      </c>
      <c r="F21" s="3">
        <f>H21+G21</f>
        <v>12141289</v>
      </c>
      <c r="G21" s="3">
        <f>G22+G80+G104+G109+G110+G111+G112+G115+G116+G117</f>
        <v>12100709</v>
      </c>
      <c r="H21" s="3">
        <f>H22+H80+H104+H109+H110+H111+H112+H115+H116+H117</f>
        <v>40580</v>
      </c>
      <c r="I21" s="3">
        <f>K21+J21</f>
        <v>12587564</v>
      </c>
      <c r="J21" s="3">
        <f>J22+J80+J104+J109+J110+J111+J112+J115+J116+J117</f>
        <v>12549893</v>
      </c>
      <c r="K21" s="3">
        <f>K22+K80+K104+K109+K110+K111+K112+K115+K116+K117</f>
        <v>37671</v>
      </c>
      <c r="L21" s="44"/>
    </row>
    <row r="22" spans="1:12" ht="25.5" customHeight="1">
      <c r="A22" s="35" t="s">
        <v>88</v>
      </c>
      <c r="B22" s="43"/>
      <c r="C22" s="3">
        <f>D22+E22</f>
        <v>12826568</v>
      </c>
      <c r="D22" s="3">
        <f>D23+D24+D28+D29+D30+D31+D32+D33+D34+D35+D36+D37+D38+D39+D40+D41+D42+D43+D46+D47+D48+D49+D50+D51+D52+D53+D54+D55+D56+D59+D60+D61+D62+D63+D64+D65+D66</f>
        <v>12826568</v>
      </c>
      <c r="E22" s="3">
        <f>E23+E24+E28+E29+E30+E31+E32+E33+E34+E35+E36+E37+E38+E39+E40+E41+E42+E43+E46+E47+E48+E49+E50+E51+E52+E53+E54+E55+E56+E59+E60+E61+E62+E63+E64+E65+E66</f>
        <v>0</v>
      </c>
      <c r="F22" s="6">
        <f>G22+H22</f>
        <v>10173828</v>
      </c>
      <c r="G22" s="3">
        <f>G23+G24+G28+G29+G30+G31+G32+G33+G34+G35+G36+G37+G38+G39+G40+G41+G42+G43+G46+G47+G48+G49+G50+G51+G52+G53+G54+G55+G56+G59+G60+G61+G62+G63+G64+G65+G66+G67+G68+G69+G70+G71+G72+G75+G77+G76+G78+G79</f>
        <v>10173828</v>
      </c>
      <c r="H22" s="3">
        <f>H23+H24+H28+H29+H30+H31+H32+H33+H34+H35+H36+H37+H38+H39+H40+H41+H42+H43+H46+H47+H48+H49+H50+H51+H52+H53+H54+H55+H56+H59+H60+H61+H62+H63+H64+H65+H66</f>
        <v>0</v>
      </c>
      <c r="I22" s="6">
        <f>J22+K22</f>
        <v>11037206</v>
      </c>
      <c r="J22" s="3">
        <f>J23+J24+J28+J29+J30+J31+J32+J33+J34+J35+J36+J37+J38+J39+J40+J41+J42+J43+J46+J47+J48+J49+J50+J51+J52+J53+J54+J55+J56+J59+J60+J61+J62+J63+J64+J65+J66</f>
        <v>11037206</v>
      </c>
      <c r="K22" s="3">
        <f>K23+K24+K28+K29+K30+K31+K32+K33+K34+K35+K36+K37+K38+K39+K40+K41+K42+K43+K46+K47+K48+K49+K50+K51+K52+K53+K54+K55+K56+K59+K60+K61+K62+K63+K64+K65+K66</f>
        <v>0</v>
      </c>
      <c r="L22" s="44"/>
    </row>
    <row r="23" spans="1:12" ht="30" customHeight="1">
      <c r="A23" s="95" t="s">
        <v>130</v>
      </c>
      <c r="B23" s="2" t="s">
        <v>131</v>
      </c>
      <c r="C23" s="3">
        <f>D23+E23</f>
        <v>7700000</v>
      </c>
      <c r="D23" s="4">
        <v>7700000</v>
      </c>
      <c r="E23" s="4">
        <v>0</v>
      </c>
      <c r="F23" s="6">
        <f>G23+H23</f>
        <v>0</v>
      </c>
      <c r="G23" s="4">
        <v>0</v>
      </c>
      <c r="H23" s="4">
        <v>0</v>
      </c>
      <c r="I23" s="6">
        <f>J23+K23</f>
        <v>0</v>
      </c>
      <c r="J23" s="4">
        <v>0</v>
      </c>
      <c r="K23" s="4">
        <v>0</v>
      </c>
      <c r="L23" s="97" t="s">
        <v>87</v>
      </c>
    </row>
    <row r="24" spans="1:12" ht="35.25" customHeight="1">
      <c r="A24" s="96"/>
      <c r="B24" s="64" t="s">
        <v>122</v>
      </c>
      <c r="C24" s="3">
        <f>D24+E24</f>
        <v>0</v>
      </c>
      <c r="D24" s="4">
        <v>0</v>
      </c>
      <c r="E24" s="4">
        <v>0</v>
      </c>
      <c r="F24" s="6">
        <f>+G24+H24</f>
        <v>5925000</v>
      </c>
      <c r="G24" s="7">
        <f>25000+7700000-1800000</f>
        <v>5925000</v>
      </c>
      <c r="H24" s="4">
        <v>0</v>
      </c>
      <c r="I24" s="3">
        <f>J24+K24</f>
        <v>8138900</v>
      </c>
      <c r="J24" s="7">
        <v>8138900</v>
      </c>
      <c r="K24" s="4">
        <v>0</v>
      </c>
      <c r="L24" s="98"/>
    </row>
    <row r="25" spans="1:12" s="23" customFormat="1" ht="12.75" customHeight="1">
      <c r="A25" s="15"/>
      <c r="B25" s="16"/>
      <c r="C25" s="17"/>
      <c r="D25" s="18"/>
      <c r="E25" s="18"/>
      <c r="F25" s="19"/>
      <c r="G25" s="20"/>
      <c r="H25" s="18"/>
      <c r="I25" s="17"/>
      <c r="J25" s="20"/>
      <c r="K25" s="18"/>
      <c r="L25" s="21"/>
    </row>
    <row r="26" spans="1:14" s="23" customFormat="1" ht="19.5" customHeight="1">
      <c r="A26" s="22"/>
      <c r="C26" s="24"/>
      <c r="D26" s="24"/>
      <c r="E26" s="24"/>
      <c r="F26" s="24"/>
      <c r="G26" s="24"/>
      <c r="H26" s="24"/>
      <c r="I26" s="75" t="s">
        <v>166</v>
      </c>
      <c r="J26" s="75"/>
      <c r="K26" s="75"/>
      <c r="L26" s="75"/>
      <c r="N26" s="34"/>
    </row>
    <row r="27" spans="1:14" s="23" customFormat="1" ht="14.25">
      <c r="A27" s="25">
        <v>1</v>
      </c>
      <c r="B27" s="26">
        <v>2</v>
      </c>
      <c r="C27" s="27">
        <v>3</v>
      </c>
      <c r="D27" s="27">
        <v>4</v>
      </c>
      <c r="E27" s="27">
        <v>5</v>
      </c>
      <c r="F27" s="27">
        <v>6</v>
      </c>
      <c r="G27" s="27">
        <v>7</v>
      </c>
      <c r="H27" s="27">
        <v>8</v>
      </c>
      <c r="I27" s="27">
        <v>9</v>
      </c>
      <c r="J27" s="27">
        <v>10</v>
      </c>
      <c r="K27" s="27">
        <v>11</v>
      </c>
      <c r="L27" s="27">
        <v>12</v>
      </c>
      <c r="N27" s="34"/>
    </row>
    <row r="28" spans="1:14" s="23" customFormat="1" ht="25.5">
      <c r="A28" s="104" t="s">
        <v>3</v>
      </c>
      <c r="B28" s="2" t="s">
        <v>131</v>
      </c>
      <c r="C28" s="3">
        <f>D28+E28</f>
        <v>400098</v>
      </c>
      <c r="D28" s="4">
        <v>400098</v>
      </c>
      <c r="E28" s="4">
        <v>0</v>
      </c>
      <c r="F28" s="6">
        <f>G28+H28</f>
        <v>0</v>
      </c>
      <c r="G28" s="4">
        <v>0</v>
      </c>
      <c r="H28" s="4">
        <v>0</v>
      </c>
      <c r="I28" s="6">
        <f>J28+K28</f>
        <v>0</v>
      </c>
      <c r="J28" s="4">
        <v>0</v>
      </c>
      <c r="K28" s="4">
        <v>0</v>
      </c>
      <c r="L28" s="97" t="s">
        <v>87</v>
      </c>
      <c r="N28" s="34"/>
    </row>
    <row r="29" spans="1:12" ht="48" customHeight="1">
      <c r="A29" s="105"/>
      <c r="B29" s="64" t="s">
        <v>122</v>
      </c>
      <c r="C29" s="3">
        <f>D29+E29</f>
        <v>0</v>
      </c>
      <c r="D29" s="4">
        <v>0</v>
      </c>
      <c r="E29" s="4">
        <v>0</v>
      </c>
      <c r="F29" s="6">
        <f>+G29+H29</f>
        <v>594000</v>
      </c>
      <c r="G29" s="7">
        <v>594000</v>
      </c>
      <c r="H29" s="4">
        <v>0</v>
      </c>
      <c r="I29" s="3">
        <f aca="true" t="shared" si="0" ref="I29:I52">J29+K29</f>
        <v>594000</v>
      </c>
      <c r="J29" s="7">
        <v>594000</v>
      </c>
      <c r="K29" s="4">
        <v>0</v>
      </c>
      <c r="L29" s="98"/>
    </row>
    <row r="30" spans="1:12" ht="29.25" customHeight="1">
      <c r="A30" s="107" t="s">
        <v>22</v>
      </c>
      <c r="B30" s="64" t="s">
        <v>131</v>
      </c>
      <c r="C30" s="6">
        <f>D30+E30</f>
        <v>30158</v>
      </c>
      <c r="D30" s="7">
        <v>30158</v>
      </c>
      <c r="E30" s="7">
        <v>0</v>
      </c>
      <c r="F30" s="6">
        <f>G30+H30</f>
        <v>0</v>
      </c>
      <c r="G30" s="4">
        <v>0</v>
      </c>
      <c r="H30" s="4">
        <v>0</v>
      </c>
      <c r="I30" s="6">
        <f>J30+K30</f>
        <v>0</v>
      </c>
      <c r="J30" s="4">
        <v>0</v>
      </c>
      <c r="K30" s="4">
        <v>0</v>
      </c>
      <c r="L30" s="97" t="s">
        <v>87</v>
      </c>
    </row>
    <row r="31" spans="1:12" ht="45" customHeight="1">
      <c r="A31" s="108"/>
      <c r="B31" s="64" t="s">
        <v>122</v>
      </c>
      <c r="C31" s="3">
        <f>D31+E31</f>
        <v>0</v>
      </c>
      <c r="D31" s="4">
        <v>0</v>
      </c>
      <c r="E31" s="4">
        <v>0</v>
      </c>
      <c r="F31" s="6">
        <f>+G31+H31</f>
        <v>35198</v>
      </c>
      <c r="G31" s="7">
        <f>-5000+40198</f>
        <v>35198</v>
      </c>
      <c r="H31" s="4">
        <v>0</v>
      </c>
      <c r="I31" s="3">
        <f t="shared" si="0"/>
        <v>40198</v>
      </c>
      <c r="J31" s="7">
        <v>40198</v>
      </c>
      <c r="K31" s="4">
        <v>0</v>
      </c>
      <c r="L31" s="98"/>
    </row>
    <row r="32" spans="1:12" ht="33" customHeight="1">
      <c r="A32" s="95" t="s">
        <v>13</v>
      </c>
      <c r="B32" s="64" t="s">
        <v>131</v>
      </c>
      <c r="C32" s="6">
        <v>20958</v>
      </c>
      <c r="D32" s="7">
        <v>20958</v>
      </c>
      <c r="E32" s="7">
        <v>0</v>
      </c>
      <c r="F32" s="6">
        <f>G32+H32</f>
        <v>0</v>
      </c>
      <c r="G32" s="4">
        <v>0</v>
      </c>
      <c r="H32" s="4">
        <v>0</v>
      </c>
      <c r="I32" s="6">
        <f>J32+K32</f>
        <v>0</v>
      </c>
      <c r="J32" s="4">
        <v>0</v>
      </c>
      <c r="K32" s="4">
        <v>0</v>
      </c>
      <c r="L32" s="97" t="s">
        <v>85</v>
      </c>
    </row>
    <row r="33" spans="1:12" ht="43.5" customHeight="1">
      <c r="A33" s="96"/>
      <c r="B33" s="64" t="s">
        <v>122</v>
      </c>
      <c r="C33" s="3">
        <f>D33+E33</f>
        <v>0</v>
      </c>
      <c r="D33" s="4">
        <v>0</v>
      </c>
      <c r="E33" s="4">
        <v>0</v>
      </c>
      <c r="F33" s="6">
        <f aca="true" t="shared" si="1" ref="F33:F52">G33+H33</f>
        <v>22932</v>
      </c>
      <c r="G33" s="7">
        <v>22932</v>
      </c>
      <c r="H33" s="4">
        <v>0</v>
      </c>
      <c r="I33" s="3">
        <f t="shared" si="0"/>
        <v>24766</v>
      </c>
      <c r="J33" s="7">
        <v>24766</v>
      </c>
      <c r="K33" s="4">
        <v>0</v>
      </c>
      <c r="L33" s="98"/>
    </row>
    <row r="34" spans="1:12" ht="31.5" customHeight="1">
      <c r="A34" s="95" t="s">
        <v>132</v>
      </c>
      <c r="B34" s="64" t="s">
        <v>131</v>
      </c>
      <c r="C34" s="6">
        <f>D34</f>
        <v>75436</v>
      </c>
      <c r="D34" s="7">
        <v>75436</v>
      </c>
      <c r="E34" s="7">
        <v>0</v>
      </c>
      <c r="F34" s="6">
        <f>G34+H34</f>
        <v>0</v>
      </c>
      <c r="G34" s="4">
        <v>0</v>
      </c>
      <c r="H34" s="4">
        <v>0</v>
      </c>
      <c r="I34" s="6">
        <f>J34+K34</f>
        <v>0</v>
      </c>
      <c r="J34" s="4">
        <v>0</v>
      </c>
      <c r="K34" s="4">
        <v>0</v>
      </c>
      <c r="L34" s="97" t="s">
        <v>85</v>
      </c>
    </row>
    <row r="35" spans="1:12" ht="39.75" customHeight="1">
      <c r="A35" s="96"/>
      <c r="B35" s="64" t="s">
        <v>122</v>
      </c>
      <c r="C35" s="3">
        <f aca="true" t="shared" si="2" ref="C35:C43">D35+E35</f>
        <v>0</v>
      </c>
      <c r="D35" s="4">
        <v>0</v>
      </c>
      <c r="E35" s="4">
        <v>0</v>
      </c>
      <c r="F35" s="6">
        <f t="shared" si="1"/>
        <v>62350</v>
      </c>
      <c r="G35" s="7">
        <v>62350</v>
      </c>
      <c r="H35" s="4">
        <v>0</v>
      </c>
      <c r="I35" s="3">
        <f t="shared" si="0"/>
        <v>67330</v>
      </c>
      <c r="J35" s="7">
        <v>67330</v>
      </c>
      <c r="K35" s="4">
        <v>0</v>
      </c>
      <c r="L35" s="98"/>
    </row>
    <row r="36" spans="1:12" ht="32.25" customHeight="1">
      <c r="A36" s="95" t="s">
        <v>26</v>
      </c>
      <c r="B36" s="64" t="s">
        <v>131</v>
      </c>
      <c r="C36" s="6">
        <f t="shared" si="2"/>
        <v>500000</v>
      </c>
      <c r="D36" s="7">
        <v>500000</v>
      </c>
      <c r="E36" s="7">
        <v>0</v>
      </c>
      <c r="F36" s="6">
        <f>G36+H36</f>
        <v>0</v>
      </c>
      <c r="G36" s="4">
        <v>0</v>
      </c>
      <c r="H36" s="4">
        <v>0</v>
      </c>
      <c r="I36" s="6">
        <f>J36+K36</f>
        <v>0</v>
      </c>
      <c r="J36" s="4">
        <v>0</v>
      </c>
      <c r="K36" s="4">
        <v>0</v>
      </c>
      <c r="L36" s="97" t="s">
        <v>85</v>
      </c>
    </row>
    <row r="37" spans="1:12" ht="43.5" customHeight="1">
      <c r="A37" s="96"/>
      <c r="B37" s="64" t="s">
        <v>122</v>
      </c>
      <c r="C37" s="3">
        <f t="shared" si="2"/>
        <v>0</v>
      </c>
      <c r="D37" s="4">
        <v>0</v>
      </c>
      <c r="E37" s="4">
        <v>0</v>
      </c>
      <c r="F37" s="6">
        <f t="shared" si="1"/>
        <v>530000</v>
      </c>
      <c r="G37" s="7">
        <v>530000</v>
      </c>
      <c r="H37" s="4">
        <v>0</v>
      </c>
      <c r="I37" s="3">
        <f t="shared" si="0"/>
        <v>560210</v>
      </c>
      <c r="J37" s="7">
        <f>+ROUND(G37*1.057,0)</f>
        <v>560210</v>
      </c>
      <c r="K37" s="4">
        <v>0</v>
      </c>
      <c r="L37" s="98"/>
    </row>
    <row r="38" spans="1:12" ht="37.5" customHeight="1">
      <c r="A38" s="95" t="s">
        <v>66</v>
      </c>
      <c r="B38" s="64" t="s">
        <v>131</v>
      </c>
      <c r="C38" s="6">
        <f t="shared" si="2"/>
        <v>71856</v>
      </c>
      <c r="D38" s="7">
        <v>71856</v>
      </c>
      <c r="E38" s="7">
        <v>0</v>
      </c>
      <c r="F38" s="6">
        <f>G38+H38</f>
        <v>0</v>
      </c>
      <c r="G38" s="4">
        <v>0</v>
      </c>
      <c r="H38" s="4">
        <v>0</v>
      </c>
      <c r="I38" s="6">
        <f>J38+K38</f>
        <v>0</v>
      </c>
      <c r="J38" s="4">
        <v>0</v>
      </c>
      <c r="K38" s="4">
        <v>0</v>
      </c>
      <c r="L38" s="97" t="s">
        <v>85</v>
      </c>
    </row>
    <row r="39" spans="1:12" ht="48" customHeight="1">
      <c r="A39" s="96"/>
      <c r="B39" s="64" t="s">
        <v>122</v>
      </c>
      <c r="C39" s="3">
        <f t="shared" si="2"/>
        <v>0</v>
      </c>
      <c r="D39" s="4">
        <v>0</v>
      </c>
      <c r="E39" s="4">
        <v>0</v>
      </c>
      <c r="F39" s="6">
        <f t="shared" si="1"/>
        <v>7371</v>
      </c>
      <c r="G39" s="7">
        <f>-81081+88452</f>
        <v>7371</v>
      </c>
      <c r="H39" s="4">
        <v>0</v>
      </c>
      <c r="I39" s="3">
        <f t="shared" si="0"/>
        <v>95526</v>
      </c>
      <c r="J39" s="7">
        <v>95526</v>
      </c>
      <c r="K39" s="4">
        <v>0</v>
      </c>
      <c r="L39" s="98"/>
    </row>
    <row r="40" spans="1:12" ht="48" customHeight="1">
      <c r="A40" s="95" t="s">
        <v>47</v>
      </c>
      <c r="B40" s="64" t="s">
        <v>131</v>
      </c>
      <c r="C40" s="6">
        <f t="shared" si="2"/>
        <v>19067</v>
      </c>
      <c r="D40" s="7">
        <v>19067</v>
      </c>
      <c r="E40" s="7">
        <v>0</v>
      </c>
      <c r="F40" s="6">
        <f>G40+H40</f>
        <v>0</v>
      </c>
      <c r="G40" s="4">
        <v>0</v>
      </c>
      <c r="H40" s="4">
        <v>0</v>
      </c>
      <c r="I40" s="6">
        <f>J40+K40</f>
        <v>0</v>
      </c>
      <c r="J40" s="4">
        <v>0</v>
      </c>
      <c r="K40" s="4">
        <v>0</v>
      </c>
      <c r="L40" s="97" t="s">
        <v>85</v>
      </c>
    </row>
    <row r="41" spans="1:12" ht="37.5" customHeight="1">
      <c r="A41" s="96"/>
      <c r="B41" s="64" t="s">
        <v>122</v>
      </c>
      <c r="C41" s="3">
        <f t="shared" si="2"/>
        <v>0</v>
      </c>
      <c r="D41" s="4">
        <v>0</v>
      </c>
      <c r="E41" s="4">
        <v>0</v>
      </c>
      <c r="F41" s="6">
        <f>G41+H41</f>
        <v>26177</v>
      </c>
      <c r="G41" s="7">
        <f>21741+4436</f>
        <v>26177</v>
      </c>
      <c r="H41" s="4">
        <v>0</v>
      </c>
      <c r="I41" s="3">
        <f t="shared" si="0"/>
        <v>23476</v>
      </c>
      <c r="J41" s="7">
        <v>23476</v>
      </c>
      <c r="K41" s="4">
        <v>0</v>
      </c>
      <c r="L41" s="98"/>
    </row>
    <row r="42" spans="1:12" ht="37.5" customHeight="1">
      <c r="A42" s="95" t="s">
        <v>133</v>
      </c>
      <c r="B42" s="64" t="s">
        <v>131</v>
      </c>
      <c r="C42" s="6">
        <f t="shared" si="2"/>
        <v>633445</v>
      </c>
      <c r="D42" s="7">
        <v>633445</v>
      </c>
      <c r="E42" s="7">
        <v>0</v>
      </c>
      <c r="F42" s="6">
        <f>G42+H42</f>
        <v>0</v>
      </c>
      <c r="G42" s="4">
        <v>0</v>
      </c>
      <c r="H42" s="4">
        <v>0</v>
      </c>
      <c r="I42" s="6">
        <f>J42+K42</f>
        <v>0</v>
      </c>
      <c r="J42" s="4">
        <v>0</v>
      </c>
      <c r="K42" s="4">
        <v>0</v>
      </c>
      <c r="L42" s="97" t="s">
        <v>85</v>
      </c>
    </row>
    <row r="43" spans="1:12" ht="36.75" customHeight="1">
      <c r="A43" s="96"/>
      <c r="B43" s="64" t="s">
        <v>122</v>
      </c>
      <c r="C43" s="3">
        <f t="shared" si="2"/>
        <v>0</v>
      </c>
      <c r="D43" s="4">
        <v>0</v>
      </c>
      <c r="E43" s="4">
        <v>0</v>
      </c>
      <c r="F43" s="6">
        <f t="shared" si="1"/>
        <v>750100</v>
      </c>
      <c r="G43" s="7">
        <v>750100</v>
      </c>
      <c r="H43" s="4">
        <v>0</v>
      </c>
      <c r="I43" s="3">
        <f t="shared" si="0"/>
        <v>750100</v>
      </c>
      <c r="J43" s="7">
        <v>750100</v>
      </c>
      <c r="K43" s="4">
        <v>0</v>
      </c>
      <c r="L43" s="98"/>
    </row>
    <row r="44" spans="1:14" s="23" customFormat="1" ht="15" customHeight="1">
      <c r="A44" s="22"/>
      <c r="C44" s="24"/>
      <c r="D44" s="24"/>
      <c r="E44" s="24"/>
      <c r="F44" s="24"/>
      <c r="G44" s="24"/>
      <c r="H44" s="24"/>
      <c r="I44" s="75" t="s">
        <v>166</v>
      </c>
      <c r="J44" s="75"/>
      <c r="K44" s="75"/>
      <c r="L44" s="75"/>
      <c r="N44" s="34"/>
    </row>
    <row r="45" spans="1:14" s="23" customFormat="1" ht="14.25">
      <c r="A45" s="25">
        <v>1</v>
      </c>
      <c r="B45" s="26">
        <v>2</v>
      </c>
      <c r="C45" s="27">
        <v>3</v>
      </c>
      <c r="D45" s="27">
        <v>4</v>
      </c>
      <c r="E45" s="27">
        <v>5</v>
      </c>
      <c r="F45" s="27">
        <v>6</v>
      </c>
      <c r="G45" s="27">
        <v>7</v>
      </c>
      <c r="H45" s="27">
        <v>8</v>
      </c>
      <c r="I45" s="27">
        <v>9</v>
      </c>
      <c r="J45" s="27">
        <v>10</v>
      </c>
      <c r="K45" s="27">
        <v>11</v>
      </c>
      <c r="L45" s="27">
        <v>12</v>
      </c>
      <c r="N45" s="34"/>
    </row>
    <row r="46" spans="1:12" ht="33.75" customHeight="1">
      <c r="A46" s="95" t="s">
        <v>24</v>
      </c>
      <c r="B46" s="64" t="s">
        <v>131</v>
      </c>
      <c r="C46" s="6">
        <f>D46+E46</f>
        <v>600000</v>
      </c>
      <c r="D46" s="7">
        <v>600000</v>
      </c>
      <c r="E46" s="7">
        <v>0</v>
      </c>
      <c r="F46" s="6">
        <f>G46+H46</f>
        <v>0</v>
      </c>
      <c r="G46" s="4">
        <v>0</v>
      </c>
      <c r="H46" s="4">
        <v>0</v>
      </c>
      <c r="I46" s="6">
        <f>J46+K46</f>
        <v>0</v>
      </c>
      <c r="J46" s="4">
        <v>0</v>
      </c>
      <c r="K46" s="4">
        <v>0</v>
      </c>
      <c r="L46" s="97" t="s">
        <v>85</v>
      </c>
    </row>
    <row r="47" spans="1:12" ht="44.25" customHeight="1">
      <c r="A47" s="96"/>
      <c r="B47" s="64" t="s">
        <v>122</v>
      </c>
      <c r="C47" s="3">
        <f>D47+E47</f>
        <v>0</v>
      </c>
      <c r="D47" s="4">
        <v>0</v>
      </c>
      <c r="E47" s="4">
        <v>0</v>
      </c>
      <c r="F47" s="6">
        <f t="shared" si="1"/>
        <v>0</v>
      </c>
      <c r="G47" s="7">
        <v>0</v>
      </c>
      <c r="H47" s="4">
        <v>0</v>
      </c>
      <c r="I47" s="3">
        <f t="shared" si="0"/>
        <v>0</v>
      </c>
      <c r="J47" s="7">
        <f>+ROUND(G47*1.055,0)</f>
        <v>0</v>
      </c>
      <c r="K47" s="4">
        <v>0</v>
      </c>
      <c r="L47" s="98"/>
    </row>
    <row r="48" spans="1:12" ht="36.75" customHeight="1">
      <c r="A48" s="95" t="s">
        <v>134</v>
      </c>
      <c r="B48" s="64" t="s">
        <v>131</v>
      </c>
      <c r="C48" s="6">
        <f>+D48+E48</f>
        <v>752750</v>
      </c>
      <c r="D48" s="7">
        <v>752750</v>
      </c>
      <c r="E48" s="7">
        <v>0</v>
      </c>
      <c r="F48" s="6">
        <f>G48+H48</f>
        <v>0</v>
      </c>
      <c r="G48" s="4">
        <v>0</v>
      </c>
      <c r="H48" s="4">
        <v>0</v>
      </c>
      <c r="I48" s="6">
        <f>J48+K48</f>
        <v>0</v>
      </c>
      <c r="J48" s="4">
        <v>0</v>
      </c>
      <c r="K48" s="4">
        <v>0</v>
      </c>
      <c r="L48" s="97" t="s">
        <v>85</v>
      </c>
    </row>
    <row r="49" spans="1:12" ht="55.5" customHeight="1">
      <c r="A49" s="96"/>
      <c r="B49" s="64" t="s">
        <v>122</v>
      </c>
      <c r="C49" s="3">
        <f>D49+E49</f>
        <v>0</v>
      </c>
      <c r="D49" s="4">
        <v>0</v>
      </c>
      <c r="E49" s="4">
        <v>0</v>
      </c>
      <c r="F49" s="6">
        <f t="shared" si="1"/>
        <v>742800</v>
      </c>
      <c r="G49" s="7">
        <f>742700+100</f>
        <v>742800</v>
      </c>
      <c r="H49" s="4">
        <v>0</v>
      </c>
      <c r="I49" s="3">
        <f t="shared" si="0"/>
        <v>742700</v>
      </c>
      <c r="J49" s="7">
        <v>742700</v>
      </c>
      <c r="K49" s="4">
        <v>0</v>
      </c>
      <c r="L49" s="98"/>
    </row>
    <row r="50" spans="1:12" ht="65.25" customHeight="1">
      <c r="A50" s="14" t="s">
        <v>104</v>
      </c>
      <c r="B50" s="64" t="s">
        <v>131</v>
      </c>
      <c r="C50" s="6">
        <f aca="true" t="shared" si="3" ref="C50:C56">+D50+E50</f>
        <v>5800</v>
      </c>
      <c r="D50" s="7">
        <v>5800</v>
      </c>
      <c r="E50" s="7">
        <v>0</v>
      </c>
      <c r="F50" s="6">
        <f t="shared" si="1"/>
        <v>0</v>
      </c>
      <c r="G50" s="7">
        <v>0</v>
      </c>
      <c r="H50" s="4">
        <v>0</v>
      </c>
      <c r="I50" s="3">
        <f t="shared" si="0"/>
        <v>0</v>
      </c>
      <c r="J50" s="7">
        <f>+ROUND(G50*1.055,0)</f>
        <v>0</v>
      </c>
      <c r="K50" s="4">
        <v>0</v>
      </c>
      <c r="L50" s="25" t="s">
        <v>85</v>
      </c>
    </row>
    <row r="51" spans="1:12" ht="54" customHeight="1">
      <c r="A51" s="14" t="s">
        <v>106</v>
      </c>
      <c r="B51" s="64" t="s">
        <v>131</v>
      </c>
      <c r="C51" s="6">
        <f t="shared" si="3"/>
        <v>100000</v>
      </c>
      <c r="D51" s="7">
        <v>100000</v>
      </c>
      <c r="E51" s="7">
        <v>0</v>
      </c>
      <c r="F51" s="6">
        <f t="shared" si="1"/>
        <v>0</v>
      </c>
      <c r="G51" s="7">
        <v>0</v>
      </c>
      <c r="H51" s="4">
        <v>0</v>
      </c>
      <c r="I51" s="3">
        <f t="shared" si="0"/>
        <v>0</v>
      </c>
      <c r="J51" s="7">
        <f>+ROUND(G51*1.055,0)</f>
        <v>0</v>
      </c>
      <c r="K51" s="4">
        <v>0</v>
      </c>
      <c r="L51" s="25" t="s">
        <v>85</v>
      </c>
    </row>
    <row r="52" spans="1:12" ht="77.25" customHeight="1">
      <c r="A52" s="63" t="s">
        <v>107</v>
      </c>
      <c r="B52" s="64" t="s">
        <v>131</v>
      </c>
      <c r="C52" s="6">
        <f t="shared" si="3"/>
        <v>500000</v>
      </c>
      <c r="D52" s="7">
        <v>500000</v>
      </c>
      <c r="E52" s="7">
        <v>0</v>
      </c>
      <c r="F52" s="6">
        <f t="shared" si="1"/>
        <v>0</v>
      </c>
      <c r="G52" s="7">
        <v>0</v>
      </c>
      <c r="H52" s="4">
        <v>0</v>
      </c>
      <c r="I52" s="3">
        <f t="shared" si="0"/>
        <v>0</v>
      </c>
      <c r="J52" s="7">
        <f>+ROUND(G52*1.055,0)</f>
        <v>0</v>
      </c>
      <c r="K52" s="4">
        <v>0</v>
      </c>
      <c r="L52" s="25" t="s">
        <v>85</v>
      </c>
    </row>
    <row r="53" spans="1:12" ht="72.75" customHeight="1">
      <c r="A53" s="63" t="s">
        <v>111</v>
      </c>
      <c r="B53" s="64" t="s">
        <v>131</v>
      </c>
      <c r="C53" s="6">
        <f t="shared" si="3"/>
        <v>400000</v>
      </c>
      <c r="D53" s="7">
        <v>400000</v>
      </c>
      <c r="E53" s="7">
        <v>0</v>
      </c>
      <c r="F53" s="6">
        <f>G53+H53</f>
        <v>0</v>
      </c>
      <c r="G53" s="7">
        <v>0</v>
      </c>
      <c r="H53" s="4">
        <v>0</v>
      </c>
      <c r="I53" s="3">
        <f aca="true" t="shared" si="4" ref="I53:I66">J53+K53</f>
        <v>0</v>
      </c>
      <c r="J53" s="7">
        <f>+ROUND(G53*1.055,0)</f>
        <v>0</v>
      </c>
      <c r="K53" s="4">
        <v>0</v>
      </c>
      <c r="L53" s="25" t="s">
        <v>85</v>
      </c>
    </row>
    <row r="54" spans="1:12" ht="52.5" customHeight="1">
      <c r="A54" s="63" t="s">
        <v>112</v>
      </c>
      <c r="B54" s="64" t="s">
        <v>131</v>
      </c>
      <c r="C54" s="6">
        <f t="shared" si="3"/>
        <v>110000</v>
      </c>
      <c r="D54" s="7">
        <v>110000</v>
      </c>
      <c r="E54" s="7">
        <v>0</v>
      </c>
      <c r="F54" s="6">
        <f>G54+H54</f>
        <v>0</v>
      </c>
      <c r="G54" s="7">
        <v>0</v>
      </c>
      <c r="H54" s="4">
        <v>0</v>
      </c>
      <c r="I54" s="3">
        <f t="shared" si="4"/>
        <v>0</v>
      </c>
      <c r="J54" s="7">
        <v>0</v>
      </c>
      <c r="K54" s="4">
        <v>0</v>
      </c>
      <c r="L54" s="25" t="s">
        <v>85</v>
      </c>
    </row>
    <row r="55" spans="1:12" ht="90" customHeight="1">
      <c r="A55" s="56" t="s">
        <v>113</v>
      </c>
      <c r="B55" s="64" t="s">
        <v>131</v>
      </c>
      <c r="C55" s="6">
        <f t="shared" si="3"/>
        <v>35000</v>
      </c>
      <c r="D55" s="7">
        <v>35000</v>
      </c>
      <c r="E55" s="7">
        <v>0</v>
      </c>
      <c r="F55" s="6">
        <f>G55+H55</f>
        <v>0</v>
      </c>
      <c r="G55" s="7">
        <v>0</v>
      </c>
      <c r="H55" s="4">
        <v>0</v>
      </c>
      <c r="I55" s="3">
        <f t="shared" si="4"/>
        <v>0</v>
      </c>
      <c r="J55" s="7">
        <v>0</v>
      </c>
      <c r="K55" s="4">
        <v>0</v>
      </c>
      <c r="L55" s="25" t="s">
        <v>85</v>
      </c>
    </row>
    <row r="56" spans="1:12" ht="70.5" customHeight="1">
      <c r="A56" s="14" t="s">
        <v>114</v>
      </c>
      <c r="B56" s="64" t="s">
        <v>131</v>
      </c>
      <c r="C56" s="6">
        <f t="shared" si="3"/>
        <v>200000</v>
      </c>
      <c r="D56" s="7">
        <v>200000</v>
      </c>
      <c r="E56" s="7">
        <v>0</v>
      </c>
      <c r="F56" s="6">
        <f>G56+H56</f>
        <v>0</v>
      </c>
      <c r="G56" s="7">
        <v>0</v>
      </c>
      <c r="H56" s="4">
        <v>0</v>
      </c>
      <c r="I56" s="3">
        <f t="shared" si="4"/>
        <v>0</v>
      </c>
      <c r="J56" s="7">
        <v>0</v>
      </c>
      <c r="K56" s="4">
        <v>0</v>
      </c>
      <c r="L56" s="25" t="s">
        <v>85</v>
      </c>
    </row>
    <row r="57" spans="1:14" s="23" customFormat="1" ht="15" customHeight="1">
      <c r="A57" s="22"/>
      <c r="C57" s="24"/>
      <c r="D57" s="24"/>
      <c r="E57" s="24"/>
      <c r="F57" s="24"/>
      <c r="G57" s="24"/>
      <c r="H57" s="24"/>
      <c r="I57" s="75" t="s">
        <v>166</v>
      </c>
      <c r="J57" s="75"/>
      <c r="K57" s="75"/>
      <c r="L57" s="75"/>
      <c r="N57" s="34"/>
    </row>
    <row r="58" spans="1:14" s="23" customFormat="1" ht="14.25">
      <c r="A58" s="25">
        <v>1</v>
      </c>
      <c r="B58" s="26">
        <v>2</v>
      </c>
      <c r="C58" s="27">
        <v>3</v>
      </c>
      <c r="D58" s="27">
        <v>4</v>
      </c>
      <c r="E58" s="27">
        <v>5</v>
      </c>
      <c r="F58" s="27">
        <v>6</v>
      </c>
      <c r="G58" s="27">
        <v>7</v>
      </c>
      <c r="H58" s="27">
        <v>8</v>
      </c>
      <c r="I58" s="27">
        <v>9</v>
      </c>
      <c r="J58" s="27">
        <v>10</v>
      </c>
      <c r="K58" s="27">
        <v>11</v>
      </c>
      <c r="L58" s="27">
        <v>12</v>
      </c>
      <c r="N58" s="34"/>
    </row>
    <row r="59" spans="1:12" ht="63" customHeight="1">
      <c r="A59" s="14" t="s">
        <v>115</v>
      </c>
      <c r="B59" s="64" t="s">
        <v>131</v>
      </c>
      <c r="C59" s="6">
        <f aca="true" t="shared" si="5" ref="C59:C66">+D59+E59</f>
        <v>300000</v>
      </c>
      <c r="D59" s="7">
        <f>50000+250000</f>
        <v>300000</v>
      </c>
      <c r="E59" s="7">
        <v>0</v>
      </c>
      <c r="F59" s="6">
        <f>G59+H59</f>
        <v>0</v>
      </c>
      <c r="G59" s="7">
        <v>0</v>
      </c>
      <c r="H59" s="4">
        <v>0</v>
      </c>
      <c r="I59" s="3">
        <f t="shared" si="4"/>
        <v>0</v>
      </c>
      <c r="J59" s="7">
        <v>0</v>
      </c>
      <c r="K59" s="4">
        <v>0</v>
      </c>
      <c r="L59" s="25" t="s">
        <v>85</v>
      </c>
    </row>
    <row r="60" spans="1:12" ht="38.25" customHeight="1">
      <c r="A60" s="14" t="s">
        <v>116</v>
      </c>
      <c r="B60" s="64" t="s">
        <v>131</v>
      </c>
      <c r="C60" s="6">
        <f t="shared" si="5"/>
        <v>50000</v>
      </c>
      <c r="D60" s="7">
        <v>50000</v>
      </c>
      <c r="E60" s="7">
        <v>0</v>
      </c>
      <c r="F60" s="6">
        <f>G60+H60</f>
        <v>0</v>
      </c>
      <c r="G60" s="7">
        <v>0</v>
      </c>
      <c r="H60" s="4">
        <v>0</v>
      </c>
      <c r="I60" s="3">
        <f t="shared" si="4"/>
        <v>0</v>
      </c>
      <c r="J60" s="7">
        <v>0</v>
      </c>
      <c r="K60" s="4">
        <v>0</v>
      </c>
      <c r="L60" s="25" t="s">
        <v>85</v>
      </c>
    </row>
    <row r="61" spans="1:12" ht="92.25" customHeight="1">
      <c r="A61" s="63" t="s">
        <v>120</v>
      </c>
      <c r="B61" s="64" t="s">
        <v>131</v>
      </c>
      <c r="C61" s="6">
        <f t="shared" si="5"/>
        <v>90000</v>
      </c>
      <c r="D61" s="7">
        <v>90000</v>
      </c>
      <c r="E61" s="7">
        <v>0</v>
      </c>
      <c r="F61" s="6">
        <f aca="true" t="shared" si="6" ref="F61:F66">G61+H61</f>
        <v>0</v>
      </c>
      <c r="G61" s="7">
        <v>0</v>
      </c>
      <c r="H61" s="4">
        <v>0</v>
      </c>
      <c r="I61" s="3">
        <f t="shared" si="4"/>
        <v>0</v>
      </c>
      <c r="J61" s="7">
        <v>0</v>
      </c>
      <c r="K61" s="4">
        <v>0</v>
      </c>
      <c r="L61" s="25" t="s">
        <v>85</v>
      </c>
    </row>
    <row r="62" spans="1:12" ht="33" customHeight="1">
      <c r="A62" s="63" t="s">
        <v>119</v>
      </c>
      <c r="B62" s="64" t="s">
        <v>131</v>
      </c>
      <c r="C62" s="6">
        <f t="shared" si="5"/>
        <v>30000</v>
      </c>
      <c r="D62" s="7">
        <v>30000</v>
      </c>
      <c r="E62" s="7">
        <v>0</v>
      </c>
      <c r="F62" s="6">
        <f t="shared" si="6"/>
        <v>0</v>
      </c>
      <c r="G62" s="7">
        <v>0</v>
      </c>
      <c r="H62" s="4">
        <v>0</v>
      </c>
      <c r="I62" s="3">
        <f t="shared" si="4"/>
        <v>0</v>
      </c>
      <c r="J62" s="7">
        <v>0</v>
      </c>
      <c r="K62" s="4">
        <v>0</v>
      </c>
      <c r="L62" s="25" t="s">
        <v>85</v>
      </c>
    </row>
    <row r="63" spans="1:12" ht="40.5" customHeight="1">
      <c r="A63" s="63" t="s">
        <v>158</v>
      </c>
      <c r="B63" s="64" t="s">
        <v>131</v>
      </c>
      <c r="C63" s="6">
        <f t="shared" si="5"/>
        <v>80000</v>
      </c>
      <c r="D63" s="7">
        <v>80000</v>
      </c>
      <c r="E63" s="7">
        <v>0</v>
      </c>
      <c r="F63" s="6">
        <f t="shared" si="6"/>
        <v>0</v>
      </c>
      <c r="G63" s="7">
        <v>0</v>
      </c>
      <c r="H63" s="4">
        <v>0</v>
      </c>
      <c r="I63" s="3">
        <f t="shared" si="4"/>
        <v>0</v>
      </c>
      <c r="J63" s="7">
        <v>0</v>
      </c>
      <c r="K63" s="4">
        <v>0</v>
      </c>
      <c r="L63" s="25" t="s">
        <v>19</v>
      </c>
    </row>
    <row r="64" spans="1:12" ht="40.5" customHeight="1">
      <c r="A64" s="63" t="s">
        <v>159</v>
      </c>
      <c r="B64" s="64" t="s">
        <v>131</v>
      </c>
      <c r="C64" s="6">
        <f t="shared" si="5"/>
        <v>22000</v>
      </c>
      <c r="D64" s="7">
        <v>22000</v>
      </c>
      <c r="E64" s="7">
        <v>0</v>
      </c>
      <c r="F64" s="6">
        <f t="shared" si="6"/>
        <v>0</v>
      </c>
      <c r="G64" s="7">
        <v>0</v>
      </c>
      <c r="H64" s="4">
        <v>0</v>
      </c>
      <c r="I64" s="3">
        <f t="shared" si="4"/>
        <v>0</v>
      </c>
      <c r="J64" s="7">
        <v>0</v>
      </c>
      <c r="K64" s="4">
        <v>0</v>
      </c>
      <c r="L64" s="25" t="s">
        <v>19</v>
      </c>
    </row>
    <row r="65" spans="1:12" ht="40.5" customHeight="1">
      <c r="A65" s="63" t="s">
        <v>172</v>
      </c>
      <c r="B65" s="64" t="s">
        <v>131</v>
      </c>
      <c r="C65" s="6">
        <f t="shared" si="5"/>
        <v>100000</v>
      </c>
      <c r="D65" s="7">
        <v>100000</v>
      </c>
      <c r="E65" s="7">
        <v>0</v>
      </c>
      <c r="F65" s="6">
        <f t="shared" si="6"/>
        <v>0</v>
      </c>
      <c r="G65" s="7">
        <v>0</v>
      </c>
      <c r="H65" s="4">
        <v>0</v>
      </c>
      <c r="I65" s="3">
        <f t="shared" si="4"/>
        <v>0</v>
      </c>
      <c r="J65" s="7">
        <v>0</v>
      </c>
      <c r="K65" s="4">
        <v>0</v>
      </c>
      <c r="L65" s="25" t="s">
        <v>19</v>
      </c>
    </row>
    <row r="66" spans="1:12" ht="39" customHeight="1">
      <c r="A66" s="63" t="s">
        <v>167</v>
      </c>
      <c r="B66" s="64" t="s">
        <v>122</v>
      </c>
      <c r="C66" s="6">
        <f t="shared" si="5"/>
        <v>0</v>
      </c>
      <c r="D66" s="7">
        <v>0</v>
      </c>
      <c r="E66" s="7">
        <v>0</v>
      </c>
      <c r="F66" s="6">
        <f t="shared" si="6"/>
        <v>350000</v>
      </c>
      <c r="G66" s="7">
        <v>350000</v>
      </c>
      <c r="H66" s="4">
        <v>0</v>
      </c>
      <c r="I66" s="3">
        <f t="shared" si="4"/>
        <v>0</v>
      </c>
      <c r="J66" s="7">
        <v>0</v>
      </c>
      <c r="K66" s="4">
        <v>0</v>
      </c>
      <c r="L66" s="25" t="s">
        <v>19</v>
      </c>
    </row>
    <row r="67" spans="1:12" ht="54.75" customHeight="1">
      <c r="A67" s="14" t="s">
        <v>173</v>
      </c>
      <c r="B67" s="64" t="s">
        <v>122</v>
      </c>
      <c r="C67" s="6">
        <f aca="true" t="shared" si="7" ref="C67:C75">+D67+E67</f>
        <v>0</v>
      </c>
      <c r="D67" s="7">
        <v>0</v>
      </c>
      <c r="E67" s="7">
        <v>0</v>
      </c>
      <c r="F67" s="6">
        <f aca="true" t="shared" si="8" ref="F67:F75">G67+H67</f>
        <v>28800</v>
      </c>
      <c r="G67" s="7">
        <v>28800</v>
      </c>
      <c r="H67" s="4">
        <v>0</v>
      </c>
      <c r="I67" s="3">
        <f aca="true" t="shared" si="9" ref="I67:I75">J67+K67</f>
        <v>0</v>
      </c>
      <c r="J67" s="7">
        <v>0</v>
      </c>
      <c r="K67" s="4">
        <v>0</v>
      </c>
      <c r="L67" s="25" t="s">
        <v>19</v>
      </c>
    </row>
    <row r="68" spans="1:12" ht="52.5" customHeight="1">
      <c r="A68" s="14" t="s">
        <v>174</v>
      </c>
      <c r="B68" s="64" t="s">
        <v>122</v>
      </c>
      <c r="C68" s="6">
        <f t="shared" si="7"/>
        <v>0</v>
      </c>
      <c r="D68" s="7">
        <v>0</v>
      </c>
      <c r="E68" s="7">
        <v>0</v>
      </c>
      <c r="F68" s="6">
        <f t="shared" si="8"/>
        <v>100000</v>
      </c>
      <c r="G68" s="7">
        <v>100000</v>
      </c>
      <c r="H68" s="4">
        <v>0</v>
      </c>
      <c r="I68" s="3">
        <f t="shared" si="9"/>
        <v>0</v>
      </c>
      <c r="J68" s="7">
        <v>0</v>
      </c>
      <c r="K68" s="4">
        <v>0</v>
      </c>
      <c r="L68" s="25" t="s">
        <v>19</v>
      </c>
    </row>
    <row r="69" spans="1:12" ht="54.75" customHeight="1">
      <c r="A69" s="14" t="s">
        <v>175</v>
      </c>
      <c r="B69" s="64" t="s">
        <v>122</v>
      </c>
      <c r="C69" s="6">
        <f t="shared" si="7"/>
        <v>0</v>
      </c>
      <c r="D69" s="7">
        <v>0</v>
      </c>
      <c r="E69" s="7">
        <v>0</v>
      </c>
      <c r="F69" s="6">
        <f t="shared" si="8"/>
        <v>200000</v>
      </c>
      <c r="G69" s="7">
        <v>200000</v>
      </c>
      <c r="H69" s="4">
        <v>0</v>
      </c>
      <c r="I69" s="3">
        <f t="shared" si="9"/>
        <v>0</v>
      </c>
      <c r="J69" s="7">
        <v>0</v>
      </c>
      <c r="K69" s="4">
        <v>0</v>
      </c>
      <c r="L69" s="25" t="s">
        <v>19</v>
      </c>
    </row>
    <row r="70" spans="1:12" ht="40.5" customHeight="1">
      <c r="A70" s="14" t="s">
        <v>176</v>
      </c>
      <c r="B70" s="64" t="s">
        <v>122</v>
      </c>
      <c r="C70" s="6">
        <f t="shared" si="7"/>
        <v>0</v>
      </c>
      <c r="D70" s="7">
        <v>0</v>
      </c>
      <c r="E70" s="7">
        <v>0</v>
      </c>
      <c r="F70" s="6">
        <f t="shared" si="8"/>
        <v>15000</v>
      </c>
      <c r="G70" s="7">
        <v>15000</v>
      </c>
      <c r="H70" s="4">
        <v>0</v>
      </c>
      <c r="I70" s="3">
        <f t="shared" si="9"/>
        <v>0</v>
      </c>
      <c r="J70" s="7">
        <v>0</v>
      </c>
      <c r="K70" s="4">
        <v>0</v>
      </c>
      <c r="L70" s="25" t="s">
        <v>19</v>
      </c>
    </row>
    <row r="71" spans="1:12" ht="42.75" customHeight="1">
      <c r="A71" s="14" t="s">
        <v>177</v>
      </c>
      <c r="B71" s="64" t="s">
        <v>122</v>
      </c>
      <c r="C71" s="6">
        <f t="shared" si="7"/>
        <v>0</v>
      </c>
      <c r="D71" s="7">
        <v>0</v>
      </c>
      <c r="E71" s="7">
        <v>0</v>
      </c>
      <c r="F71" s="6">
        <f t="shared" si="8"/>
        <v>537100</v>
      </c>
      <c r="G71" s="7">
        <v>537100</v>
      </c>
      <c r="H71" s="4">
        <v>0</v>
      </c>
      <c r="I71" s="3">
        <f t="shared" si="9"/>
        <v>0</v>
      </c>
      <c r="J71" s="7">
        <v>0</v>
      </c>
      <c r="K71" s="4">
        <v>0</v>
      </c>
      <c r="L71" s="25" t="s">
        <v>19</v>
      </c>
    </row>
    <row r="72" spans="1:12" ht="40.5" customHeight="1">
      <c r="A72" s="14" t="s">
        <v>178</v>
      </c>
      <c r="B72" s="64" t="s">
        <v>122</v>
      </c>
      <c r="C72" s="6">
        <f t="shared" si="7"/>
        <v>0</v>
      </c>
      <c r="D72" s="7">
        <v>0</v>
      </c>
      <c r="E72" s="7">
        <v>0</v>
      </c>
      <c r="F72" s="6">
        <f t="shared" si="8"/>
        <v>30000</v>
      </c>
      <c r="G72" s="7">
        <v>30000</v>
      </c>
      <c r="H72" s="4">
        <v>0</v>
      </c>
      <c r="I72" s="3">
        <f t="shared" si="9"/>
        <v>0</v>
      </c>
      <c r="J72" s="7">
        <v>0</v>
      </c>
      <c r="K72" s="4">
        <v>0</v>
      </c>
      <c r="L72" s="25" t="s">
        <v>19</v>
      </c>
    </row>
    <row r="73" spans="1:14" s="23" customFormat="1" ht="19.5" customHeight="1">
      <c r="A73" s="22"/>
      <c r="C73" s="24"/>
      <c r="D73" s="24"/>
      <c r="E73" s="24"/>
      <c r="F73" s="24"/>
      <c r="G73" s="24"/>
      <c r="H73" s="24"/>
      <c r="I73" s="75" t="s">
        <v>166</v>
      </c>
      <c r="J73" s="75"/>
      <c r="K73" s="75"/>
      <c r="L73" s="75"/>
      <c r="N73" s="34"/>
    </row>
    <row r="74" spans="1:14" s="23" customFormat="1" ht="14.25">
      <c r="A74" s="25">
        <v>1</v>
      </c>
      <c r="B74" s="26">
        <v>2</v>
      </c>
      <c r="C74" s="27">
        <v>3</v>
      </c>
      <c r="D74" s="27">
        <v>4</v>
      </c>
      <c r="E74" s="27">
        <v>5</v>
      </c>
      <c r="F74" s="27">
        <v>6</v>
      </c>
      <c r="G74" s="27">
        <v>7</v>
      </c>
      <c r="H74" s="27">
        <v>8</v>
      </c>
      <c r="I74" s="27">
        <v>9</v>
      </c>
      <c r="J74" s="27">
        <v>10</v>
      </c>
      <c r="K74" s="27">
        <v>11</v>
      </c>
      <c r="L74" s="27">
        <v>12</v>
      </c>
      <c r="N74" s="34"/>
    </row>
    <row r="75" spans="1:12" ht="38.25" customHeight="1">
      <c r="A75" s="14" t="s">
        <v>180</v>
      </c>
      <c r="B75" s="64" t="s">
        <v>122</v>
      </c>
      <c r="C75" s="6">
        <f t="shared" si="7"/>
        <v>0</v>
      </c>
      <c r="D75" s="7">
        <v>0</v>
      </c>
      <c r="E75" s="7">
        <v>0</v>
      </c>
      <c r="F75" s="6">
        <f t="shared" si="8"/>
        <v>35000</v>
      </c>
      <c r="G75" s="7">
        <v>35000</v>
      </c>
      <c r="H75" s="4">
        <v>0</v>
      </c>
      <c r="I75" s="3">
        <f t="shared" si="9"/>
        <v>0</v>
      </c>
      <c r="J75" s="7">
        <v>0</v>
      </c>
      <c r="K75" s="4">
        <v>0</v>
      </c>
      <c r="L75" s="25" t="s">
        <v>19</v>
      </c>
    </row>
    <row r="76" spans="1:12" ht="43.5" customHeight="1">
      <c r="A76" s="63" t="s">
        <v>181</v>
      </c>
      <c r="B76" s="64" t="s">
        <v>122</v>
      </c>
      <c r="C76" s="6">
        <f>+D76+E76</f>
        <v>0</v>
      </c>
      <c r="D76" s="7">
        <v>0</v>
      </c>
      <c r="E76" s="7">
        <v>0</v>
      </c>
      <c r="F76" s="6">
        <f>G76+H76</f>
        <v>25000</v>
      </c>
      <c r="G76" s="7">
        <v>25000</v>
      </c>
      <c r="H76" s="4">
        <v>0</v>
      </c>
      <c r="I76" s="3">
        <f>J76+K76</f>
        <v>0</v>
      </c>
      <c r="J76" s="7">
        <v>0</v>
      </c>
      <c r="K76" s="4">
        <v>0</v>
      </c>
      <c r="L76" s="25" t="s">
        <v>19</v>
      </c>
    </row>
    <row r="77" spans="1:12" ht="32.25" customHeight="1">
      <c r="A77" s="63" t="s">
        <v>182</v>
      </c>
      <c r="B77" s="64" t="s">
        <v>122</v>
      </c>
      <c r="C77" s="6">
        <f>+D77+E77</f>
        <v>0</v>
      </c>
      <c r="D77" s="7">
        <v>0</v>
      </c>
      <c r="E77" s="7">
        <v>0</v>
      </c>
      <c r="F77" s="6">
        <f>G77+H77</f>
        <v>100000</v>
      </c>
      <c r="G77" s="7">
        <v>100000</v>
      </c>
      <c r="H77" s="4">
        <v>0</v>
      </c>
      <c r="I77" s="3">
        <f>J77+K77</f>
        <v>0</v>
      </c>
      <c r="J77" s="7">
        <v>0</v>
      </c>
      <c r="K77" s="4">
        <v>0</v>
      </c>
      <c r="L77" s="25" t="s">
        <v>19</v>
      </c>
    </row>
    <row r="78" spans="1:12" ht="40.5" customHeight="1">
      <c r="A78" s="63" t="s">
        <v>183</v>
      </c>
      <c r="B78" s="64" t="s">
        <v>122</v>
      </c>
      <c r="C78" s="6">
        <f>+D78+E78</f>
        <v>0</v>
      </c>
      <c r="D78" s="7">
        <v>0</v>
      </c>
      <c r="E78" s="7">
        <v>0</v>
      </c>
      <c r="F78" s="6">
        <f>G78+H78</f>
        <v>7000</v>
      </c>
      <c r="G78" s="7">
        <v>7000</v>
      </c>
      <c r="H78" s="4">
        <v>0</v>
      </c>
      <c r="I78" s="3">
        <f>J78+K78</f>
        <v>0</v>
      </c>
      <c r="J78" s="7">
        <v>0</v>
      </c>
      <c r="K78" s="4">
        <v>0</v>
      </c>
      <c r="L78" s="25" t="s">
        <v>19</v>
      </c>
    </row>
    <row r="79" spans="1:12" ht="37.5" customHeight="1">
      <c r="A79" s="63" t="s">
        <v>184</v>
      </c>
      <c r="B79" s="64" t="s">
        <v>122</v>
      </c>
      <c r="C79" s="6">
        <f>+D79+E79</f>
        <v>0</v>
      </c>
      <c r="D79" s="7">
        <v>0</v>
      </c>
      <c r="E79" s="7">
        <v>0</v>
      </c>
      <c r="F79" s="6">
        <f>G79+H79</f>
        <v>50000</v>
      </c>
      <c r="G79" s="7">
        <v>50000</v>
      </c>
      <c r="H79" s="4">
        <v>0</v>
      </c>
      <c r="I79" s="3">
        <f>J79+K79</f>
        <v>0</v>
      </c>
      <c r="J79" s="7">
        <v>0</v>
      </c>
      <c r="K79" s="4">
        <v>0</v>
      </c>
      <c r="L79" s="25" t="s">
        <v>19</v>
      </c>
    </row>
    <row r="80" spans="1:12" ht="33.75" customHeight="1">
      <c r="A80" s="36" t="s">
        <v>90</v>
      </c>
      <c r="B80" s="43"/>
      <c r="C80" s="3">
        <f>+D80+E80</f>
        <v>834612</v>
      </c>
      <c r="D80" s="6">
        <f>+D81+D82+D83+D84+D85+D86+D87+D88+D89+D90+D91+D92+D93+D94+D97+D98+D99+D100+D101+D102+D103</f>
        <v>834612</v>
      </c>
      <c r="E80" s="6">
        <f>+E81+E82+E83+E84+E85+E86+E87+E88+E89+E90+E91+E92+E93+E94+E97+E98+E99+E100+E101+E102+E103</f>
        <v>0</v>
      </c>
      <c r="F80" s="6">
        <f>G80+H80</f>
        <v>1296777</v>
      </c>
      <c r="G80" s="6">
        <f>+G81+G82+G83+G84+G85+G86+G87+G88+G89+G90+G91+G92+G93+G94+G97+G98+G99+G100+G101+G102+G103</f>
        <v>1296777</v>
      </c>
      <c r="H80" s="6">
        <f>+H81+H82+H83+H84+H85+H86+H87+H88+H89+H90+H91+H92+H93+H94+H97+H98+H99+H100+H101+H102+H103</f>
        <v>0</v>
      </c>
      <c r="I80" s="6">
        <f aca="true" t="shared" si="10" ref="I80:I87">J80+K80</f>
        <v>898943</v>
      </c>
      <c r="J80" s="6">
        <f>+J81+J82+J83+J84+J85+J86+J87+J88+J89+J90+J91+J92+J93+J94+J97+J98+J99+J100+J101+J102+J103</f>
        <v>898943</v>
      </c>
      <c r="K80" s="6">
        <f>+K81+K82+K83+K84+K85+K86+K87+K88+K89+K90+K91+K92+K93+K94+K97+K98+K99+K100+K101+K102+K103</f>
        <v>0</v>
      </c>
      <c r="L80" s="44"/>
    </row>
    <row r="81" spans="1:12" ht="31.5" customHeight="1">
      <c r="A81" s="95" t="s">
        <v>48</v>
      </c>
      <c r="B81" s="64" t="s">
        <v>131</v>
      </c>
      <c r="C81" s="3">
        <f>D81+E81</f>
        <v>9605</v>
      </c>
      <c r="D81" s="4">
        <v>9605</v>
      </c>
      <c r="E81" s="4">
        <v>0</v>
      </c>
      <c r="F81" s="6">
        <f aca="true" t="shared" si="11" ref="F81:F92">+G81+H81</f>
        <v>0</v>
      </c>
      <c r="G81" s="7">
        <v>0</v>
      </c>
      <c r="H81" s="7">
        <v>0</v>
      </c>
      <c r="I81" s="3">
        <f t="shared" si="10"/>
        <v>0</v>
      </c>
      <c r="J81" s="7">
        <v>0</v>
      </c>
      <c r="K81" s="7">
        <v>0</v>
      </c>
      <c r="L81" s="97" t="s">
        <v>85</v>
      </c>
    </row>
    <row r="82" spans="1:12" ht="42.75" customHeight="1">
      <c r="A82" s="96"/>
      <c r="B82" s="64" t="s">
        <v>122</v>
      </c>
      <c r="C82" s="3">
        <f aca="true" t="shared" si="12" ref="C82:C94">D82+E82</f>
        <v>0</v>
      </c>
      <c r="D82" s="4">
        <v>0</v>
      </c>
      <c r="E82" s="4">
        <v>0</v>
      </c>
      <c r="F82" s="6">
        <f t="shared" si="11"/>
        <v>0</v>
      </c>
      <c r="G82" s="7">
        <f>-10510+10510</f>
        <v>0</v>
      </c>
      <c r="H82" s="4">
        <v>0</v>
      </c>
      <c r="I82" s="3">
        <f t="shared" si="10"/>
        <v>11350</v>
      </c>
      <c r="J82" s="7">
        <v>11350</v>
      </c>
      <c r="K82" s="4">
        <v>0</v>
      </c>
      <c r="L82" s="98"/>
    </row>
    <row r="83" spans="1:12" ht="25.5" customHeight="1">
      <c r="A83" s="95" t="s">
        <v>10</v>
      </c>
      <c r="B83" s="64" t="s">
        <v>131</v>
      </c>
      <c r="C83" s="3">
        <f>D83+E83</f>
        <v>142160</v>
      </c>
      <c r="D83" s="4">
        <v>142160</v>
      </c>
      <c r="E83" s="4">
        <v>0</v>
      </c>
      <c r="F83" s="6">
        <f t="shared" si="11"/>
        <v>0</v>
      </c>
      <c r="G83" s="7">
        <v>0</v>
      </c>
      <c r="H83" s="4">
        <v>0</v>
      </c>
      <c r="I83" s="3">
        <f t="shared" si="10"/>
        <v>0</v>
      </c>
      <c r="J83" s="7">
        <v>0</v>
      </c>
      <c r="K83" s="4">
        <v>0</v>
      </c>
      <c r="L83" s="97" t="s">
        <v>125</v>
      </c>
    </row>
    <row r="84" spans="1:12" ht="40.5" customHeight="1">
      <c r="A84" s="96"/>
      <c r="B84" s="64" t="s">
        <v>122</v>
      </c>
      <c r="C84" s="3">
        <f t="shared" si="12"/>
        <v>0</v>
      </c>
      <c r="D84" s="4">
        <v>0</v>
      </c>
      <c r="E84" s="4">
        <v>0</v>
      </c>
      <c r="F84" s="6">
        <f t="shared" si="11"/>
        <v>155390</v>
      </c>
      <c r="G84" s="7">
        <v>155390</v>
      </c>
      <c r="H84" s="4">
        <v>0</v>
      </c>
      <c r="I84" s="3">
        <f t="shared" si="10"/>
        <v>167712</v>
      </c>
      <c r="J84" s="7">
        <v>167712</v>
      </c>
      <c r="K84" s="4">
        <v>0</v>
      </c>
      <c r="L84" s="98"/>
    </row>
    <row r="85" spans="1:14" s="23" customFormat="1" ht="21.75" customHeight="1">
      <c r="A85" s="95" t="s">
        <v>135</v>
      </c>
      <c r="B85" s="64" t="s">
        <v>131</v>
      </c>
      <c r="C85" s="3">
        <f>D85+E85</f>
        <v>63059</v>
      </c>
      <c r="D85" s="4">
        <v>63059</v>
      </c>
      <c r="E85" s="4">
        <v>0</v>
      </c>
      <c r="F85" s="6">
        <f t="shared" si="11"/>
        <v>0</v>
      </c>
      <c r="G85" s="7">
        <v>0</v>
      </c>
      <c r="H85" s="4">
        <v>0</v>
      </c>
      <c r="I85" s="3">
        <f t="shared" si="10"/>
        <v>0</v>
      </c>
      <c r="J85" s="7">
        <v>0</v>
      </c>
      <c r="K85" s="4">
        <v>0</v>
      </c>
      <c r="L85" s="97" t="s">
        <v>85</v>
      </c>
      <c r="N85" s="34"/>
    </row>
    <row r="86" spans="1:12" ht="39.75" customHeight="1">
      <c r="A86" s="96"/>
      <c r="B86" s="64" t="s">
        <v>122</v>
      </c>
      <c r="C86" s="3">
        <f t="shared" si="12"/>
        <v>0</v>
      </c>
      <c r="D86" s="4">
        <v>0</v>
      </c>
      <c r="E86" s="4">
        <v>0</v>
      </c>
      <c r="F86" s="6">
        <f t="shared" si="11"/>
        <v>86550</v>
      </c>
      <c r="G86" s="7">
        <f>86344+206</f>
        <v>86550</v>
      </c>
      <c r="H86" s="4">
        <v>0</v>
      </c>
      <c r="I86" s="3">
        <f t="shared" si="10"/>
        <v>93240</v>
      </c>
      <c r="J86" s="7">
        <v>93240</v>
      </c>
      <c r="K86" s="4">
        <v>0</v>
      </c>
      <c r="L86" s="98"/>
    </row>
    <row r="87" spans="1:12" ht="27" customHeight="1">
      <c r="A87" s="104" t="s">
        <v>108</v>
      </c>
      <c r="B87" s="64" t="s">
        <v>131</v>
      </c>
      <c r="C87" s="3">
        <f>D87+E87</f>
        <v>367607</v>
      </c>
      <c r="D87" s="4">
        <v>367607</v>
      </c>
      <c r="E87" s="4">
        <v>0</v>
      </c>
      <c r="F87" s="6">
        <f>+G87+H87</f>
        <v>0</v>
      </c>
      <c r="G87" s="7">
        <v>0</v>
      </c>
      <c r="H87" s="4">
        <v>0</v>
      </c>
      <c r="I87" s="3">
        <f t="shared" si="10"/>
        <v>0</v>
      </c>
      <c r="J87" s="7">
        <v>0</v>
      </c>
      <c r="K87" s="4">
        <v>0</v>
      </c>
      <c r="L87" s="97" t="s">
        <v>123</v>
      </c>
    </row>
    <row r="88" spans="1:12" ht="39" customHeight="1">
      <c r="A88" s="105"/>
      <c r="B88" s="64" t="s">
        <v>122</v>
      </c>
      <c r="C88" s="3">
        <f t="shared" si="12"/>
        <v>0</v>
      </c>
      <c r="D88" s="4">
        <v>0</v>
      </c>
      <c r="E88" s="4">
        <v>0</v>
      </c>
      <c r="F88" s="6">
        <f t="shared" si="11"/>
        <v>284580</v>
      </c>
      <c r="G88" s="7">
        <f>355200-70620</f>
        <v>284580</v>
      </c>
      <c r="H88" s="4">
        <v>0</v>
      </c>
      <c r="I88" s="3">
        <f aca="true" t="shared" si="13" ref="I88:I104">J88+K88</f>
        <v>375446</v>
      </c>
      <c r="J88" s="7">
        <v>375446</v>
      </c>
      <c r="K88" s="4">
        <v>0</v>
      </c>
      <c r="L88" s="98"/>
    </row>
    <row r="89" spans="1:12" ht="25.5" customHeight="1">
      <c r="A89" s="95" t="s">
        <v>136</v>
      </c>
      <c r="B89" s="64" t="s">
        <v>131</v>
      </c>
      <c r="C89" s="3">
        <f>D89+E89</f>
        <v>44726</v>
      </c>
      <c r="D89" s="4">
        <v>44726</v>
      </c>
      <c r="E89" s="4">
        <v>0</v>
      </c>
      <c r="F89" s="6">
        <f t="shared" si="11"/>
        <v>0</v>
      </c>
      <c r="G89" s="7">
        <v>0</v>
      </c>
      <c r="H89" s="4">
        <v>0</v>
      </c>
      <c r="I89" s="3">
        <f t="shared" si="13"/>
        <v>0</v>
      </c>
      <c r="J89" s="7">
        <v>0</v>
      </c>
      <c r="K89" s="4">
        <v>0</v>
      </c>
      <c r="L89" s="97" t="s">
        <v>85</v>
      </c>
    </row>
    <row r="90" spans="1:12" ht="36" customHeight="1">
      <c r="A90" s="96"/>
      <c r="B90" s="64" t="s">
        <v>122</v>
      </c>
      <c r="C90" s="3">
        <f t="shared" si="12"/>
        <v>0</v>
      </c>
      <c r="D90" s="4">
        <v>0</v>
      </c>
      <c r="E90" s="4">
        <v>0</v>
      </c>
      <c r="F90" s="6">
        <f t="shared" si="11"/>
        <v>45020</v>
      </c>
      <c r="G90" s="7">
        <f>47520-2500</f>
        <v>45020</v>
      </c>
      <c r="H90" s="4">
        <v>0</v>
      </c>
      <c r="I90" s="3">
        <f t="shared" si="13"/>
        <v>47520</v>
      </c>
      <c r="J90" s="7">
        <v>47520</v>
      </c>
      <c r="K90" s="4">
        <v>0</v>
      </c>
      <c r="L90" s="98"/>
    </row>
    <row r="91" spans="1:12" ht="25.5" customHeight="1">
      <c r="A91" s="95" t="s">
        <v>29</v>
      </c>
      <c r="B91" s="64" t="s">
        <v>131</v>
      </c>
      <c r="C91" s="3">
        <f>D91+E91</f>
        <v>22488</v>
      </c>
      <c r="D91" s="4">
        <v>22488</v>
      </c>
      <c r="E91" s="4">
        <v>0</v>
      </c>
      <c r="F91" s="6">
        <f t="shared" si="11"/>
        <v>0</v>
      </c>
      <c r="G91" s="7">
        <v>0</v>
      </c>
      <c r="H91" s="4">
        <v>0</v>
      </c>
      <c r="I91" s="3">
        <f t="shared" si="13"/>
        <v>0</v>
      </c>
      <c r="J91" s="7">
        <v>0</v>
      </c>
      <c r="K91" s="4">
        <v>0</v>
      </c>
      <c r="L91" s="97" t="s">
        <v>85</v>
      </c>
    </row>
    <row r="92" spans="1:12" ht="34.5" customHeight="1">
      <c r="A92" s="96"/>
      <c r="B92" s="64" t="s">
        <v>122</v>
      </c>
      <c r="C92" s="3">
        <f t="shared" si="12"/>
        <v>0</v>
      </c>
      <c r="D92" s="4">
        <v>0</v>
      </c>
      <c r="E92" s="4">
        <v>0</v>
      </c>
      <c r="F92" s="6">
        <f t="shared" si="11"/>
        <v>24582</v>
      </c>
      <c r="G92" s="7">
        <v>24582</v>
      </c>
      <c r="H92" s="4">
        <v>0</v>
      </c>
      <c r="I92" s="3">
        <f t="shared" si="13"/>
        <v>26542</v>
      </c>
      <c r="J92" s="7">
        <v>26542</v>
      </c>
      <c r="K92" s="4">
        <v>0</v>
      </c>
      <c r="L92" s="98"/>
    </row>
    <row r="93" spans="1:12" ht="24.75" customHeight="1">
      <c r="A93" s="95" t="s">
        <v>14</v>
      </c>
      <c r="B93" s="64" t="s">
        <v>131</v>
      </c>
      <c r="C93" s="3">
        <f>D93+E93</f>
        <v>30510</v>
      </c>
      <c r="D93" s="4">
        <v>30510</v>
      </c>
      <c r="E93" s="4">
        <v>0</v>
      </c>
      <c r="F93" s="6">
        <f>+G93+H93</f>
        <v>0</v>
      </c>
      <c r="G93" s="7">
        <v>0</v>
      </c>
      <c r="H93" s="4">
        <v>0</v>
      </c>
      <c r="I93" s="3">
        <f>J93+K93</f>
        <v>0</v>
      </c>
      <c r="J93" s="7">
        <v>0</v>
      </c>
      <c r="K93" s="4">
        <v>0</v>
      </c>
      <c r="L93" s="97" t="s">
        <v>89</v>
      </c>
    </row>
    <row r="94" spans="1:12" ht="37.5" customHeight="1">
      <c r="A94" s="96"/>
      <c r="B94" s="64" t="s">
        <v>122</v>
      </c>
      <c r="C94" s="3">
        <f t="shared" si="12"/>
        <v>0</v>
      </c>
      <c r="D94" s="4">
        <v>0</v>
      </c>
      <c r="E94" s="4">
        <v>0</v>
      </c>
      <c r="F94" s="6">
        <f>+G94+H94</f>
        <v>37020</v>
      </c>
      <c r="G94" s="7">
        <v>37020</v>
      </c>
      <c r="H94" s="4">
        <v>0</v>
      </c>
      <c r="I94" s="3">
        <f t="shared" si="13"/>
        <v>40327</v>
      </c>
      <c r="J94" s="7">
        <v>40327</v>
      </c>
      <c r="K94" s="4">
        <v>0</v>
      </c>
      <c r="L94" s="98"/>
    </row>
    <row r="95" spans="1:14" s="23" customFormat="1" ht="19.5" customHeight="1">
      <c r="A95" s="22"/>
      <c r="C95" s="24"/>
      <c r="D95" s="24"/>
      <c r="E95" s="24"/>
      <c r="F95" s="24"/>
      <c r="G95" s="24"/>
      <c r="H95" s="24"/>
      <c r="I95" s="75" t="s">
        <v>166</v>
      </c>
      <c r="J95" s="75"/>
      <c r="K95" s="75"/>
      <c r="L95" s="75"/>
      <c r="N95" s="34"/>
    </row>
    <row r="96" spans="1:14" s="23" customFormat="1" ht="14.25">
      <c r="A96" s="25">
        <v>1</v>
      </c>
      <c r="B96" s="26">
        <v>2</v>
      </c>
      <c r="C96" s="27">
        <v>3</v>
      </c>
      <c r="D96" s="27">
        <v>4</v>
      </c>
      <c r="E96" s="27">
        <v>5</v>
      </c>
      <c r="F96" s="27">
        <v>6</v>
      </c>
      <c r="G96" s="27">
        <v>7</v>
      </c>
      <c r="H96" s="27">
        <v>8</v>
      </c>
      <c r="I96" s="27">
        <v>9</v>
      </c>
      <c r="J96" s="27">
        <v>10</v>
      </c>
      <c r="K96" s="27">
        <v>11</v>
      </c>
      <c r="L96" s="27">
        <v>12</v>
      </c>
      <c r="N96" s="34"/>
    </row>
    <row r="97" spans="1:12" ht="33" customHeight="1">
      <c r="A97" s="95" t="s">
        <v>49</v>
      </c>
      <c r="B97" s="64" t="s">
        <v>131</v>
      </c>
      <c r="C97" s="6">
        <f aca="true" t="shared" si="14" ref="C97:C103">+D97+E97</f>
        <v>21000</v>
      </c>
      <c r="D97" s="7">
        <v>21000</v>
      </c>
      <c r="E97" s="4">
        <v>0</v>
      </c>
      <c r="F97" s="6">
        <f aca="true" t="shared" si="15" ref="F97:F103">G97+H97</f>
        <v>0</v>
      </c>
      <c r="G97" s="7">
        <v>0</v>
      </c>
      <c r="H97" s="4">
        <v>0</v>
      </c>
      <c r="I97" s="3">
        <f>J97+K97</f>
        <v>0</v>
      </c>
      <c r="J97" s="7">
        <v>0</v>
      </c>
      <c r="K97" s="4">
        <v>0</v>
      </c>
      <c r="L97" s="97" t="s">
        <v>85</v>
      </c>
    </row>
    <row r="98" spans="1:12" ht="54.75" customHeight="1">
      <c r="A98" s="96"/>
      <c r="B98" s="64" t="s">
        <v>122</v>
      </c>
      <c r="C98" s="6">
        <f t="shared" si="14"/>
        <v>0</v>
      </c>
      <c r="D98" s="7">
        <v>0</v>
      </c>
      <c r="E98" s="4">
        <v>0</v>
      </c>
      <c r="F98" s="6">
        <f t="shared" si="15"/>
        <v>35000</v>
      </c>
      <c r="G98" s="7">
        <v>35000</v>
      </c>
      <c r="H98" s="4">
        <v>0</v>
      </c>
      <c r="I98" s="3">
        <f t="shared" si="13"/>
        <v>35000</v>
      </c>
      <c r="J98" s="7">
        <v>35000</v>
      </c>
      <c r="K98" s="4">
        <v>0</v>
      </c>
      <c r="L98" s="98"/>
    </row>
    <row r="99" spans="1:12" s="62" customFormat="1" ht="30.75" customHeight="1">
      <c r="A99" s="56" t="s">
        <v>103</v>
      </c>
      <c r="B99" s="64" t="s">
        <v>131</v>
      </c>
      <c r="C99" s="57">
        <f t="shared" si="14"/>
        <v>33480</v>
      </c>
      <c r="D99" s="58">
        <v>33480</v>
      </c>
      <c r="E99" s="59">
        <v>0</v>
      </c>
      <c r="F99" s="57">
        <f t="shared" si="15"/>
        <v>0</v>
      </c>
      <c r="G99" s="58">
        <v>0</v>
      </c>
      <c r="H99" s="59">
        <v>0</v>
      </c>
      <c r="I99" s="60">
        <f t="shared" si="13"/>
        <v>0</v>
      </c>
      <c r="J99" s="58">
        <f>+ROUND(G99*1.055,0)</f>
        <v>0</v>
      </c>
      <c r="K99" s="59">
        <v>0</v>
      </c>
      <c r="L99" s="61" t="s">
        <v>100</v>
      </c>
    </row>
    <row r="100" spans="1:12" s="62" customFormat="1" ht="27" customHeight="1">
      <c r="A100" s="109" t="s">
        <v>137</v>
      </c>
      <c r="B100" s="64" t="s">
        <v>131</v>
      </c>
      <c r="C100" s="57">
        <f t="shared" si="14"/>
        <v>14000</v>
      </c>
      <c r="D100" s="58">
        <v>14000</v>
      </c>
      <c r="E100" s="59">
        <v>0</v>
      </c>
      <c r="F100" s="57">
        <f t="shared" si="15"/>
        <v>0</v>
      </c>
      <c r="G100" s="58">
        <v>0</v>
      </c>
      <c r="H100" s="59">
        <v>0</v>
      </c>
      <c r="I100" s="60">
        <f>J100+K100</f>
        <v>0</v>
      </c>
      <c r="J100" s="58">
        <v>0</v>
      </c>
      <c r="K100" s="59">
        <v>0</v>
      </c>
      <c r="L100" s="111" t="s">
        <v>100</v>
      </c>
    </row>
    <row r="101" spans="1:12" s="62" customFormat="1" ht="39" customHeight="1">
      <c r="A101" s="110"/>
      <c r="B101" s="64" t="s">
        <v>122</v>
      </c>
      <c r="C101" s="57">
        <f t="shared" si="14"/>
        <v>0</v>
      </c>
      <c r="D101" s="58">
        <v>0</v>
      </c>
      <c r="E101" s="59">
        <v>0</v>
      </c>
      <c r="F101" s="57">
        <f t="shared" si="15"/>
        <v>14000</v>
      </c>
      <c r="G101" s="58">
        <v>14000</v>
      </c>
      <c r="H101" s="59">
        <v>0</v>
      </c>
      <c r="I101" s="60">
        <f t="shared" si="13"/>
        <v>14000</v>
      </c>
      <c r="J101" s="58">
        <v>14000</v>
      </c>
      <c r="K101" s="59">
        <v>0</v>
      </c>
      <c r="L101" s="112"/>
    </row>
    <row r="102" spans="1:12" s="62" customFormat="1" ht="24.75" customHeight="1">
      <c r="A102" s="109" t="s">
        <v>160</v>
      </c>
      <c r="B102" s="64" t="s">
        <v>131</v>
      </c>
      <c r="C102" s="57">
        <f t="shared" si="14"/>
        <v>85977</v>
      </c>
      <c r="D102" s="58">
        <v>85977</v>
      </c>
      <c r="E102" s="59">
        <v>0</v>
      </c>
      <c r="F102" s="57">
        <f t="shared" si="15"/>
        <v>0</v>
      </c>
      <c r="G102" s="58">
        <v>0</v>
      </c>
      <c r="H102" s="59">
        <v>0</v>
      </c>
      <c r="I102" s="60">
        <f>J102+K102</f>
        <v>0</v>
      </c>
      <c r="J102" s="58">
        <v>0</v>
      </c>
      <c r="K102" s="59">
        <v>0</v>
      </c>
      <c r="L102" s="111" t="s">
        <v>100</v>
      </c>
    </row>
    <row r="103" spans="1:12" s="62" customFormat="1" ht="38.25" customHeight="1">
      <c r="A103" s="110"/>
      <c r="B103" s="64" t="s">
        <v>122</v>
      </c>
      <c r="C103" s="57">
        <f t="shared" si="14"/>
        <v>0</v>
      </c>
      <c r="D103" s="58">
        <v>0</v>
      </c>
      <c r="E103" s="59">
        <v>0</v>
      </c>
      <c r="F103" s="57">
        <f t="shared" si="15"/>
        <v>614635</v>
      </c>
      <c r="G103" s="58">
        <f>87806+526829</f>
        <v>614635</v>
      </c>
      <c r="H103" s="59">
        <v>0</v>
      </c>
      <c r="I103" s="60">
        <f t="shared" si="13"/>
        <v>87806</v>
      </c>
      <c r="J103" s="58">
        <v>87806</v>
      </c>
      <c r="K103" s="59">
        <v>0</v>
      </c>
      <c r="L103" s="112"/>
    </row>
    <row r="104" spans="1:12" ht="57" customHeight="1">
      <c r="A104" s="36" t="s">
        <v>169</v>
      </c>
      <c r="B104" s="2"/>
      <c r="C104" s="3">
        <f>D104+E104</f>
        <v>414600</v>
      </c>
      <c r="D104" s="3">
        <f>D105+D106+D107+D108</f>
        <v>414600</v>
      </c>
      <c r="E104" s="3">
        <f>E105+E106+E107+E108</f>
        <v>0</v>
      </c>
      <c r="F104" s="6">
        <f>+G104+H104</f>
        <v>309000</v>
      </c>
      <c r="G104" s="3">
        <f>G105+G106+G107+G108</f>
        <v>309000</v>
      </c>
      <c r="H104" s="3">
        <f>H105+H106+H107+H108</f>
        <v>0</v>
      </c>
      <c r="I104" s="3">
        <f t="shared" si="13"/>
        <v>317100</v>
      </c>
      <c r="J104" s="3">
        <f>J105+J106+J107+J108</f>
        <v>317100</v>
      </c>
      <c r="K104" s="3">
        <f>K105+K106+K107+K108</f>
        <v>0</v>
      </c>
      <c r="L104" s="25"/>
    </row>
    <row r="105" spans="1:12" ht="22.5" customHeight="1">
      <c r="A105" s="104" t="s">
        <v>170</v>
      </c>
      <c r="B105" s="64" t="s">
        <v>131</v>
      </c>
      <c r="C105" s="3">
        <f>+D105+E105</f>
        <v>314456</v>
      </c>
      <c r="D105" s="4">
        <v>314456</v>
      </c>
      <c r="E105" s="4">
        <v>0</v>
      </c>
      <c r="F105" s="6">
        <f>+G105</f>
        <v>0</v>
      </c>
      <c r="G105" s="7">
        <v>0</v>
      </c>
      <c r="H105" s="4">
        <v>0</v>
      </c>
      <c r="I105" s="3">
        <f>+J105</f>
        <v>0</v>
      </c>
      <c r="J105" s="7">
        <f>+ROUND(G105*1.057,0)</f>
        <v>0</v>
      </c>
      <c r="K105" s="4">
        <v>0</v>
      </c>
      <c r="L105" s="97" t="s">
        <v>123</v>
      </c>
    </row>
    <row r="106" spans="1:12" ht="43.5" customHeight="1">
      <c r="A106" s="105"/>
      <c r="B106" s="64" t="s">
        <v>122</v>
      </c>
      <c r="C106" s="3">
        <f>+D106+E106</f>
        <v>0</v>
      </c>
      <c r="D106" s="4">
        <v>0</v>
      </c>
      <c r="E106" s="4">
        <v>0</v>
      </c>
      <c r="F106" s="6">
        <f>+G106</f>
        <v>295700</v>
      </c>
      <c r="G106" s="7">
        <f>9000+286700</f>
        <v>295700</v>
      </c>
      <c r="H106" s="4">
        <v>0</v>
      </c>
      <c r="I106" s="3">
        <f>+J106</f>
        <v>303042</v>
      </c>
      <c r="J106" s="7">
        <v>303042</v>
      </c>
      <c r="K106" s="4">
        <v>0</v>
      </c>
      <c r="L106" s="98"/>
    </row>
    <row r="107" spans="1:12" ht="48.75" customHeight="1">
      <c r="A107" s="14" t="s">
        <v>121</v>
      </c>
      <c r="B107" s="64" t="s">
        <v>122</v>
      </c>
      <c r="C107" s="3">
        <f>D107+E107</f>
        <v>0</v>
      </c>
      <c r="D107" s="4">
        <v>0</v>
      </c>
      <c r="E107" s="4">
        <v>0</v>
      </c>
      <c r="F107" s="6">
        <f>+G107</f>
        <v>13300</v>
      </c>
      <c r="G107" s="7">
        <v>13300</v>
      </c>
      <c r="H107" s="4">
        <v>0</v>
      </c>
      <c r="I107" s="3">
        <f>+J107</f>
        <v>14058</v>
      </c>
      <c r="J107" s="7">
        <v>14058</v>
      </c>
      <c r="K107" s="4">
        <v>0</v>
      </c>
      <c r="L107" s="25" t="s">
        <v>123</v>
      </c>
    </row>
    <row r="108" spans="1:12" ht="53.25" customHeight="1">
      <c r="A108" s="38" t="s">
        <v>109</v>
      </c>
      <c r="B108" s="64" t="s">
        <v>131</v>
      </c>
      <c r="C108" s="3">
        <f>+D108</f>
        <v>100144</v>
      </c>
      <c r="D108" s="4">
        <v>100144</v>
      </c>
      <c r="E108" s="4">
        <v>0</v>
      </c>
      <c r="F108" s="6">
        <v>0</v>
      </c>
      <c r="G108" s="7">
        <v>0</v>
      </c>
      <c r="H108" s="4">
        <v>0</v>
      </c>
      <c r="I108" s="3">
        <v>0</v>
      </c>
      <c r="J108" s="7">
        <v>0</v>
      </c>
      <c r="K108" s="4">
        <v>0</v>
      </c>
      <c r="L108" s="25" t="s">
        <v>85</v>
      </c>
    </row>
    <row r="109" spans="1:12" ht="28.5" customHeight="1">
      <c r="A109" s="113" t="s">
        <v>171</v>
      </c>
      <c r="B109" s="64" t="s">
        <v>131</v>
      </c>
      <c r="C109" s="3">
        <f aca="true" t="shared" si="16" ref="C109:C117">D109+E109</f>
        <v>68552</v>
      </c>
      <c r="D109" s="4">
        <v>68552</v>
      </c>
      <c r="E109" s="4">
        <v>0</v>
      </c>
      <c r="F109" s="6">
        <f>+G109+H109</f>
        <v>0</v>
      </c>
      <c r="G109" s="7">
        <v>0</v>
      </c>
      <c r="H109" s="4">
        <v>0</v>
      </c>
      <c r="I109" s="3">
        <f aca="true" t="shared" si="17" ref="I109:I117">J109+K109</f>
        <v>0</v>
      </c>
      <c r="J109" s="7">
        <f>+ROUND(G109*1.057,0)</f>
        <v>0</v>
      </c>
      <c r="K109" s="4">
        <v>0</v>
      </c>
      <c r="L109" s="97" t="s">
        <v>85</v>
      </c>
    </row>
    <row r="110" spans="1:12" ht="75" customHeight="1">
      <c r="A110" s="114"/>
      <c r="B110" s="64" t="s">
        <v>122</v>
      </c>
      <c r="C110" s="3">
        <f t="shared" si="16"/>
        <v>0</v>
      </c>
      <c r="D110" s="4">
        <v>0</v>
      </c>
      <c r="E110" s="4">
        <v>0</v>
      </c>
      <c r="F110" s="6">
        <f>+G110+H110</f>
        <v>69929</v>
      </c>
      <c r="G110" s="7">
        <f>62000+7032+897</f>
        <v>69929</v>
      </c>
      <c r="H110" s="4">
        <v>0</v>
      </c>
      <c r="I110" s="3">
        <f t="shared" si="17"/>
        <v>65534</v>
      </c>
      <c r="J110" s="7">
        <v>65534</v>
      </c>
      <c r="K110" s="4">
        <v>0</v>
      </c>
      <c r="L110" s="98"/>
    </row>
    <row r="111" spans="1:12" ht="31.5" customHeight="1">
      <c r="A111" s="115" t="s">
        <v>138</v>
      </c>
      <c r="B111" s="64" t="s">
        <v>131</v>
      </c>
      <c r="C111" s="3">
        <f t="shared" si="16"/>
        <v>18560</v>
      </c>
      <c r="D111" s="4">
        <v>18560</v>
      </c>
      <c r="E111" s="4">
        <v>0</v>
      </c>
      <c r="F111" s="6">
        <f>+G111+H111</f>
        <v>0</v>
      </c>
      <c r="G111" s="7">
        <v>0</v>
      </c>
      <c r="H111" s="4">
        <v>0</v>
      </c>
      <c r="I111" s="3">
        <f t="shared" si="17"/>
        <v>0</v>
      </c>
      <c r="J111" s="7">
        <v>0</v>
      </c>
      <c r="K111" s="4">
        <v>0</v>
      </c>
      <c r="L111" s="97" t="s">
        <v>85</v>
      </c>
    </row>
    <row r="112" spans="1:12" ht="35.25" customHeight="1">
      <c r="A112" s="116"/>
      <c r="B112" s="64" t="s">
        <v>122</v>
      </c>
      <c r="C112" s="3">
        <f t="shared" si="16"/>
        <v>0</v>
      </c>
      <c r="D112" s="4">
        <v>0</v>
      </c>
      <c r="E112" s="4">
        <v>0</v>
      </c>
      <c r="F112" s="6">
        <f>+G112+H112</f>
        <v>18615</v>
      </c>
      <c r="G112" s="7">
        <v>18615</v>
      </c>
      <c r="H112" s="4">
        <v>0</v>
      </c>
      <c r="I112" s="3">
        <f t="shared" si="17"/>
        <v>19710</v>
      </c>
      <c r="J112" s="7">
        <v>19710</v>
      </c>
      <c r="K112" s="4">
        <v>0</v>
      </c>
      <c r="L112" s="98"/>
    </row>
    <row r="113" spans="1:14" s="23" customFormat="1" ht="19.5" customHeight="1">
      <c r="A113" s="22"/>
      <c r="C113" s="24"/>
      <c r="D113" s="24"/>
      <c r="E113" s="24"/>
      <c r="F113" s="24"/>
      <c r="G113" s="24"/>
      <c r="H113" s="24"/>
      <c r="I113" s="75" t="s">
        <v>166</v>
      </c>
      <c r="J113" s="75"/>
      <c r="K113" s="75"/>
      <c r="L113" s="75"/>
      <c r="N113" s="34"/>
    </row>
    <row r="114" spans="1:14" s="23" customFormat="1" ht="14.25">
      <c r="A114" s="25">
        <v>1</v>
      </c>
      <c r="B114" s="26">
        <v>2</v>
      </c>
      <c r="C114" s="27">
        <v>3</v>
      </c>
      <c r="D114" s="27">
        <v>4</v>
      </c>
      <c r="E114" s="27">
        <v>5</v>
      </c>
      <c r="F114" s="27">
        <v>6</v>
      </c>
      <c r="G114" s="27">
        <v>7</v>
      </c>
      <c r="H114" s="27">
        <v>8</v>
      </c>
      <c r="I114" s="27">
        <v>9</v>
      </c>
      <c r="J114" s="27">
        <v>10</v>
      </c>
      <c r="K114" s="27">
        <v>11</v>
      </c>
      <c r="L114" s="27">
        <v>12</v>
      </c>
      <c r="N114" s="34"/>
    </row>
    <row r="115" spans="1:12" ht="33" customHeight="1">
      <c r="A115" s="87" t="s">
        <v>117</v>
      </c>
      <c r="B115" s="64" t="s">
        <v>131</v>
      </c>
      <c r="C115" s="3">
        <f t="shared" si="16"/>
        <v>232600</v>
      </c>
      <c r="D115" s="4">
        <v>190600</v>
      </c>
      <c r="E115" s="4">
        <v>42000</v>
      </c>
      <c r="F115" s="6">
        <v>0</v>
      </c>
      <c r="G115" s="7">
        <v>0</v>
      </c>
      <c r="H115" s="7">
        <v>0</v>
      </c>
      <c r="I115" s="3">
        <f t="shared" si="17"/>
        <v>0</v>
      </c>
      <c r="J115" s="7">
        <f>+ROUND(G115*1.057,0)</f>
        <v>0</v>
      </c>
      <c r="K115" s="7">
        <f>+ROUND(H115*1.057,0)</f>
        <v>0</v>
      </c>
      <c r="L115" s="97" t="s">
        <v>85</v>
      </c>
    </row>
    <row r="116" spans="1:12" ht="36" customHeight="1">
      <c r="A116" s="88"/>
      <c r="B116" s="64" t="s">
        <v>122</v>
      </c>
      <c r="C116" s="3">
        <f t="shared" si="16"/>
        <v>0</v>
      </c>
      <c r="D116" s="4">
        <v>0</v>
      </c>
      <c r="E116" s="4">
        <v>0</v>
      </c>
      <c r="F116" s="6">
        <f>+G116+H116</f>
        <v>235640</v>
      </c>
      <c r="G116" s="7">
        <f>-4940+200000</f>
        <v>195060</v>
      </c>
      <c r="H116" s="7">
        <f>4940+35640</f>
        <v>40580</v>
      </c>
      <c r="I116" s="3">
        <f t="shared" si="17"/>
        <v>249071</v>
      </c>
      <c r="J116" s="7">
        <v>211400</v>
      </c>
      <c r="K116" s="7">
        <v>37671</v>
      </c>
      <c r="L116" s="98"/>
    </row>
    <row r="117" spans="1:12" ht="128.25" customHeight="1">
      <c r="A117" s="67" t="s">
        <v>168</v>
      </c>
      <c r="B117" s="64" t="s">
        <v>122</v>
      </c>
      <c r="C117" s="3">
        <f t="shared" si="16"/>
        <v>0</v>
      </c>
      <c r="D117" s="4">
        <v>0</v>
      </c>
      <c r="E117" s="4">
        <v>0</v>
      </c>
      <c r="F117" s="6">
        <f>+G117+H117</f>
        <v>37500</v>
      </c>
      <c r="G117" s="7">
        <v>37500</v>
      </c>
      <c r="H117" s="7">
        <v>0</v>
      </c>
      <c r="I117" s="3">
        <f t="shared" si="17"/>
        <v>0</v>
      </c>
      <c r="J117" s="7">
        <v>0</v>
      </c>
      <c r="K117" s="7">
        <v>0</v>
      </c>
      <c r="L117" s="68" t="s">
        <v>19</v>
      </c>
    </row>
    <row r="118" spans="1:12" ht="18.75" customHeight="1">
      <c r="A118" s="78" t="s">
        <v>39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</row>
    <row r="119" spans="1:12" ht="20.25" customHeight="1">
      <c r="A119" s="92" t="s">
        <v>50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1:12" ht="22.5" customHeight="1">
      <c r="A120" s="91" t="s">
        <v>51</v>
      </c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1:12" ht="62.25" customHeight="1">
      <c r="A121" s="36" t="s">
        <v>91</v>
      </c>
      <c r="B121" s="64"/>
      <c r="C121" s="3">
        <f>+D121+E121</f>
        <v>1385920</v>
      </c>
      <c r="D121" s="3">
        <f>+D123+D125+D122+D124</f>
        <v>1385920</v>
      </c>
      <c r="E121" s="3">
        <f>+E123+E125+E122+E124</f>
        <v>0</v>
      </c>
      <c r="F121" s="6">
        <f>+G121+H121</f>
        <v>1892237</v>
      </c>
      <c r="G121" s="3">
        <f>+G123+G125+G122+G124</f>
        <v>1892237</v>
      </c>
      <c r="H121" s="3">
        <f>+H123+H125+H122+H124</f>
        <v>0</v>
      </c>
      <c r="I121" s="3">
        <f>+I123+I125+I122+I124</f>
        <v>1563066</v>
      </c>
      <c r="J121" s="3">
        <f>+J123+J125+J122+J124</f>
        <v>1563066</v>
      </c>
      <c r="K121" s="3">
        <v>0</v>
      </c>
      <c r="L121" s="25" t="s">
        <v>85</v>
      </c>
    </row>
    <row r="122" spans="1:12" ht="36.75" customHeight="1">
      <c r="A122" s="104" t="s">
        <v>52</v>
      </c>
      <c r="B122" s="64" t="s">
        <v>131</v>
      </c>
      <c r="C122" s="3">
        <f>+D122+E122</f>
        <v>886992</v>
      </c>
      <c r="D122" s="4">
        <v>886992</v>
      </c>
      <c r="E122" s="4">
        <v>0</v>
      </c>
      <c r="F122" s="6">
        <f>+G122+H122</f>
        <v>0</v>
      </c>
      <c r="G122" s="7">
        <v>0</v>
      </c>
      <c r="H122" s="4">
        <v>0</v>
      </c>
      <c r="I122" s="3">
        <f>J122+K122</f>
        <v>0</v>
      </c>
      <c r="J122" s="7">
        <v>0</v>
      </c>
      <c r="K122" s="4">
        <v>0</v>
      </c>
      <c r="L122" s="97" t="s">
        <v>85</v>
      </c>
    </row>
    <row r="123" spans="1:12" ht="49.5" customHeight="1">
      <c r="A123" s="105"/>
      <c r="B123" s="64" t="s">
        <v>122</v>
      </c>
      <c r="C123" s="3">
        <f>+D123+E123</f>
        <v>0</v>
      </c>
      <c r="D123" s="4">
        <v>0</v>
      </c>
      <c r="E123" s="4">
        <v>0</v>
      </c>
      <c r="F123" s="6">
        <f>+G123+H123</f>
        <v>1359881</v>
      </c>
      <c r="G123" s="7">
        <v>1359881</v>
      </c>
      <c r="H123" s="4">
        <v>0</v>
      </c>
      <c r="I123" s="3">
        <f>J123+K123</f>
        <v>1000366</v>
      </c>
      <c r="J123" s="7">
        <v>1000366</v>
      </c>
      <c r="K123" s="4">
        <v>0</v>
      </c>
      <c r="L123" s="98"/>
    </row>
    <row r="124" spans="1:12" ht="36" customHeight="1">
      <c r="A124" s="104" t="s">
        <v>53</v>
      </c>
      <c r="B124" s="64" t="s">
        <v>131</v>
      </c>
      <c r="C124" s="3">
        <f>+D124+E124</f>
        <v>498928</v>
      </c>
      <c r="D124" s="4">
        <v>498928</v>
      </c>
      <c r="E124" s="4">
        <v>0</v>
      </c>
      <c r="F124" s="6">
        <f>+G124+H124</f>
        <v>0</v>
      </c>
      <c r="G124" s="7">
        <v>0</v>
      </c>
      <c r="H124" s="4">
        <v>0</v>
      </c>
      <c r="I124" s="3">
        <f>J124+K124</f>
        <v>0</v>
      </c>
      <c r="J124" s="7">
        <f>+ROUND(G124*1.057,0)</f>
        <v>0</v>
      </c>
      <c r="K124" s="4">
        <v>0</v>
      </c>
      <c r="L124" s="97" t="s">
        <v>85</v>
      </c>
    </row>
    <row r="125" spans="1:12" ht="54" customHeight="1">
      <c r="A125" s="105"/>
      <c r="B125" s="64" t="s">
        <v>122</v>
      </c>
      <c r="C125" s="3">
        <f>+D125+E125</f>
        <v>0</v>
      </c>
      <c r="D125" s="4">
        <v>0</v>
      </c>
      <c r="E125" s="4">
        <v>0</v>
      </c>
      <c r="F125" s="6">
        <f>+G125+H125</f>
        <v>532356</v>
      </c>
      <c r="G125" s="7">
        <v>532356</v>
      </c>
      <c r="H125" s="4">
        <v>0</v>
      </c>
      <c r="I125" s="3">
        <f>J125+K125</f>
        <v>562700</v>
      </c>
      <c r="J125" s="7">
        <f>+ROUND(G125*1.057,0)</f>
        <v>562700</v>
      </c>
      <c r="K125" s="4">
        <v>0</v>
      </c>
      <c r="L125" s="98"/>
    </row>
    <row r="126" spans="1:12" ht="16.5" customHeight="1">
      <c r="A126" s="78" t="s">
        <v>40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</row>
    <row r="127" spans="1:12" ht="39.75" customHeight="1">
      <c r="A127" s="80" t="s">
        <v>30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</row>
    <row r="128" spans="1:12" ht="36.75" customHeight="1">
      <c r="A128" s="77" t="s">
        <v>101</v>
      </c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</row>
    <row r="129" spans="1:12" ht="36.75" customHeight="1">
      <c r="A129" s="13" t="s">
        <v>92</v>
      </c>
      <c r="B129" s="43"/>
      <c r="C129" s="3">
        <f aca="true" t="shared" si="18" ref="C129:C141">D129+E129</f>
        <v>1704214</v>
      </c>
      <c r="D129" s="3">
        <f>D130+D131+D134+D135+D136+D137+D138+D139+D140+D141</f>
        <v>1704214</v>
      </c>
      <c r="E129" s="3">
        <f>E130+E131+E134+E135+E136+E137+E138+E139+E140+E141</f>
        <v>0</v>
      </c>
      <c r="F129" s="3">
        <f>G129+H129</f>
        <v>1959300</v>
      </c>
      <c r="G129" s="3">
        <f>G130+G131+G134+G135+G136+G137+G138+G139+G140+G141</f>
        <v>1959300</v>
      </c>
      <c r="H129" s="3">
        <f>H130+H131+H134+H135+H136+H137+H138+H139+H140+H141</f>
        <v>0</v>
      </c>
      <c r="I129" s="3">
        <f aca="true" t="shared" si="19" ref="I129:I141">J129+K129</f>
        <v>1983255</v>
      </c>
      <c r="J129" s="3">
        <f>J130+J131+J134+J135+J136+J137+J138+J139+J140+J141</f>
        <v>1983255</v>
      </c>
      <c r="K129" s="3">
        <f>K130+K131+K134+K135+K136+K137+K138+K139+K140+K141</f>
        <v>0</v>
      </c>
      <c r="L129" s="44"/>
    </row>
    <row r="130" spans="1:14" s="23" customFormat="1" ht="24">
      <c r="A130" s="107" t="s">
        <v>11</v>
      </c>
      <c r="B130" s="64" t="s">
        <v>131</v>
      </c>
      <c r="C130" s="3">
        <f>D130+E130</f>
        <v>15824</v>
      </c>
      <c r="D130" s="4">
        <v>15824</v>
      </c>
      <c r="E130" s="4">
        <v>0</v>
      </c>
      <c r="F130" s="6">
        <f aca="true" t="shared" si="20" ref="F130:F141">+G130+H130</f>
        <v>0</v>
      </c>
      <c r="G130" s="7">
        <v>0</v>
      </c>
      <c r="H130" s="4">
        <v>0</v>
      </c>
      <c r="I130" s="3">
        <f>J130+K130</f>
        <v>0</v>
      </c>
      <c r="J130" s="7">
        <f>+ROUND(G130*1.057,0)</f>
        <v>0</v>
      </c>
      <c r="K130" s="4">
        <v>0</v>
      </c>
      <c r="L130" s="97" t="s">
        <v>85</v>
      </c>
      <c r="N130" s="34"/>
    </row>
    <row r="131" spans="1:12" ht="36.75" customHeight="1">
      <c r="A131" s="108"/>
      <c r="B131" s="64" t="s">
        <v>122</v>
      </c>
      <c r="C131" s="3">
        <f t="shared" si="18"/>
        <v>0</v>
      </c>
      <c r="D131" s="4">
        <v>0</v>
      </c>
      <c r="E131" s="4">
        <v>0</v>
      </c>
      <c r="F131" s="6">
        <f t="shared" si="20"/>
        <v>14820</v>
      </c>
      <c r="G131" s="7">
        <v>14820</v>
      </c>
      <c r="H131" s="4">
        <v>0</v>
      </c>
      <c r="I131" s="3">
        <f t="shared" si="19"/>
        <v>15665</v>
      </c>
      <c r="J131" s="7">
        <f>+ROUND(G131*1.057,0)</f>
        <v>15665</v>
      </c>
      <c r="K131" s="4">
        <v>0</v>
      </c>
      <c r="L131" s="98"/>
    </row>
    <row r="132" spans="1:14" s="23" customFormat="1" ht="19.5" customHeight="1">
      <c r="A132" s="22"/>
      <c r="C132" s="24"/>
      <c r="D132" s="24"/>
      <c r="E132" s="24"/>
      <c r="F132" s="24"/>
      <c r="G132" s="24"/>
      <c r="H132" s="24"/>
      <c r="I132" s="75" t="s">
        <v>166</v>
      </c>
      <c r="J132" s="75"/>
      <c r="K132" s="75"/>
      <c r="L132" s="75"/>
      <c r="N132" s="34"/>
    </row>
    <row r="133" spans="1:14" s="23" customFormat="1" ht="14.25">
      <c r="A133" s="25">
        <v>1</v>
      </c>
      <c r="B133" s="26">
        <v>2</v>
      </c>
      <c r="C133" s="27">
        <v>3</v>
      </c>
      <c r="D133" s="27">
        <v>4</v>
      </c>
      <c r="E133" s="27">
        <v>5</v>
      </c>
      <c r="F133" s="27">
        <v>6</v>
      </c>
      <c r="G133" s="27">
        <v>7</v>
      </c>
      <c r="H133" s="27">
        <v>8</v>
      </c>
      <c r="I133" s="27">
        <v>9</v>
      </c>
      <c r="J133" s="27">
        <v>10</v>
      </c>
      <c r="K133" s="27">
        <v>11</v>
      </c>
      <c r="L133" s="27">
        <v>12</v>
      </c>
      <c r="N133" s="34"/>
    </row>
    <row r="134" spans="1:12" ht="25.5" customHeight="1">
      <c r="A134" s="107" t="s">
        <v>139</v>
      </c>
      <c r="B134" s="64" t="s">
        <v>131</v>
      </c>
      <c r="C134" s="3">
        <f>D134+E134</f>
        <v>721180</v>
      </c>
      <c r="D134" s="4">
        <v>721180</v>
      </c>
      <c r="E134" s="4">
        <v>0</v>
      </c>
      <c r="F134" s="6">
        <f t="shared" si="20"/>
        <v>0</v>
      </c>
      <c r="G134" s="7">
        <v>0</v>
      </c>
      <c r="H134" s="4">
        <v>0</v>
      </c>
      <c r="I134" s="3">
        <f>J134+K134</f>
        <v>0</v>
      </c>
      <c r="J134" s="7">
        <f>+ROUND(G134*1.057,0)</f>
        <v>0</v>
      </c>
      <c r="K134" s="4">
        <v>0</v>
      </c>
      <c r="L134" s="97" t="s">
        <v>85</v>
      </c>
    </row>
    <row r="135" spans="1:12" ht="37.5" customHeight="1">
      <c r="A135" s="108"/>
      <c r="B135" s="64" t="s">
        <v>122</v>
      </c>
      <c r="C135" s="3">
        <f t="shared" si="18"/>
        <v>0</v>
      </c>
      <c r="D135" s="4">
        <v>0</v>
      </c>
      <c r="E135" s="4">
        <v>0</v>
      </c>
      <c r="F135" s="6">
        <f t="shared" si="20"/>
        <v>820800</v>
      </c>
      <c r="G135" s="7">
        <f>786800-16000+50000</f>
        <v>820800</v>
      </c>
      <c r="H135" s="4">
        <v>0</v>
      </c>
      <c r="I135" s="3">
        <f t="shared" si="19"/>
        <v>831648</v>
      </c>
      <c r="J135" s="7">
        <v>831648</v>
      </c>
      <c r="K135" s="4">
        <v>0</v>
      </c>
      <c r="L135" s="98"/>
    </row>
    <row r="136" spans="1:12" ht="25.5" customHeight="1">
      <c r="A136" s="95" t="s">
        <v>140</v>
      </c>
      <c r="B136" s="64" t="s">
        <v>131</v>
      </c>
      <c r="C136" s="3">
        <f>D136+E136</f>
        <v>245633</v>
      </c>
      <c r="D136" s="4">
        <v>245633</v>
      </c>
      <c r="E136" s="4">
        <v>0</v>
      </c>
      <c r="F136" s="6">
        <f t="shared" si="20"/>
        <v>0</v>
      </c>
      <c r="G136" s="7">
        <v>0</v>
      </c>
      <c r="H136" s="4">
        <v>0</v>
      </c>
      <c r="I136" s="3">
        <f>J136+K136</f>
        <v>0</v>
      </c>
      <c r="J136" s="7">
        <v>0</v>
      </c>
      <c r="K136" s="4">
        <v>0</v>
      </c>
      <c r="L136" s="97" t="s">
        <v>85</v>
      </c>
    </row>
    <row r="137" spans="1:12" ht="36.75" customHeight="1">
      <c r="A137" s="96"/>
      <c r="B137" s="64" t="s">
        <v>122</v>
      </c>
      <c r="C137" s="3">
        <f t="shared" si="18"/>
        <v>0</v>
      </c>
      <c r="D137" s="4">
        <v>0</v>
      </c>
      <c r="E137" s="4">
        <v>0</v>
      </c>
      <c r="F137" s="6">
        <f t="shared" si="20"/>
        <v>241630</v>
      </c>
      <c r="G137" s="7">
        <f>272630-31000</f>
        <v>241630</v>
      </c>
      <c r="H137" s="4">
        <v>0</v>
      </c>
      <c r="I137" s="3">
        <f t="shared" si="19"/>
        <v>288175</v>
      </c>
      <c r="J137" s="7">
        <v>288175</v>
      </c>
      <c r="K137" s="4">
        <v>0</v>
      </c>
      <c r="L137" s="98"/>
    </row>
    <row r="138" spans="1:12" ht="22.5" customHeight="1">
      <c r="A138" s="95" t="s">
        <v>141</v>
      </c>
      <c r="B138" s="64" t="s">
        <v>131</v>
      </c>
      <c r="C138" s="3">
        <f>D138+E138</f>
        <v>219742</v>
      </c>
      <c r="D138" s="4">
        <v>219742</v>
      </c>
      <c r="E138" s="4">
        <v>0</v>
      </c>
      <c r="F138" s="6">
        <f t="shared" si="20"/>
        <v>0</v>
      </c>
      <c r="G138" s="7">
        <v>0</v>
      </c>
      <c r="H138" s="4">
        <v>0</v>
      </c>
      <c r="I138" s="3">
        <f>J138+K138</f>
        <v>0</v>
      </c>
      <c r="J138" s="7">
        <v>0</v>
      </c>
      <c r="K138" s="4">
        <v>0</v>
      </c>
      <c r="L138" s="97" t="s">
        <v>85</v>
      </c>
    </row>
    <row r="139" spans="1:12" ht="41.25" customHeight="1">
      <c r="A139" s="96"/>
      <c r="B139" s="64" t="s">
        <v>122</v>
      </c>
      <c r="C139" s="3">
        <f t="shared" si="18"/>
        <v>0</v>
      </c>
      <c r="D139" s="4">
        <v>0</v>
      </c>
      <c r="E139" s="4">
        <v>0</v>
      </c>
      <c r="F139" s="6">
        <f t="shared" si="20"/>
        <v>263150</v>
      </c>
      <c r="G139" s="7">
        <v>263150</v>
      </c>
      <c r="H139" s="4">
        <v>0</v>
      </c>
      <c r="I139" s="3">
        <f t="shared" si="19"/>
        <v>278150</v>
      </c>
      <c r="J139" s="7">
        <v>278150</v>
      </c>
      <c r="K139" s="4">
        <v>0</v>
      </c>
      <c r="L139" s="98"/>
    </row>
    <row r="140" spans="1:12" ht="23.25" customHeight="1">
      <c r="A140" s="95" t="s">
        <v>142</v>
      </c>
      <c r="B140" s="64" t="s">
        <v>131</v>
      </c>
      <c r="C140" s="3">
        <f>D140+E140</f>
        <v>501835</v>
      </c>
      <c r="D140" s="4">
        <v>501835</v>
      </c>
      <c r="E140" s="4">
        <v>0</v>
      </c>
      <c r="F140" s="6">
        <f t="shared" si="20"/>
        <v>0</v>
      </c>
      <c r="G140" s="7">
        <v>0</v>
      </c>
      <c r="H140" s="4">
        <v>0</v>
      </c>
      <c r="I140" s="3">
        <f>J140+K140</f>
        <v>0</v>
      </c>
      <c r="J140" s="7">
        <v>0</v>
      </c>
      <c r="K140" s="4">
        <v>0</v>
      </c>
      <c r="L140" s="97" t="s">
        <v>85</v>
      </c>
    </row>
    <row r="141" spans="1:12" ht="51" customHeight="1">
      <c r="A141" s="96"/>
      <c r="B141" s="64" t="s">
        <v>122</v>
      </c>
      <c r="C141" s="3">
        <f t="shared" si="18"/>
        <v>0</v>
      </c>
      <c r="D141" s="4">
        <v>0</v>
      </c>
      <c r="E141" s="4">
        <v>0</v>
      </c>
      <c r="F141" s="6">
        <f t="shared" si="20"/>
        <v>618900</v>
      </c>
      <c r="G141" s="7">
        <f>80000+538900</f>
        <v>618900</v>
      </c>
      <c r="H141" s="4">
        <v>0</v>
      </c>
      <c r="I141" s="3">
        <f t="shared" si="19"/>
        <v>569617</v>
      </c>
      <c r="J141" s="7">
        <v>569617</v>
      </c>
      <c r="K141" s="4">
        <v>0</v>
      </c>
      <c r="L141" s="98"/>
    </row>
    <row r="142" spans="1:12" ht="25.5" customHeight="1">
      <c r="A142" s="76" t="s">
        <v>41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</row>
    <row r="143" spans="1:12" ht="27" customHeight="1">
      <c r="A143" s="117" t="s">
        <v>143</v>
      </c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1:12" ht="23.25" customHeight="1">
      <c r="A144" s="79" t="s">
        <v>144</v>
      </c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</row>
    <row r="145" spans="1:12" ht="24.75" customHeight="1">
      <c r="A145" s="50" t="s">
        <v>15</v>
      </c>
      <c r="B145" s="2"/>
      <c r="C145" s="6">
        <f>D145+E145</f>
        <v>991969</v>
      </c>
      <c r="D145" s="6">
        <f aca="true" t="shared" si="21" ref="D145:K145">D146+D150</f>
        <v>991969</v>
      </c>
      <c r="E145" s="6">
        <f t="shared" si="21"/>
        <v>0</v>
      </c>
      <c r="F145" s="6">
        <f t="shared" si="21"/>
        <v>984466</v>
      </c>
      <c r="G145" s="6">
        <f t="shared" si="21"/>
        <v>984466</v>
      </c>
      <c r="H145" s="6">
        <f t="shared" si="21"/>
        <v>0</v>
      </c>
      <c r="I145" s="6">
        <f t="shared" si="21"/>
        <v>1094390</v>
      </c>
      <c r="J145" s="6">
        <f t="shared" si="21"/>
        <v>1094390</v>
      </c>
      <c r="K145" s="6">
        <f t="shared" si="21"/>
        <v>0</v>
      </c>
      <c r="L145" s="25"/>
    </row>
    <row r="146" spans="1:12" ht="27" customHeight="1">
      <c r="A146" s="9" t="s">
        <v>93</v>
      </c>
      <c r="B146" s="43"/>
      <c r="C146" s="3">
        <f>D146+E146</f>
        <v>124475</v>
      </c>
      <c r="D146" s="3">
        <f>SUM(D147:D149)</f>
        <v>124475</v>
      </c>
      <c r="E146" s="3">
        <f>SUM(E147:E149)</f>
        <v>0</v>
      </c>
      <c r="F146" s="3">
        <f>G146+H146</f>
        <v>106376</v>
      </c>
      <c r="G146" s="3">
        <f>SUM(G147:G149)</f>
        <v>106376</v>
      </c>
      <c r="H146" s="3">
        <f>SUM(H147:H149)</f>
        <v>0</v>
      </c>
      <c r="I146" s="3">
        <f>J146+K146</f>
        <v>138879</v>
      </c>
      <c r="J146" s="3">
        <f>SUM(J147:J149)</f>
        <v>138879</v>
      </c>
      <c r="K146" s="3">
        <f>SUM(K147:K149)</f>
        <v>0</v>
      </c>
      <c r="L146" s="25"/>
    </row>
    <row r="147" spans="1:12" ht="29.25" customHeight="1">
      <c r="A147" s="95" t="s">
        <v>105</v>
      </c>
      <c r="B147" s="64" t="s">
        <v>131</v>
      </c>
      <c r="C147" s="3">
        <f>D147+E147</f>
        <v>112540</v>
      </c>
      <c r="D147" s="4">
        <v>112540</v>
      </c>
      <c r="E147" s="4">
        <v>0</v>
      </c>
      <c r="F147" s="6">
        <f>+G147+H147</f>
        <v>0</v>
      </c>
      <c r="G147" s="7">
        <v>0</v>
      </c>
      <c r="H147" s="4">
        <v>0</v>
      </c>
      <c r="I147" s="3">
        <f>J147+K147</f>
        <v>0</v>
      </c>
      <c r="J147" s="7">
        <v>0</v>
      </c>
      <c r="K147" s="4">
        <v>0</v>
      </c>
      <c r="L147" s="97" t="s">
        <v>85</v>
      </c>
    </row>
    <row r="148" spans="1:12" ht="44.25" customHeight="1">
      <c r="A148" s="96"/>
      <c r="B148" s="64" t="s">
        <v>122</v>
      </c>
      <c r="C148" s="3">
        <f>D148+E148</f>
        <v>0</v>
      </c>
      <c r="D148" s="4">
        <v>0</v>
      </c>
      <c r="E148" s="4">
        <v>0</v>
      </c>
      <c r="F148" s="6">
        <f>+G148+H148</f>
        <v>106376</v>
      </c>
      <c r="G148" s="7">
        <f>131376-15000-10000</f>
        <v>106376</v>
      </c>
      <c r="H148" s="4">
        <v>0</v>
      </c>
      <c r="I148" s="3">
        <f>J148+K148</f>
        <v>138879</v>
      </c>
      <c r="J148" s="7">
        <v>138879</v>
      </c>
      <c r="K148" s="4">
        <v>0</v>
      </c>
      <c r="L148" s="98"/>
    </row>
    <row r="149" spans="1:12" ht="30.75" customHeight="1">
      <c r="A149" s="14" t="s">
        <v>68</v>
      </c>
      <c r="B149" s="64" t="s">
        <v>131</v>
      </c>
      <c r="C149" s="3">
        <f>D149+E149</f>
        <v>11935</v>
      </c>
      <c r="D149" s="4">
        <v>11935</v>
      </c>
      <c r="E149" s="4">
        <v>0</v>
      </c>
      <c r="F149" s="6">
        <f>+G149+H149</f>
        <v>0</v>
      </c>
      <c r="G149" s="7">
        <v>0</v>
      </c>
      <c r="H149" s="4">
        <v>0</v>
      </c>
      <c r="I149" s="3">
        <f>J149+K149</f>
        <v>0</v>
      </c>
      <c r="J149" s="7">
        <v>0</v>
      </c>
      <c r="K149" s="4">
        <v>0</v>
      </c>
      <c r="L149" s="25" t="s">
        <v>85</v>
      </c>
    </row>
    <row r="150" spans="1:12" ht="31.5" customHeight="1">
      <c r="A150" s="9" t="s">
        <v>145</v>
      </c>
      <c r="B150" s="2"/>
      <c r="C150" s="3">
        <f>E150+D150</f>
        <v>867494</v>
      </c>
      <c r="D150" s="3">
        <f>+D151+D152+D153+D154+D157+D158+D159+D160+D161+D162+D163+D164</f>
        <v>867494</v>
      </c>
      <c r="E150" s="3">
        <f>+E151+E152+E153+E154+E157+E158+E159+E160+E161+E162+E163+E164</f>
        <v>0</v>
      </c>
      <c r="F150" s="3">
        <f>H150+G150</f>
        <v>878090</v>
      </c>
      <c r="G150" s="3">
        <f>+G151+G152+G153+G154+G157+G158+G159+G160+G161+G162+G163+G164</f>
        <v>878090</v>
      </c>
      <c r="H150" s="3">
        <f>+H151+H152+H153+H154+H157+H158+H159+H160+H161+H162+H163+H164</f>
        <v>0</v>
      </c>
      <c r="I150" s="3">
        <f>K150+J150</f>
        <v>955511</v>
      </c>
      <c r="J150" s="3">
        <f>+J151+J152+J153+J154+J157+J158+J159+J160+J161+J162+J163+J164</f>
        <v>955511</v>
      </c>
      <c r="K150" s="3">
        <f>+K151+K152+K153+K154+K157+K158+K159+K160+K161+K162+K163+K164</f>
        <v>0</v>
      </c>
      <c r="L150" s="25"/>
    </row>
    <row r="151" spans="1:12" ht="29.25" customHeight="1">
      <c r="A151" s="95" t="s">
        <v>146</v>
      </c>
      <c r="B151" s="64" t="s">
        <v>131</v>
      </c>
      <c r="C151" s="3">
        <f aca="true" t="shared" si="22" ref="C151:C162">D151+E151</f>
        <v>22488</v>
      </c>
      <c r="D151" s="4">
        <v>22488</v>
      </c>
      <c r="E151" s="4">
        <v>0</v>
      </c>
      <c r="F151" s="6">
        <f aca="true" t="shared" si="23" ref="F151:F162">+G151+H151</f>
        <v>0</v>
      </c>
      <c r="G151" s="7">
        <v>0</v>
      </c>
      <c r="H151" s="4">
        <v>0</v>
      </c>
      <c r="I151" s="3">
        <f>J151+K151</f>
        <v>0</v>
      </c>
      <c r="J151" s="7">
        <v>0</v>
      </c>
      <c r="K151" s="4">
        <v>0</v>
      </c>
      <c r="L151" s="97" t="s">
        <v>85</v>
      </c>
    </row>
    <row r="152" spans="1:12" ht="43.5" customHeight="1">
      <c r="A152" s="96"/>
      <c r="B152" s="64" t="s">
        <v>122</v>
      </c>
      <c r="C152" s="3">
        <f t="shared" si="22"/>
        <v>0</v>
      </c>
      <c r="D152" s="4">
        <v>0</v>
      </c>
      <c r="E152" s="4">
        <v>0</v>
      </c>
      <c r="F152" s="6">
        <f t="shared" si="23"/>
        <v>24582</v>
      </c>
      <c r="G152" s="7">
        <v>24582</v>
      </c>
      <c r="H152" s="4">
        <v>0</v>
      </c>
      <c r="I152" s="3">
        <f aca="true" t="shared" si="24" ref="I152:I163">J152+K152</f>
        <v>26542</v>
      </c>
      <c r="J152" s="7">
        <v>26542</v>
      </c>
      <c r="K152" s="4">
        <v>0</v>
      </c>
      <c r="L152" s="98"/>
    </row>
    <row r="153" spans="1:12" ht="31.5" customHeight="1">
      <c r="A153" s="95" t="s">
        <v>147</v>
      </c>
      <c r="B153" s="64" t="s">
        <v>131</v>
      </c>
      <c r="C153" s="3">
        <f t="shared" si="22"/>
        <v>144552</v>
      </c>
      <c r="D153" s="4">
        <v>144552</v>
      </c>
      <c r="E153" s="4">
        <v>0</v>
      </c>
      <c r="F153" s="6">
        <f t="shared" si="23"/>
        <v>0</v>
      </c>
      <c r="G153" s="7">
        <v>0</v>
      </c>
      <c r="H153" s="4">
        <v>0</v>
      </c>
      <c r="I153" s="3">
        <f>J153+K153</f>
        <v>0</v>
      </c>
      <c r="J153" s="7">
        <v>0</v>
      </c>
      <c r="K153" s="4">
        <v>0</v>
      </c>
      <c r="L153" s="97" t="s">
        <v>85</v>
      </c>
    </row>
    <row r="154" spans="1:12" ht="43.5" customHeight="1">
      <c r="A154" s="96"/>
      <c r="B154" s="64" t="s">
        <v>122</v>
      </c>
      <c r="C154" s="3">
        <f t="shared" si="22"/>
        <v>0</v>
      </c>
      <c r="D154" s="4">
        <v>0</v>
      </c>
      <c r="E154" s="4">
        <v>0</v>
      </c>
      <c r="F154" s="6">
        <f t="shared" si="23"/>
        <v>104590</v>
      </c>
      <c r="G154" s="7">
        <f>147970-7032-36348</f>
        <v>104590</v>
      </c>
      <c r="H154" s="4">
        <v>0</v>
      </c>
      <c r="I154" s="3">
        <f t="shared" si="24"/>
        <v>159765</v>
      </c>
      <c r="J154" s="7">
        <v>159765</v>
      </c>
      <c r="K154" s="4">
        <v>0</v>
      </c>
      <c r="L154" s="98"/>
    </row>
    <row r="155" spans="1:14" s="23" customFormat="1" ht="19.5" customHeight="1">
      <c r="A155" s="22"/>
      <c r="C155" s="24"/>
      <c r="D155" s="24"/>
      <c r="E155" s="24"/>
      <c r="F155" s="24"/>
      <c r="G155" s="24"/>
      <c r="H155" s="24"/>
      <c r="I155" s="75" t="s">
        <v>166</v>
      </c>
      <c r="J155" s="75"/>
      <c r="K155" s="75"/>
      <c r="L155" s="75"/>
      <c r="N155" s="34"/>
    </row>
    <row r="156" spans="1:14" s="23" customFormat="1" ht="14.25">
      <c r="A156" s="25">
        <v>1</v>
      </c>
      <c r="B156" s="26">
        <v>2</v>
      </c>
      <c r="C156" s="27">
        <v>3</v>
      </c>
      <c r="D156" s="27">
        <v>4</v>
      </c>
      <c r="E156" s="27">
        <v>5</v>
      </c>
      <c r="F156" s="27">
        <v>6</v>
      </c>
      <c r="G156" s="27">
        <v>7</v>
      </c>
      <c r="H156" s="27">
        <v>8</v>
      </c>
      <c r="I156" s="27">
        <v>9</v>
      </c>
      <c r="J156" s="27">
        <v>10</v>
      </c>
      <c r="K156" s="27">
        <v>11</v>
      </c>
      <c r="L156" s="27">
        <v>12</v>
      </c>
      <c r="N156" s="34"/>
    </row>
    <row r="157" spans="1:14" s="23" customFormat="1" ht="29.25" customHeight="1">
      <c r="A157" s="95" t="s">
        <v>148</v>
      </c>
      <c r="B157" s="64" t="s">
        <v>131</v>
      </c>
      <c r="C157" s="3">
        <f t="shared" si="22"/>
        <v>243143</v>
      </c>
      <c r="D157" s="4">
        <v>243143</v>
      </c>
      <c r="E157" s="4">
        <v>0</v>
      </c>
      <c r="F157" s="6">
        <f t="shared" si="23"/>
        <v>0</v>
      </c>
      <c r="G157" s="7">
        <v>0</v>
      </c>
      <c r="H157" s="4">
        <v>0</v>
      </c>
      <c r="I157" s="3">
        <f>J157+K157</f>
        <v>0</v>
      </c>
      <c r="J157" s="7">
        <v>0</v>
      </c>
      <c r="K157" s="4">
        <v>0</v>
      </c>
      <c r="L157" s="97" t="s">
        <v>85</v>
      </c>
      <c r="N157" s="34"/>
    </row>
    <row r="158" spans="1:12" ht="52.5" customHeight="1">
      <c r="A158" s="96"/>
      <c r="B158" s="64" t="s">
        <v>122</v>
      </c>
      <c r="C158" s="3">
        <f t="shared" si="22"/>
        <v>0</v>
      </c>
      <c r="D158" s="4">
        <v>0</v>
      </c>
      <c r="E158" s="4">
        <v>0</v>
      </c>
      <c r="F158" s="6">
        <f t="shared" si="23"/>
        <v>361672</v>
      </c>
      <c r="G158" s="7">
        <f>332810+28862</f>
        <v>361672</v>
      </c>
      <c r="H158" s="4">
        <v>0</v>
      </c>
      <c r="I158" s="3">
        <f t="shared" si="24"/>
        <v>359342</v>
      </c>
      <c r="J158" s="7">
        <v>359342</v>
      </c>
      <c r="K158" s="4">
        <v>0</v>
      </c>
      <c r="L158" s="98"/>
    </row>
    <row r="159" spans="1:12" ht="30.75" customHeight="1">
      <c r="A159" s="107" t="s">
        <v>149</v>
      </c>
      <c r="B159" s="64" t="s">
        <v>131</v>
      </c>
      <c r="C159" s="3">
        <f t="shared" si="22"/>
        <v>83372</v>
      </c>
      <c r="D159" s="4">
        <v>83372</v>
      </c>
      <c r="E159" s="4">
        <v>0</v>
      </c>
      <c r="F159" s="6">
        <f t="shared" si="23"/>
        <v>0</v>
      </c>
      <c r="G159" s="7">
        <v>0</v>
      </c>
      <c r="H159" s="4">
        <v>0</v>
      </c>
      <c r="I159" s="3">
        <f>J159+K159</f>
        <v>0</v>
      </c>
      <c r="J159" s="7">
        <v>0</v>
      </c>
      <c r="K159" s="4">
        <v>0</v>
      </c>
      <c r="L159" s="97" t="s">
        <v>85</v>
      </c>
    </row>
    <row r="160" spans="1:12" ht="40.5" customHeight="1">
      <c r="A160" s="108"/>
      <c r="B160" s="64" t="s">
        <v>122</v>
      </c>
      <c r="C160" s="3">
        <f t="shared" si="22"/>
        <v>0</v>
      </c>
      <c r="D160" s="4">
        <v>0</v>
      </c>
      <c r="E160" s="4">
        <v>0</v>
      </c>
      <c r="F160" s="6">
        <f t="shared" si="23"/>
        <v>62368</v>
      </c>
      <c r="G160" s="7">
        <f>75350-12982</f>
        <v>62368</v>
      </c>
      <c r="H160" s="4">
        <v>0</v>
      </c>
      <c r="I160" s="3">
        <f t="shared" si="24"/>
        <v>70350</v>
      </c>
      <c r="J160" s="7">
        <v>70350</v>
      </c>
      <c r="K160" s="4">
        <v>0</v>
      </c>
      <c r="L160" s="98"/>
    </row>
    <row r="161" spans="1:12" ht="25.5" customHeight="1">
      <c r="A161" s="95" t="s">
        <v>150</v>
      </c>
      <c r="B161" s="64" t="s">
        <v>131</v>
      </c>
      <c r="C161" s="3">
        <f t="shared" si="22"/>
        <v>339512</v>
      </c>
      <c r="D161" s="4">
        <v>339512</v>
      </c>
      <c r="E161" s="4">
        <v>0</v>
      </c>
      <c r="F161" s="6">
        <f t="shared" si="23"/>
        <v>0</v>
      </c>
      <c r="G161" s="7">
        <v>0</v>
      </c>
      <c r="H161" s="4">
        <v>0</v>
      </c>
      <c r="I161" s="3">
        <f>J161+K161</f>
        <v>0</v>
      </c>
      <c r="J161" s="7">
        <v>0</v>
      </c>
      <c r="K161" s="4">
        <v>0</v>
      </c>
      <c r="L161" s="97" t="s">
        <v>19</v>
      </c>
    </row>
    <row r="162" spans="1:12" ht="48" customHeight="1">
      <c r="A162" s="96"/>
      <c r="B162" s="64" t="s">
        <v>122</v>
      </c>
      <c r="C162" s="3">
        <f t="shared" si="22"/>
        <v>0</v>
      </c>
      <c r="D162" s="4">
        <v>0</v>
      </c>
      <c r="E162" s="4">
        <v>0</v>
      </c>
      <c r="F162" s="6">
        <f t="shared" si="23"/>
        <v>324878</v>
      </c>
      <c r="G162" s="7">
        <f>339512-9756-4878</f>
        <v>324878</v>
      </c>
      <c r="H162" s="4">
        <v>0</v>
      </c>
      <c r="I162" s="3">
        <f t="shared" si="24"/>
        <v>339512</v>
      </c>
      <c r="J162" s="7">
        <v>339512</v>
      </c>
      <c r="K162" s="4">
        <v>0</v>
      </c>
      <c r="L162" s="98"/>
    </row>
    <row r="163" spans="1:12" ht="56.25" customHeight="1">
      <c r="A163" s="14" t="s">
        <v>43</v>
      </c>
      <c r="B163" s="64" t="s">
        <v>131</v>
      </c>
      <c r="C163" s="3">
        <f>D163+E163</f>
        <v>24427</v>
      </c>
      <c r="D163" s="4">
        <v>24427</v>
      </c>
      <c r="E163" s="4">
        <v>0</v>
      </c>
      <c r="F163" s="6">
        <f>+G163</f>
        <v>0</v>
      </c>
      <c r="G163" s="7">
        <v>0</v>
      </c>
      <c r="H163" s="4">
        <v>0</v>
      </c>
      <c r="I163" s="3">
        <f t="shared" si="24"/>
        <v>0</v>
      </c>
      <c r="J163" s="7">
        <v>0</v>
      </c>
      <c r="K163" s="4">
        <v>0</v>
      </c>
      <c r="L163" s="25" t="s">
        <v>19</v>
      </c>
    </row>
    <row r="164" spans="1:12" ht="46.5" customHeight="1">
      <c r="A164" s="14" t="s">
        <v>94</v>
      </c>
      <c r="B164" s="64" t="s">
        <v>131</v>
      </c>
      <c r="C164" s="3">
        <f>D164+E164</f>
        <v>10000</v>
      </c>
      <c r="D164" s="4">
        <v>10000</v>
      </c>
      <c r="E164" s="4">
        <v>0</v>
      </c>
      <c r="F164" s="6">
        <f>+G164</f>
        <v>0</v>
      </c>
      <c r="G164" s="7">
        <v>0</v>
      </c>
      <c r="H164" s="4">
        <v>0</v>
      </c>
      <c r="I164" s="3">
        <f>J164+K164</f>
        <v>0</v>
      </c>
      <c r="J164" s="7">
        <v>0</v>
      </c>
      <c r="K164" s="4">
        <v>0</v>
      </c>
      <c r="L164" s="25" t="s">
        <v>19</v>
      </c>
    </row>
    <row r="165" spans="1:12" ht="22.5" customHeight="1">
      <c r="A165" s="78" t="s">
        <v>37</v>
      </c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</row>
    <row r="166" spans="1:12" ht="21" customHeight="1">
      <c r="A166" s="80" t="s">
        <v>98</v>
      </c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</row>
    <row r="167" spans="1:12" ht="25.5" customHeight="1">
      <c r="A167" s="79" t="s">
        <v>99</v>
      </c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</row>
    <row r="168" spans="1:12" ht="41.25" customHeight="1">
      <c r="A168" s="45" t="s">
        <v>15</v>
      </c>
      <c r="B168" s="46"/>
      <c r="C168" s="47">
        <f>+D168+E168</f>
        <v>255150</v>
      </c>
      <c r="D168" s="47">
        <f>+D170+D169</f>
        <v>255150</v>
      </c>
      <c r="E168" s="47">
        <f>+E170+E169</f>
        <v>0</v>
      </c>
      <c r="F168" s="47">
        <f>+G168+H168</f>
        <v>270500</v>
      </c>
      <c r="G168" s="47">
        <f>+G170+G169</f>
        <v>270500</v>
      </c>
      <c r="H168" s="47">
        <f>+H170+H169</f>
        <v>0</v>
      </c>
      <c r="I168" s="47">
        <f>+J168+K168</f>
        <v>285919</v>
      </c>
      <c r="J168" s="47">
        <f>+J170+J169</f>
        <v>285919</v>
      </c>
      <c r="K168" s="47">
        <f>+K170+K169</f>
        <v>0</v>
      </c>
      <c r="L168" s="46"/>
    </row>
    <row r="169" spans="1:12" ht="27" customHeight="1">
      <c r="A169" s="118" t="s">
        <v>154</v>
      </c>
      <c r="B169" s="64" t="s">
        <v>131</v>
      </c>
      <c r="C169" s="3">
        <f>D169+E169</f>
        <v>255150</v>
      </c>
      <c r="D169" s="4">
        <v>255150</v>
      </c>
      <c r="E169" s="4">
        <v>0</v>
      </c>
      <c r="F169" s="6">
        <f>+G169</f>
        <v>0</v>
      </c>
      <c r="G169" s="7">
        <v>0</v>
      </c>
      <c r="H169" s="4">
        <v>0</v>
      </c>
      <c r="I169" s="3">
        <f>J169+K169</f>
        <v>0</v>
      </c>
      <c r="J169" s="7">
        <f>+ROUND(G169*1.057,0)</f>
        <v>0</v>
      </c>
      <c r="K169" s="4">
        <v>0</v>
      </c>
      <c r="L169" s="97" t="s">
        <v>19</v>
      </c>
    </row>
    <row r="170" spans="1:12" ht="46.5" customHeight="1">
      <c r="A170" s="119"/>
      <c r="B170" s="64" t="s">
        <v>122</v>
      </c>
      <c r="C170" s="3">
        <f>D170+E170</f>
        <v>0</v>
      </c>
      <c r="D170" s="4">
        <v>0</v>
      </c>
      <c r="E170" s="4">
        <v>0</v>
      </c>
      <c r="F170" s="6">
        <f>+G170</f>
        <v>270500</v>
      </c>
      <c r="G170" s="7">
        <v>270500</v>
      </c>
      <c r="H170" s="4">
        <v>0</v>
      </c>
      <c r="I170" s="3">
        <f>J170+K170</f>
        <v>285919</v>
      </c>
      <c r="J170" s="7">
        <f>+ROUND(G170*1.057,0)</f>
        <v>285919</v>
      </c>
      <c r="K170" s="4">
        <v>0</v>
      </c>
      <c r="L170" s="98"/>
    </row>
    <row r="171" spans="1:12" ht="24.75" customHeight="1">
      <c r="A171" s="78" t="s">
        <v>32</v>
      </c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</row>
    <row r="172" spans="1:12" ht="39.75" customHeight="1">
      <c r="A172" s="80" t="s">
        <v>54</v>
      </c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</row>
    <row r="173" spans="1:12" ht="37.5" customHeight="1">
      <c r="A173" s="91" t="s">
        <v>21</v>
      </c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1:14" s="23" customFormat="1" ht="19.5" customHeight="1">
      <c r="A174" s="22"/>
      <c r="C174" s="24"/>
      <c r="D174" s="24"/>
      <c r="E174" s="24"/>
      <c r="F174" s="24"/>
      <c r="G174" s="24"/>
      <c r="H174" s="24"/>
      <c r="I174" s="75" t="s">
        <v>166</v>
      </c>
      <c r="J174" s="75"/>
      <c r="K174" s="75"/>
      <c r="L174" s="75"/>
      <c r="N174" s="34"/>
    </row>
    <row r="175" spans="1:14" s="23" customFormat="1" ht="14.25">
      <c r="A175" s="25">
        <v>1</v>
      </c>
      <c r="B175" s="26">
        <v>2</v>
      </c>
      <c r="C175" s="27">
        <v>3</v>
      </c>
      <c r="D175" s="27">
        <v>4</v>
      </c>
      <c r="E175" s="27">
        <v>5</v>
      </c>
      <c r="F175" s="27">
        <v>6</v>
      </c>
      <c r="G175" s="27">
        <v>7</v>
      </c>
      <c r="H175" s="27">
        <v>8</v>
      </c>
      <c r="I175" s="27">
        <v>9</v>
      </c>
      <c r="J175" s="27">
        <v>10</v>
      </c>
      <c r="K175" s="27">
        <v>11</v>
      </c>
      <c r="L175" s="27">
        <v>12</v>
      </c>
      <c r="N175" s="34"/>
    </row>
    <row r="176" spans="1:12" ht="29.25" customHeight="1">
      <c r="A176" s="45" t="s">
        <v>15</v>
      </c>
      <c r="B176" s="46"/>
      <c r="C176" s="47">
        <f>+D176+E176</f>
        <v>305300</v>
      </c>
      <c r="D176" s="47">
        <f>+D178+D177</f>
        <v>305300</v>
      </c>
      <c r="E176" s="47">
        <v>0</v>
      </c>
      <c r="F176" s="47">
        <f>+G176+H176</f>
        <v>320000</v>
      </c>
      <c r="G176" s="47">
        <f>+G178+G177</f>
        <v>320000</v>
      </c>
      <c r="H176" s="47">
        <f>+H178+H177</f>
        <v>0</v>
      </c>
      <c r="I176" s="47">
        <f>+J176+K176</f>
        <v>339000</v>
      </c>
      <c r="J176" s="47">
        <f>+J178+J177</f>
        <v>339000</v>
      </c>
      <c r="K176" s="47">
        <f>+K178+K177</f>
        <v>0</v>
      </c>
      <c r="L176" s="46"/>
    </row>
    <row r="177" spans="1:12" ht="29.25" customHeight="1">
      <c r="A177" s="95" t="s">
        <v>124</v>
      </c>
      <c r="B177" s="64" t="s">
        <v>131</v>
      </c>
      <c r="C177" s="3">
        <f>D177+E177</f>
        <v>305300</v>
      </c>
      <c r="D177" s="4">
        <v>305300</v>
      </c>
      <c r="E177" s="4">
        <v>0</v>
      </c>
      <c r="F177" s="3">
        <f>G177+H177</f>
        <v>0</v>
      </c>
      <c r="G177" s="7">
        <v>0</v>
      </c>
      <c r="H177" s="4">
        <v>0</v>
      </c>
      <c r="I177" s="3">
        <f>J177+K177</f>
        <v>0</v>
      </c>
      <c r="J177" s="7">
        <v>0</v>
      </c>
      <c r="K177" s="4">
        <v>0</v>
      </c>
      <c r="L177" s="97" t="s">
        <v>123</v>
      </c>
    </row>
    <row r="178" spans="1:12" ht="41.25" customHeight="1">
      <c r="A178" s="96"/>
      <c r="B178" s="64" t="s">
        <v>122</v>
      </c>
      <c r="C178" s="3">
        <f>D178+E178</f>
        <v>0</v>
      </c>
      <c r="D178" s="4">
        <v>0</v>
      </c>
      <c r="E178" s="4">
        <v>0</v>
      </c>
      <c r="F178" s="3">
        <f>G178+H178</f>
        <v>320000</v>
      </c>
      <c r="G178" s="7">
        <v>320000</v>
      </c>
      <c r="H178" s="4">
        <v>0</v>
      </c>
      <c r="I178" s="3">
        <f>J178+K178</f>
        <v>339000</v>
      </c>
      <c r="J178" s="7">
        <v>339000</v>
      </c>
      <c r="K178" s="4">
        <v>0</v>
      </c>
      <c r="L178" s="98"/>
    </row>
    <row r="179" spans="1:12" ht="23.25" customHeight="1">
      <c r="A179" s="78" t="s">
        <v>42</v>
      </c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</row>
    <row r="180" spans="1:12" ht="27" customHeight="1">
      <c r="A180" s="92" t="s">
        <v>55</v>
      </c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1:12" ht="27" customHeight="1">
      <c r="A181" s="93" t="s">
        <v>25</v>
      </c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1:12" ht="29.25" customHeight="1">
      <c r="A182" s="45" t="s">
        <v>15</v>
      </c>
      <c r="B182" s="46"/>
      <c r="C182" s="47">
        <f>+D182+E182</f>
        <v>81525</v>
      </c>
      <c r="D182" s="47">
        <f>+D184+D183</f>
        <v>81525</v>
      </c>
      <c r="E182" s="47">
        <f>+E184+E183</f>
        <v>0</v>
      </c>
      <c r="F182" s="47">
        <f>+G182+H182</f>
        <v>86500</v>
      </c>
      <c r="G182" s="47">
        <f>+G184+G183</f>
        <v>86500</v>
      </c>
      <c r="H182" s="47">
        <f>+H184+H183</f>
        <v>0</v>
      </c>
      <c r="I182" s="47">
        <f>+J182+K182</f>
        <v>91431</v>
      </c>
      <c r="J182" s="47">
        <f>+J184+J183</f>
        <v>91431</v>
      </c>
      <c r="K182" s="47">
        <f>+K184+K183</f>
        <v>0</v>
      </c>
      <c r="L182" s="46"/>
    </row>
    <row r="183" spans="1:12" ht="29.25" customHeight="1">
      <c r="A183" s="118" t="s">
        <v>95</v>
      </c>
      <c r="B183" s="64" t="s">
        <v>131</v>
      </c>
      <c r="C183" s="3">
        <f>D183+E183</f>
        <v>81525</v>
      </c>
      <c r="D183" s="4">
        <v>81525</v>
      </c>
      <c r="E183" s="4">
        <v>0</v>
      </c>
      <c r="F183" s="3">
        <f>G183+H183</f>
        <v>0</v>
      </c>
      <c r="G183" s="7">
        <v>0</v>
      </c>
      <c r="H183" s="4">
        <v>0</v>
      </c>
      <c r="I183" s="3">
        <f>J183+K183</f>
        <v>0</v>
      </c>
      <c r="J183" s="7">
        <f>+ROUND(G183*1.057,0)</f>
        <v>0</v>
      </c>
      <c r="K183" s="4">
        <v>0</v>
      </c>
      <c r="L183" s="97" t="s">
        <v>85</v>
      </c>
    </row>
    <row r="184" spans="1:12" ht="51" customHeight="1">
      <c r="A184" s="119"/>
      <c r="B184" s="64" t="s">
        <v>122</v>
      </c>
      <c r="C184" s="3">
        <f>D184+E184</f>
        <v>0</v>
      </c>
      <c r="D184" s="4">
        <v>0</v>
      </c>
      <c r="E184" s="4">
        <v>0</v>
      </c>
      <c r="F184" s="3">
        <f>G184+H184</f>
        <v>86500</v>
      </c>
      <c r="G184" s="7">
        <v>86500</v>
      </c>
      <c r="H184" s="4">
        <v>0</v>
      </c>
      <c r="I184" s="3">
        <f>J184+K184</f>
        <v>91431</v>
      </c>
      <c r="J184" s="7">
        <f>+ROUND(G184*1.057,0)</f>
        <v>91431</v>
      </c>
      <c r="K184" s="4">
        <v>0</v>
      </c>
      <c r="L184" s="98"/>
    </row>
    <row r="185" spans="1:12" ht="18" customHeight="1">
      <c r="A185" s="80" t="s">
        <v>56</v>
      </c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</row>
    <row r="186" spans="1:12" ht="22.5" customHeight="1">
      <c r="A186" s="79" t="s">
        <v>151</v>
      </c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</row>
    <row r="187" spans="1:12" ht="29.25" customHeight="1">
      <c r="A187" s="45" t="s">
        <v>15</v>
      </c>
      <c r="B187" s="8"/>
      <c r="C187" s="6">
        <f>D187+E187</f>
        <v>65106533</v>
      </c>
      <c r="D187" s="6">
        <f>D203+D206+D200+D189+D210+D199+D202+D205+D209</f>
        <v>65106533</v>
      </c>
      <c r="E187" s="6">
        <f>E203+E206+E200+E189+E210+E199+E202+E205+E209</f>
        <v>0</v>
      </c>
      <c r="F187" s="3">
        <f>G187+H187</f>
        <v>68290491</v>
      </c>
      <c r="G187" s="6">
        <f>G203+G206+G200+G189+G210+G199+G202+G205+G209+G207</f>
        <v>68290491</v>
      </c>
      <c r="H187" s="6">
        <f>H203+H206+H200+H189+H210+H199+H202+H205+H209</f>
        <v>0</v>
      </c>
      <c r="I187" s="3">
        <f>K187+J187</f>
        <v>71520003</v>
      </c>
      <c r="J187" s="6">
        <f>J203+J206+J200+J189+J210+J199+J202+J205+J209</f>
        <v>71520003</v>
      </c>
      <c r="K187" s="6">
        <f>K203+K206+K200+K189+K210+K199+K202+K205+K209</f>
        <v>0</v>
      </c>
      <c r="L187" s="35"/>
    </row>
    <row r="188" spans="1:12" ht="21" customHeight="1">
      <c r="A188" s="76" t="s">
        <v>34</v>
      </c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</row>
    <row r="189" spans="1:12" ht="48.75" customHeight="1">
      <c r="A189" s="9" t="s">
        <v>96</v>
      </c>
      <c r="B189" s="38"/>
      <c r="C189" s="3">
        <f aca="true" t="shared" si="25" ref="C189:C195">D189+E189</f>
        <v>563976</v>
      </c>
      <c r="D189" s="3">
        <f>D191+D193++D195+D190+D192+D194</f>
        <v>563976</v>
      </c>
      <c r="E189" s="3">
        <f>E191+E193++E195+E190+E192+E194</f>
        <v>0</v>
      </c>
      <c r="F189" s="6">
        <f>G189+H189</f>
        <v>582400</v>
      </c>
      <c r="G189" s="3">
        <f>G191+G193++G195+G190+G192+G194</f>
        <v>582400</v>
      </c>
      <c r="H189" s="3">
        <f>H191+H193++H195+H190+H192+H194</f>
        <v>0</v>
      </c>
      <c r="I189" s="3">
        <f aca="true" t="shared" si="26" ref="I189:I195">J189+K189</f>
        <v>615597</v>
      </c>
      <c r="J189" s="3">
        <f>J191+J193++J195+J190+J192+J194</f>
        <v>615597</v>
      </c>
      <c r="K189" s="3">
        <f>K191+K193++K195+K190+K192+K194</f>
        <v>0</v>
      </c>
      <c r="L189" s="25"/>
    </row>
    <row r="190" spans="1:12" ht="30" customHeight="1">
      <c r="A190" s="104" t="s">
        <v>67</v>
      </c>
      <c r="B190" s="64" t="s">
        <v>131</v>
      </c>
      <c r="C190" s="3">
        <f t="shared" si="25"/>
        <v>38400</v>
      </c>
      <c r="D190" s="4">
        <v>38400</v>
      </c>
      <c r="E190" s="4">
        <v>0</v>
      </c>
      <c r="F190" s="6">
        <f>+G190+H190</f>
        <v>0</v>
      </c>
      <c r="G190" s="7">
        <v>0</v>
      </c>
      <c r="H190" s="7">
        <f>ROUND(E190*1.104,0)</f>
        <v>0</v>
      </c>
      <c r="I190" s="3">
        <f t="shared" si="26"/>
        <v>0</v>
      </c>
      <c r="J190" s="7">
        <v>0</v>
      </c>
      <c r="K190" s="4">
        <v>0</v>
      </c>
      <c r="L190" s="97" t="s">
        <v>85</v>
      </c>
    </row>
    <row r="191" spans="1:12" ht="42" customHeight="1">
      <c r="A191" s="105"/>
      <c r="B191" s="64" t="s">
        <v>122</v>
      </c>
      <c r="C191" s="3">
        <f t="shared" si="25"/>
        <v>0</v>
      </c>
      <c r="D191" s="4">
        <v>0</v>
      </c>
      <c r="E191" s="4">
        <v>0</v>
      </c>
      <c r="F191" s="6">
        <f>+G191+H191</f>
        <v>33120</v>
      </c>
      <c r="G191" s="7">
        <v>33120</v>
      </c>
      <c r="H191" s="7">
        <f>ROUND(E191*1.104,0)</f>
        <v>0</v>
      </c>
      <c r="I191" s="3">
        <f t="shared" si="26"/>
        <v>35008</v>
      </c>
      <c r="J191" s="7">
        <v>35008</v>
      </c>
      <c r="K191" s="4">
        <v>0</v>
      </c>
      <c r="L191" s="98"/>
    </row>
    <row r="192" spans="1:12" ht="29.25" customHeight="1">
      <c r="A192" s="104" t="s">
        <v>152</v>
      </c>
      <c r="B192" s="64" t="s">
        <v>131</v>
      </c>
      <c r="C192" s="3">
        <f t="shared" si="25"/>
        <v>392300</v>
      </c>
      <c r="D192" s="4">
        <v>392300</v>
      </c>
      <c r="E192" s="4">
        <v>0</v>
      </c>
      <c r="F192" s="6">
        <f>+G192+H192</f>
        <v>0</v>
      </c>
      <c r="G192" s="7">
        <v>0</v>
      </c>
      <c r="H192" s="7">
        <v>0</v>
      </c>
      <c r="I192" s="3">
        <f t="shared" si="26"/>
        <v>0</v>
      </c>
      <c r="J192" s="7">
        <v>0</v>
      </c>
      <c r="K192" s="4">
        <v>0</v>
      </c>
      <c r="L192" s="97" t="s">
        <v>85</v>
      </c>
    </row>
    <row r="193" spans="1:12" ht="47.25" customHeight="1">
      <c r="A193" s="105"/>
      <c r="B193" s="64" t="s">
        <v>122</v>
      </c>
      <c r="C193" s="3">
        <f t="shared" si="25"/>
        <v>0</v>
      </c>
      <c r="D193" s="4">
        <v>0</v>
      </c>
      <c r="E193" s="4">
        <v>0</v>
      </c>
      <c r="F193" s="6">
        <f>+G193+H193</f>
        <v>415800</v>
      </c>
      <c r="G193" s="7">
        <v>415800</v>
      </c>
      <c r="H193" s="7">
        <v>0</v>
      </c>
      <c r="I193" s="3">
        <f t="shared" si="26"/>
        <v>439501</v>
      </c>
      <c r="J193" s="7">
        <v>439501</v>
      </c>
      <c r="K193" s="4">
        <v>0</v>
      </c>
      <c r="L193" s="98"/>
    </row>
    <row r="194" spans="1:12" ht="30.75" customHeight="1">
      <c r="A194" s="95" t="s">
        <v>35</v>
      </c>
      <c r="B194" s="64" t="s">
        <v>131</v>
      </c>
      <c r="C194" s="3">
        <f t="shared" si="25"/>
        <v>133276</v>
      </c>
      <c r="D194" s="3">
        <v>133276</v>
      </c>
      <c r="E194" s="3">
        <v>0</v>
      </c>
      <c r="F194" s="6">
        <f>G194+H194</f>
        <v>0</v>
      </c>
      <c r="G194" s="7">
        <v>0</v>
      </c>
      <c r="H194" s="7">
        <v>0</v>
      </c>
      <c r="I194" s="3">
        <f t="shared" si="26"/>
        <v>0</v>
      </c>
      <c r="J194" s="7">
        <v>0</v>
      </c>
      <c r="K194" s="4">
        <v>0</v>
      </c>
      <c r="L194" s="97" t="s">
        <v>85</v>
      </c>
    </row>
    <row r="195" spans="1:12" ht="42" customHeight="1">
      <c r="A195" s="96"/>
      <c r="B195" s="64" t="s">
        <v>122</v>
      </c>
      <c r="C195" s="3">
        <f t="shared" si="25"/>
        <v>0</v>
      </c>
      <c r="D195" s="3">
        <v>0</v>
      </c>
      <c r="E195" s="3">
        <v>0</v>
      </c>
      <c r="F195" s="6">
        <f>G195+H195</f>
        <v>133480</v>
      </c>
      <c r="G195" s="7">
        <v>133480</v>
      </c>
      <c r="H195" s="7">
        <v>0</v>
      </c>
      <c r="I195" s="3">
        <f t="shared" si="26"/>
        <v>141088</v>
      </c>
      <c r="J195" s="7">
        <v>141088</v>
      </c>
      <c r="K195" s="4">
        <v>0</v>
      </c>
      <c r="L195" s="98"/>
    </row>
    <row r="196" spans="1:14" s="23" customFormat="1" ht="19.5" customHeight="1">
      <c r="A196" s="22"/>
      <c r="C196" s="24"/>
      <c r="D196" s="24"/>
      <c r="E196" s="24"/>
      <c r="F196" s="24"/>
      <c r="G196" s="24"/>
      <c r="H196" s="24"/>
      <c r="I196" s="75" t="s">
        <v>166</v>
      </c>
      <c r="J196" s="75"/>
      <c r="K196" s="75"/>
      <c r="L196" s="75"/>
      <c r="N196" s="34"/>
    </row>
    <row r="197" spans="1:14" s="23" customFormat="1" ht="14.25">
      <c r="A197" s="25">
        <v>1</v>
      </c>
      <c r="B197" s="26">
        <v>2</v>
      </c>
      <c r="C197" s="27">
        <v>3</v>
      </c>
      <c r="D197" s="27">
        <v>4</v>
      </c>
      <c r="E197" s="27">
        <v>5</v>
      </c>
      <c r="F197" s="27">
        <v>6</v>
      </c>
      <c r="G197" s="27">
        <v>7</v>
      </c>
      <c r="H197" s="27">
        <v>8</v>
      </c>
      <c r="I197" s="27">
        <v>9</v>
      </c>
      <c r="J197" s="27">
        <v>10</v>
      </c>
      <c r="K197" s="27">
        <v>11</v>
      </c>
      <c r="L197" s="27">
        <v>12</v>
      </c>
      <c r="N197" s="34"/>
    </row>
    <row r="198" spans="1:12" ht="21" customHeight="1">
      <c r="A198" s="76" t="s">
        <v>36</v>
      </c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</row>
    <row r="199" spans="1:12" ht="26.25" customHeight="1">
      <c r="A199" s="120" t="s">
        <v>153</v>
      </c>
      <c r="B199" s="64" t="s">
        <v>131</v>
      </c>
      <c r="C199" s="3">
        <f>D199+E199</f>
        <v>1342557</v>
      </c>
      <c r="D199" s="3">
        <v>1342557</v>
      </c>
      <c r="E199" s="3">
        <v>0</v>
      </c>
      <c r="F199" s="6">
        <f>G199+H199</f>
        <v>0</v>
      </c>
      <c r="G199" s="6">
        <v>0</v>
      </c>
      <c r="H199" s="6">
        <v>0</v>
      </c>
      <c r="I199" s="3">
        <f>J199+K199</f>
        <v>0</v>
      </c>
      <c r="J199" s="6">
        <f>+ROUND(G199*1.057,0)</f>
        <v>0</v>
      </c>
      <c r="K199" s="4">
        <v>0</v>
      </c>
      <c r="L199" s="97" t="s">
        <v>85</v>
      </c>
    </row>
    <row r="200" spans="1:12" ht="42" customHeight="1">
      <c r="A200" s="121"/>
      <c r="B200" s="64" t="s">
        <v>122</v>
      </c>
      <c r="C200" s="3">
        <f>D200+E200</f>
        <v>0</v>
      </c>
      <c r="D200" s="3">
        <v>0</v>
      </c>
      <c r="E200" s="3">
        <v>0</v>
      </c>
      <c r="F200" s="6">
        <f>G200+H200</f>
        <v>1200635</v>
      </c>
      <c r="G200" s="6">
        <f>1380800-120906-34259-25000</f>
        <v>1200635</v>
      </c>
      <c r="H200" s="6">
        <v>0</v>
      </c>
      <c r="I200" s="3">
        <f>J200+K200</f>
        <v>1459506</v>
      </c>
      <c r="J200" s="6">
        <v>1459506</v>
      </c>
      <c r="K200" s="4">
        <v>0</v>
      </c>
      <c r="L200" s="98"/>
    </row>
    <row r="201" spans="1:12" ht="24" customHeight="1">
      <c r="A201" s="76" t="s">
        <v>31</v>
      </c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</row>
    <row r="202" spans="1:12" ht="24" customHeight="1">
      <c r="A202" s="122" t="s">
        <v>162</v>
      </c>
      <c r="B202" s="64" t="s">
        <v>131</v>
      </c>
      <c r="C202" s="3">
        <f>D202+E202</f>
        <v>22566202</v>
      </c>
      <c r="D202" s="48">
        <v>22566202</v>
      </c>
      <c r="E202" s="7">
        <v>0</v>
      </c>
      <c r="F202" s="6">
        <f>G202+H202</f>
        <v>0</v>
      </c>
      <c r="G202" s="7">
        <v>0</v>
      </c>
      <c r="H202" s="7">
        <v>0</v>
      </c>
      <c r="I202" s="3">
        <f>J202+K202</f>
        <v>0</v>
      </c>
      <c r="J202" s="7">
        <v>0</v>
      </c>
      <c r="K202" s="4">
        <v>0</v>
      </c>
      <c r="L202" s="97" t="s">
        <v>85</v>
      </c>
    </row>
    <row r="203" spans="1:12" ht="81.75" customHeight="1">
      <c r="A203" s="123"/>
      <c r="B203" s="64" t="s">
        <v>122</v>
      </c>
      <c r="C203" s="3">
        <f>D203+E203</f>
        <v>0</v>
      </c>
      <c r="D203" s="48">
        <v>0</v>
      </c>
      <c r="E203" s="7">
        <v>0</v>
      </c>
      <c r="F203" s="6">
        <f>G203+H203</f>
        <v>24500000</v>
      </c>
      <c r="G203" s="7">
        <v>24500000</v>
      </c>
      <c r="H203" s="7">
        <v>0</v>
      </c>
      <c r="I203" s="3">
        <f>J203+K203</f>
        <v>25896500</v>
      </c>
      <c r="J203" s="7">
        <v>25896500</v>
      </c>
      <c r="K203" s="4">
        <v>0</v>
      </c>
      <c r="L203" s="98"/>
    </row>
    <row r="204" spans="1:12" ht="28.5" customHeight="1">
      <c r="A204" s="76" t="s">
        <v>37</v>
      </c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</row>
    <row r="205" spans="1:12" ht="28.5" customHeight="1">
      <c r="A205" s="104" t="s">
        <v>163</v>
      </c>
      <c r="B205" s="64" t="s">
        <v>131</v>
      </c>
      <c r="C205" s="3">
        <f>D205+E205</f>
        <v>38633798</v>
      </c>
      <c r="D205" s="4">
        <v>38633798</v>
      </c>
      <c r="E205" s="4">
        <v>0</v>
      </c>
      <c r="F205" s="3">
        <f>G205+H205</f>
        <v>0</v>
      </c>
      <c r="G205" s="7">
        <v>0</v>
      </c>
      <c r="H205" s="7">
        <v>0</v>
      </c>
      <c r="I205" s="3">
        <f>J205+K205</f>
        <v>0</v>
      </c>
      <c r="J205" s="7">
        <v>0</v>
      </c>
      <c r="K205" s="7">
        <v>0</v>
      </c>
      <c r="L205" s="97" t="s">
        <v>85</v>
      </c>
    </row>
    <row r="206" spans="1:12" ht="82.5" customHeight="1">
      <c r="A206" s="105"/>
      <c r="B206" s="64" t="s">
        <v>122</v>
      </c>
      <c r="C206" s="3">
        <f>D206+E206</f>
        <v>0</v>
      </c>
      <c r="D206" s="4">
        <v>0</v>
      </c>
      <c r="E206" s="4">
        <v>0</v>
      </c>
      <c r="F206" s="3">
        <f>G206+H206</f>
        <v>40200000</v>
      </c>
      <c r="G206" s="7">
        <v>40200000</v>
      </c>
      <c r="H206" s="7">
        <v>0</v>
      </c>
      <c r="I206" s="3">
        <f>J206+K206</f>
        <v>42491400</v>
      </c>
      <c r="J206" s="7">
        <v>42491400</v>
      </c>
      <c r="K206" s="7">
        <v>0</v>
      </c>
      <c r="L206" s="98"/>
    </row>
    <row r="207" spans="1:12" ht="79.5" customHeight="1">
      <c r="A207" s="36" t="s">
        <v>161</v>
      </c>
      <c r="B207" s="64" t="s">
        <v>122</v>
      </c>
      <c r="C207" s="3">
        <f>D207+E207</f>
        <v>0</v>
      </c>
      <c r="D207" s="4">
        <v>0</v>
      </c>
      <c r="E207" s="4">
        <v>0</v>
      </c>
      <c r="F207" s="3">
        <f>G207+H207</f>
        <v>807456</v>
      </c>
      <c r="G207" s="7">
        <v>807456</v>
      </c>
      <c r="H207" s="7">
        <v>0</v>
      </c>
      <c r="I207" s="3">
        <f>J207+K207</f>
        <v>0</v>
      </c>
      <c r="J207" s="7">
        <v>0</v>
      </c>
      <c r="K207" s="7">
        <v>0</v>
      </c>
      <c r="L207" s="66" t="s">
        <v>85</v>
      </c>
    </row>
    <row r="208" spans="1:12" ht="27" customHeight="1">
      <c r="A208" s="76" t="s">
        <v>110</v>
      </c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</row>
    <row r="209" spans="1:12" ht="27" customHeight="1">
      <c r="A209" s="118" t="s">
        <v>164</v>
      </c>
      <c r="B209" s="64" t="s">
        <v>131</v>
      </c>
      <c r="C209" s="3">
        <f>D209+E209</f>
        <v>2000000</v>
      </c>
      <c r="D209" s="4">
        <v>2000000</v>
      </c>
      <c r="E209" s="4">
        <v>0</v>
      </c>
      <c r="F209" s="3">
        <f>G209+H209</f>
        <v>0</v>
      </c>
      <c r="G209" s="7">
        <v>0</v>
      </c>
      <c r="H209" s="7">
        <v>0</v>
      </c>
      <c r="I209" s="3">
        <f>J209+K209</f>
        <v>0</v>
      </c>
      <c r="J209" s="7">
        <f>+ROUND(G209*1.057,0)</f>
        <v>0</v>
      </c>
      <c r="K209" s="7">
        <v>0</v>
      </c>
      <c r="L209" s="97" t="s">
        <v>85</v>
      </c>
    </row>
    <row r="210" spans="1:12" ht="44.25" customHeight="1">
      <c r="A210" s="119"/>
      <c r="B210" s="64" t="s">
        <v>122</v>
      </c>
      <c r="C210" s="3">
        <f>D210+E210</f>
        <v>0</v>
      </c>
      <c r="D210" s="4">
        <v>0</v>
      </c>
      <c r="E210" s="4">
        <v>0</v>
      </c>
      <c r="F210" s="3">
        <f>G210+H210</f>
        <v>1000000</v>
      </c>
      <c r="G210" s="7">
        <v>1000000</v>
      </c>
      <c r="H210" s="7">
        <v>0</v>
      </c>
      <c r="I210" s="3">
        <f>J210+K210</f>
        <v>1057000</v>
      </c>
      <c r="J210" s="7">
        <f>+ROUND(G210*1.057,0)</f>
        <v>1057000</v>
      </c>
      <c r="K210" s="7">
        <v>0</v>
      </c>
      <c r="L210" s="98"/>
    </row>
    <row r="211" spans="1:12" ht="24" customHeight="1">
      <c r="A211" s="81" t="s">
        <v>81</v>
      </c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3"/>
    </row>
    <row r="212" spans="1:12" ht="39.75" customHeight="1">
      <c r="A212" s="84" t="s">
        <v>82</v>
      </c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6"/>
    </row>
    <row r="213" spans="1:12" ht="32.25" customHeight="1">
      <c r="A213" s="79" t="s">
        <v>83</v>
      </c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</row>
    <row r="214" spans="1:14" s="23" customFormat="1" ht="19.5" customHeight="1">
      <c r="A214" s="22"/>
      <c r="C214" s="24"/>
      <c r="D214" s="24"/>
      <c r="E214" s="24"/>
      <c r="F214" s="24"/>
      <c r="G214" s="24"/>
      <c r="H214" s="24"/>
      <c r="I214" s="75" t="s">
        <v>166</v>
      </c>
      <c r="J214" s="75"/>
      <c r="K214" s="75"/>
      <c r="L214" s="75"/>
      <c r="N214" s="34"/>
    </row>
    <row r="215" spans="1:14" s="23" customFormat="1" ht="14.25">
      <c r="A215" s="25">
        <v>1</v>
      </c>
      <c r="B215" s="26">
        <v>2</v>
      </c>
      <c r="C215" s="27">
        <v>3</v>
      </c>
      <c r="D215" s="27">
        <v>4</v>
      </c>
      <c r="E215" s="27">
        <v>5</v>
      </c>
      <c r="F215" s="27">
        <v>6</v>
      </c>
      <c r="G215" s="27">
        <v>7</v>
      </c>
      <c r="H215" s="27">
        <v>8</v>
      </c>
      <c r="I215" s="27">
        <v>9</v>
      </c>
      <c r="J215" s="27">
        <v>10</v>
      </c>
      <c r="K215" s="27">
        <v>11</v>
      </c>
      <c r="L215" s="27">
        <v>12</v>
      </c>
      <c r="N215" s="34"/>
    </row>
    <row r="216" spans="1:12" ht="18" customHeight="1">
      <c r="A216" s="37" t="s">
        <v>2</v>
      </c>
      <c r="B216" s="52"/>
      <c r="C216" s="53"/>
      <c r="D216" s="53"/>
      <c r="E216" s="53"/>
      <c r="F216" s="53"/>
      <c r="G216" s="54"/>
      <c r="H216" s="53"/>
      <c r="I216" s="53"/>
      <c r="J216" s="54"/>
      <c r="K216" s="53"/>
      <c r="L216" s="55"/>
    </row>
    <row r="217" spans="1:12" ht="35.25" customHeight="1">
      <c r="A217" s="118" t="s">
        <v>84</v>
      </c>
      <c r="B217" s="64" t="s">
        <v>131</v>
      </c>
      <c r="C217" s="3">
        <f>+D217+E217</f>
        <v>1743118</v>
      </c>
      <c r="D217" s="4">
        <v>1743118</v>
      </c>
      <c r="E217" s="4">
        <v>0</v>
      </c>
      <c r="F217" s="3">
        <f>G217+H217</f>
        <v>0</v>
      </c>
      <c r="G217" s="7">
        <v>0</v>
      </c>
      <c r="H217" s="7">
        <v>0</v>
      </c>
      <c r="I217" s="3">
        <f>J217+K217</f>
        <v>0</v>
      </c>
      <c r="J217" s="7">
        <v>0</v>
      </c>
      <c r="K217" s="7">
        <v>0</v>
      </c>
      <c r="L217" s="97" t="s">
        <v>85</v>
      </c>
    </row>
    <row r="218" spans="1:12" ht="81.75" customHeight="1">
      <c r="A218" s="119"/>
      <c r="B218" s="64" t="s">
        <v>122</v>
      </c>
      <c r="C218" s="3">
        <f>+D218+E218</f>
        <v>0</v>
      </c>
      <c r="D218" s="4">
        <v>0</v>
      </c>
      <c r="E218" s="4">
        <v>0</v>
      </c>
      <c r="F218" s="3">
        <f>G218+H218</f>
        <v>1911000</v>
      </c>
      <c r="G218" s="7">
        <v>1911000</v>
      </c>
      <c r="H218" s="7">
        <v>0</v>
      </c>
      <c r="I218" s="3">
        <f>J218+K218</f>
        <v>2061525</v>
      </c>
      <c r="J218" s="7">
        <v>2061525</v>
      </c>
      <c r="K218" s="7">
        <v>0</v>
      </c>
      <c r="L218" s="98"/>
    </row>
    <row r="219" spans="1:12" ht="29.25" customHeight="1">
      <c r="A219" s="76" t="s">
        <v>33</v>
      </c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</row>
    <row r="220" spans="1:12" ht="52.5" customHeight="1">
      <c r="A220" s="92" t="s">
        <v>80</v>
      </c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1:12" ht="46.5" customHeight="1">
      <c r="A221" s="93" t="s">
        <v>16</v>
      </c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</row>
    <row r="222" spans="1:12" ht="36" customHeight="1">
      <c r="A222" s="12" t="s">
        <v>2</v>
      </c>
      <c r="B222" s="46"/>
      <c r="C222" s="47">
        <f>D222+E222</f>
        <v>73900</v>
      </c>
      <c r="D222" s="49">
        <f>D224+D223</f>
        <v>73900</v>
      </c>
      <c r="E222" s="49">
        <f>E224+E223</f>
        <v>0</v>
      </c>
      <c r="F222" s="47">
        <f>G222+H222</f>
        <v>70000</v>
      </c>
      <c r="G222" s="49">
        <f>G224+G223</f>
        <v>70000</v>
      </c>
      <c r="H222" s="49">
        <f>H224+H223</f>
        <v>0</v>
      </c>
      <c r="I222" s="47">
        <f>+J222</f>
        <v>0</v>
      </c>
      <c r="J222" s="49">
        <f>J224+J223</f>
        <v>0</v>
      </c>
      <c r="K222" s="49">
        <f>K224+K223</f>
        <v>0</v>
      </c>
      <c r="L222" s="49">
        <v>0</v>
      </c>
    </row>
    <row r="223" spans="1:12" ht="37.5" customHeight="1">
      <c r="A223" s="118" t="s">
        <v>97</v>
      </c>
      <c r="B223" s="64" t="s">
        <v>131</v>
      </c>
      <c r="C223" s="3">
        <f>D223+E223</f>
        <v>73900</v>
      </c>
      <c r="D223" s="4">
        <v>73900</v>
      </c>
      <c r="E223" s="4">
        <v>0</v>
      </c>
      <c r="F223" s="3">
        <f>G223+H223</f>
        <v>0</v>
      </c>
      <c r="G223" s="4">
        <v>0</v>
      </c>
      <c r="H223" s="4">
        <v>0</v>
      </c>
      <c r="I223" s="3">
        <f>J223+K223</f>
        <v>0</v>
      </c>
      <c r="J223" s="4">
        <v>0</v>
      </c>
      <c r="K223" s="4">
        <v>0</v>
      </c>
      <c r="L223" s="97" t="s">
        <v>85</v>
      </c>
    </row>
    <row r="224" spans="1:12" ht="51" customHeight="1">
      <c r="A224" s="119"/>
      <c r="B224" s="64" t="s">
        <v>122</v>
      </c>
      <c r="C224" s="3">
        <f>D224+E224</f>
        <v>0</v>
      </c>
      <c r="D224" s="4">
        <v>0</v>
      </c>
      <c r="E224" s="4">
        <v>0</v>
      </c>
      <c r="F224" s="3">
        <f>G224+H224</f>
        <v>70000</v>
      </c>
      <c r="G224" s="4">
        <v>70000</v>
      </c>
      <c r="H224" s="4">
        <v>0</v>
      </c>
      <c r="I224" s="3">
        <f>J224+K224</f>
        <v>0</v>
      </c>
      <c r="J224" s="4">
        <v>0</v>
      </c>
      <c r="K224" s="4">
        <v>0</v>
      </c>
      <c r="L224" s="98"/>
    </row>
    <row r="225" spans="1:12" ht="24" customHeight="1">
      <c r="A225" s="78" t="s">
        <v>57</v>
      </c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</row>
    <row r="226" spans="1:12" ht="21.75" customHeight="1">
      <c r="A226" s="80" t="s">
        <v>79</v>
      </c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</row>
    <row r="227" spans="1:12" ht="29.25" customHeight="1">
      <c r="A227" s="79" t="s">
        <v>44</v>
      </c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</row>
    <row r="228" spans="1:12" ht="30" customHeight="1">
      <c r="A228" s="12" t="s">
        <v>2</v>
      </c>
      <c r="B228" s="8"/>
      <c r="C228" s="6">
        <f>D228+E228</f>
        <v>25146</v>
      </c>
      <c r="D228" s="6">
        <f>+D229+D234+D238</f>
        <v>25146</v>
      </c>
      <c r="E228" s="6">
        <f>+E229+E234+E238</f>
        <v>0</v>
      </c>
      <c r="F228" s="3">
        <f>+H228+G228</f>
        <v>20649</v>
      </c>
      <c r="G228" s="6">
        <f>+G229+G234+G238</f>
        <v>20649</v>
      </c>
      <c r="H228" s="6">
        <f>+H229+H234+H238</f>
        <v>0</v>
      </c>
      <c r="I228" s="3">
        <f>+J228+K228</f>
        <v>21890</v>
      </c>
      <c r="J228" s="6">
        <f>+J229+J234+J238</f>
        <v>21890</v>
      </c>
      <c r="K228" s="6">
        <f>+K229+K234+K238</f>
        <v>0</v>
      </c>
      <c r="L228" s="35"/>
    </row>
    <row r="229" spans="1:12" ht="53.25" customHeight="1">
      <c r="A229" s="9" t="s">
        <v>69</v>
      </c>
      <c r="B229" s="2"/>
      <c r="C229" s="3">
        <f>D229+E229</f>
        <v>5184</v>
      </c>
      <c r="D229" s="4">
        <f>+D230+D231</f>
        <v>5184</v>
      </c>
      <c r="E229" s="4">
        <f>+E230+E231</f>
        <v>0</v>
      </c>
      <c r="F229" s="6">
        <f>G229+H229</f>
        <v>0</v>
      </c>
      <c r="G229" s="4">
        <f>+G230+G231</f>
        <v>0</v>
      </c>
      <c r="H229" s="4">
        <f>+H230+H231</f>
        <v>0</v>
      </c>
      <c r="I229" s="3">
        <f>J229+K229</f>
        <v>0</v>
      </c>
      <c r="J229" s="7">
        <f>+ROUND(G229*1.055,0)</f>
        <v>0</v>
      </c>
      <c r="K229" s="4">
        <f>+K230+K231</f>
        <v>0</v>
      </c>
      <c r="L229" s="8"/>
    </row>
    <row r="230" spans="1:12" ht="51.75" customHeight="1">
      <c r="A230" s="1" t="s">
        <v>58</v>
      </c>
      <c r="B230" s="64" t="s">
        <v>131</v>
      </c>
      <c r="C230" s="3">
        <f>+D230</f>
        <v>3456</v>
      </c>
      <c r="D230" s="4">
        <v>3456</v>
      </c>
      <c r="E230" s="5">
        <v>0</v>
      </c>
      <c r="F230" s="6">
        <f>+G230</f>
        <v>0</v>
      </c>
      <c r="G230" s="7">
        <v>0</v>
      </c>
      <c r="H230" s="7">
        <v>0</v>
      </c>
      <c r="I230" s="3">
        <f>+J230</f>
        <v>0</v>
      </c>
      <c r="J230" s="7">
        <v>0</v>
      </c>
      <c r="K230" s="4">
        <v>0</v>
      </c>
      <c r="L230" s="8" t="s">
        <v>20</v>
      </c>
    </row>
    <row r="231" spans="1:12" ht="58.5" customHeight="1">
      <c r="A231" s="1" t="s">
        <v>27</v>
      </c>
      <c r="B231" s="64" t="s">
        <v>131</v>
      </c>
      <c r="C231" s="3">
        <f>+D231</f>
        <v>1728</v>
      </c>
      <c r="D231" s="4">
        <v>1728</v>
      </c>
      <c r="E231" s="5">
        <v>0</v>
      </c>
      <c r="F231" s="6">
        <f>+G231</f>
        <v>0</v>
      </c>
      <c r="G231" s="7">
        <v>0</v>
      </c>
      <c r="H231" s="7">
        <v>0</v>
      </c>
      <c r="I231" s="3">
        <f>+J231</f>
        <v>0</v>
      </c>
      <c r="J231" s="7">
        <v>0</v>
      </c>
      <c r="K231" s="4">
        <v>0</v>
      </c>
      <c r="L231" s="8" t="s">
        <v>20</v>
      </c>
    </row>
    <row r="232" spans="1:14" s="23" customFormat="1" ht="19.5" customHeight="1">
      <c r="A232" s="22"/>
      <c r="C232" s="24"/>
      <c r="D232" s="24"/>
      <c r="E232" s="24"/>
      <c r="F232" s="24"/>
      <c r="G232" s="24"/>
      <c r="H232" s="24"/>
      <c r="I232" s="75" t="s">
        <v>166</v>
      </c>
      <c r="J232" s="75"/>
      <c r="K232" s="75"/>
      <c r="L232" s="75"/>
      <c r="N232" s="34"/>
    </row>
    <row r="233" spans="1:14" s="23" customFormat="1" ht="14.25">
      <c r="A233" s="25">
        <v>1</v>
      </c>
      <c r="B233" s="26">
        <v>2</v>
      </c>
      <c r="C233" s="27">
        <v>3</v>
      </c>
      <c r="D233" s="27">
        <v>4</v>
      </c>
      <c r="E233" s="27">
        <v>5</v>
      </c>
      <c r="F233" s="27">
        <v>6</v>
      </c>
      <c r="G233" s="27">
        <v>7</v>
      </c>
      <c r="H233" s="27">
        <v>8</v>
      </c>
      <c r="I233" s="27">
        <v>9</v>
      </c>
      <c r="J233" s="27">
        <v>10</v>
      </c>
      <c r="K233" s="27">
        <v>11</v>
      </c>
      <c r="L233" s="27">
        <v>12</v>
      </c>
      <c r="N233" s="34"/>
    </row>
    <row r="234" spans="1:12" ht="46.5" customHeight="1">
      <c r="A234" s="9" t="s">
        <v>70</v>
      </c>
      <c r="B234" s="2"/>
      <c r="C234" s="3">
        <f>D234+E234</f>
        <v>11642</v>
      </c>
      <c r="D234" s="4">
        <f>+D236+D237+D235</f>
        <v>11642</v>
      </c>
      <c r="E234" s="4">
        <f>+E236+E237+E235</f>
        <v>0</v>
      </c>
      <c r="F234" s="6">
        <f>G234+H234</f>
        <v>14784</v>
      </c>
      <c r="G234" s="4">
        <f>+G236+G237+G235</f>
        <v>14784</v>
      </c>
      <c r="H234" s="4">
        <f>+H236+H237+H235</f>
        <v>0</v>
      </c>
      <c r="I234" s="3">
        <f>J234+K234</f>
        <v>15680</v>
      </c>
      <c r="J234" s="4">
        <f>+J236+J237+J235</f>
        <v>15680</v>
      </c>
      <c r="K234" s="4">
        <f>+K236+K237+K235</f>
        <v>0</v>
      </c>
      <c r="L234" s="8"/>
    </row>
    <row r="235" spans="1:12" ht="28.5" customHeight="1">
      <c r="A235" s="124" t="s">
        <v>59</v>
      </c>
      <c r="B235" s="64" t="s">
        <v>131</v>
      </c>
      <c r="C235" s="3">
        <f>+D235</f>
        <v>8448</v>
      </c>
      <c r="D235" s="4">
        <v>8448</v>
      </c>
      <c r="E235" s="5">
        <v>0</v>
      </c>
      <c r="F235" s="6">
        <f>+G235</f>
        <v>0</v>
      </c>
      <c r="G235" s="7">
        <v>0</v>
      </c>
      <c r="H235" s="7">
        <v>0</v>
      </c>
      <c r="I235" s="3">
        <f>+J235</f>
        <v>0</v>
      </c>
      <c r="J235" s="7">
        <v>0</v>
      </c>
      <c r="K235" s="4">
        <v>0</v>
      </c>
      <c r="L235" s="89" t="s">
        <v>20</v>
      </c>
    </row>
    <row r="236" spans="1:12" ht="43.5" customHeight="1">
      <c r="A236" s="125"/>
      <c r="B236" s="64" t="s">
        <v>122</v>
      </c>
      <c r="C236" s="3">
        <f>+D236</f>
        <v>0</v>
      </c>
      <c r="D236" s="4">
        <v>0</v>
      </c>
      <c r="E236" s="5">
        <v>0</v>
      </c>
      <c r="F236" s="6">
        <f>+G236</f>
        <v>14784</v>
      </c>
      <c r="G236" s="7">
        <v>14784</v>
      </c>
      <c r="H236" s="7">
        <v>0</v>
      </c>
      <c r="I236" s="3">
        <f>+J236</f>
        <v>15680</v>
      </c>
      <c r="J236" s="7">
        <v>15680</v>
      </c>
      <c r="K236" s="4">
        <v>0</v>
      </c>
      <c r="L236" s="90"/>
    </row>
    <row r="237" spans="1:12" ht="40.5" customHeight="1">
      <c r="A237" s="1" t="s">
        <v>27</v>
      </c>
      <c r="B237" s="64" t="s">
        <v>131</v>
      </c>
      <c r="C237" s="3">
        <f>+D237</f>
        <v>3194</v>
      </c>
      <c r="D237" s="4">
        <v>3194</v>
      </c>
      <c r="E237" s="5">
        <v>0</v>
      </c>
      <c r="F237" s="6">
        <f>+G237</f>
        <v>0</v>
      </c>
      <c r="G237" s="7">
        <v>0</v>
      </c>
      <c r="H237" s="7">
        <v>0</v>
      </c>
      <c r="I237" s="3">
        <f>+J237</f>
        <v>0</v>
      </c>
      <c r="J237" s="7">
        <v>0</v>
      </c>
      <c r="K237" s="4">
        <v>0</v>
      </c>
      <c r="L237" s="8" t="s">
        <v>20</v>
      </c>
    </row>
    <row r="238" spans="1:12" ht="34.5" customHeight="1">
      <c r="A238" s="10" t="s">
        <v>71</v>
      </c>
      <c r="B238" s="2"/>
      <c r="C238" s="3">
        <f>D238+E238</f>
        <v>8320</v>
      </c>
      <c r="D238" s="4">
        <f>+D240+D241+D243+D239+D242</f>
        <v>8320</v>
      </c>
      <c r="E238" s="4">
        <f>+E240+E241+E243+E239+E242</f>
        <v>0</v>
      </c>
      <c r="F238" s="6">
        <f aca="true" t="shared" si="27" ref="F238:F243">G238+H238</f>
        <v>5865</v>
      </c>
      <c r="G238" s="4">
        <f>+G240+G241+G243+G239+G242</f>
        <v>5865</v>
      </c>
      <c r="H238" s="4">
        <f>+H240+H241+H243+H239+H242</f>
        <v>0</v>
      </c>
      <c r="I238" s="3">
        <f>J238+K238</f>
        <v>6210</v>
      </c>
      <c r="J238" s="4">
        <f>+J240+J241+J243+J239+J242</f>
        <v>6210</v>
      </c>
      <c r="K238" s="4">
        <f>+K240+K241+K243+K239+K242</f>
        <v>0</v>
      </c>
      <c r="L238" s="8"/>
    </row>
    <row r="239" spans="1:12" ht="33" customHeight="1">
      <c r="A239" s="124" t="s">
        <v>59</v>
      </c>
      <c r="B239" s="64" t="s">
        <v>131</v>
      </c>
      <c r="C239" s="3">
        <f>D239+E239</f>
        <v>400</v>
      </c>
      <c r="D239" s="4">
        <v>400</v>
      </c>
      <c r="E239" s="5">
        <v>0</v>
      </c>
      <c r="F239" s="6">
        <f t="shared" si="27"/>
        <v>0</v>
      </c>
      <c r="G239" s="7">
        <v>0</v>
      </c>
      <c r="H239" s="7">
        <v>0</v>
      </c>
      <c r="I239" s="3">
        <f>+J239</f>
        <v>0</v>
      </c>
      <c r="J239" s="7">
        <v>0</v>
      </c>
      <c r="K239" s="4">
        <v>0</v>
      </c>
      <c r="L239" s="89" t="s">
        <v>20</v>
      </c>
    </row>
    <row r="240" spans="1:12" ht="44.25" customHeight="1">
      <c r="A240" s="125"/>
      <c r="B240" s="64" t="s">
        <v>122</v>
      </c>
      <c r="C240" s="3">
        <f>D240+E240</f>
        <v>0</v>
      </c>
      <c r="D240" s="4">
        <v>0</v>
      </c>
      <c r="E240" s="5">
        <v>0</v>
      </c>
      <c r="F240" s="6">
        <f t="shared" si="27"/>
        <v>1700</v>
      </c>
      <c r="G240" s="7">
        <v>1700</v>
      </c>
      <c r="H240" s="7">
        <v>0</v>
      </c>
      <c r="I240" s="3">
        <f>+J240</f>
        <v>1800</v>
      </c>
      <c r="J240" s="7">
        <v>1800</v>
      </c>
      <c r="K240" s="4">
        <v>0</v>
      </c>
      <c r="L240" s="90"/>
    </row>
    <row r="241" spans="1:12" ht="48.75" customHeight="1">
      <c r="A241" s="11" t="s">
        <v>28</v>
      </c>
      <c r="B241" s="64" t="s">
        <v>131</v>
      </c>
      <c r="C241" s="3">
        <f>+D241</f>
        <v>160</v>
      </c>
      <c r="D241" s="4">
        <v>160</v>
      </c>
      <c r="E241" s="5">
        <v>0</v>
      </c>
      <c r="F241" s="6">
        <f t="shared" si="27"/>
        <v>0</v>
      </c>
      <c r="G241" s="7">
        <v>0</v>
      </c>
      <c r="H241" s="7">
        <v>0</v>
      </c>
      <c r="I241" s="3">
        <f>+J241</f>
        <v>0</v>
      </c>
      <c r="J241" s="7">
        <v>0</v>
      </c>
      <c r="K241" s="4">
        <v>0</v>
      </c>
      <c r="L241" s="8" t="s">
        <v>20</v>
      </c>
    </row>
    <row r="242" spans="1:12" ht="30.75" customHeight="1">
      <c r="A242" s="87" t="s">
        <v>60</v>
      </c>
      <c r="B242" s="64" t="s">
        <v>131</v>
      </c>
      <c r="C242" s="3">
        <f>+D242</f>
        <v>7760</v>
      </c>
      <c r="D242" s="4">
        <v>7760</v>
      </c>
      <c r="E242" s="5">
        <v>0</v>
      </c>
      <c r="F242" s="6">
        <f t="shared" si="27"/>
        <v>0</v>
      </c>
      <c r="G242" s="7">
        <v>0</v>
      </c>
      <c r="H242" s="7">
        <v>0</v>
      </c>
      <c r="I242" s="3">
        <f>+J242</f>
        <v>0</v>
      </c>
      <c r="J242" s="7">
        <v>0</v>
      </c>
      <c r="K242" s="4">
        <v>0</v>
      </c>
      <c r="L242" s="89" t="s">
        <v>20</v>
      </c>
    </row>
    <row r="243" spans="1:12" ht="46.5" customHeight="1">
      <c r="A243" s="88"/>
      <c r="B243" s="64" t="s">
        <v>122</v>
      </c>
      <c r="C243" s="3">
        <f>+D243</f>
        <v>0</v>
      </c>
      <c r="D243" s="4">
        <v>0</v>
      </c>
      <c r="E243" s="5">
        <v>0</v>
      </c>
      <c r="F243" s="6">
        <f t="shared" si="27"/>
        <v>4165</v>
      </c>
      <c r="G243" s="7">
        <v>4165</v>
      </c>
      <c r="H243" s="7">
        <v>0</v>
      </c>
      <c r="I243" s="3">
        <f>+J243</f>
        <v>4410</v>
      </c>
      <c r="J243" s="7">
        <v>4410</v>
      </c>
      <c r="K243" s="4">
        <v>0</v>
      </c>
      <c r="L243" s="90"/>
    </row>
    <row r="244" spans="1:12" ht="23.25" customHeight="1">
      <c r="A244" s="80" t="s">
        <v>78</v>
      </c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</row>
    <row r="245" spans="1:12" ht="24" customHeight="1">
      <c r="A245" s="79" t="s">
        <v>45</v>
      </c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</row>
    <row r="246" spans="1:12" ht="30" customHeight="1">
      <c r="A246" s="12" t="s">
        <v>2</v>
      </c>
      <c r="B246" s="8"/>
      <c r="C246" s="6">
        <f>D246+E246</f>
        <v>195830</v>
      </c>
      <c r="D246" s="6">
        <f>+D248+D254+D261</f>
        <v>195830</v>
      </c>
      <c r="E246" s="6">
        <f>+E248+E254+E261</f>
        <v>0</v>
      </c>
      <c r="F246" s="3">
        <f>+G246</f>
        <v>172275</v>
      </c>
      <c r="G246" s="6">
        <f>+G248+G254+G261</f>
        <v>172275</v>
      </c>
      <c r="H246" s="6">
        <v>0</v>
      </c>
      <c r="I246" s="3">
        <f>+K246+J246</f>
        <v>183350</v>
      </c>
      <c r="J246" s="6">
        <f>+J248+J254+J261</f>
        <v>183350</v>
      </c>
      <c r="K246" s="6">
        <v>0</v>
      </c>
      <c r="L246" s="35"/>
    </row>
    <row r="247" spans="1:12" ht="16.5">
      <c r="A247" s="78" t="s">
        <v>61</v>
      </c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</row>
    <row r="248" spans="1:12" ht="41.25" customHeight="1">
      <c r="A248" s="9" t="s">
        <v>73</v>
      </c>
      <c r="B248" s="2"/>
      <c r="C248" s="3">
        <f>D248+E248</f>
        <v>70910</v>
      </c>
      <c r="D248" s="4">
        <f>+D250+D251+D249</f>
        <v>70910</v>
      </c>
      <c r="E248" s="4">
        <f>+E250+E251+E249</f>
        <v>0</v>
      </c>
      <c r="F248" s="6">
        <f>G248+H248</f>
        <v>84000</v>
      </c>
      <c r="G248" s="4">
        <f>+G250+G251+G249</f>
        <v>84000</v>
      </c>
      <c r="H248" s="4">
        <f>+H250+H251+H249</f>
        <v>0</v>
      </c>
      <c r="I248" s="3">
        <f>J248+K248</f>
        <v>90000</v>
      </c>
      <c r="J248" s="4">
        <f>+J250+J251+J249</f>
        <v>90000</v>
      </c>
      <c r="K248" s="4">
        <f>+K250+K251+K249</f>
        <v>0</v>
      </c>
      <c r="L248" s="8"/>
    </row>
    <row r="249" spans="1:12" ht="33" customHeight="1">
      <c r="A249" s="124" t="s">
        <v>62</v>
      </c>
      <c r="B249" s="64" t="s">
        <v>131</v>
      </c>
      <c r="C249" s="3">
        <f>+D249+E249</f>
        <v>68600</v>
      </c>
      <c r="D249" s="4">
        <v>68600</v>
      </c>
      <c r="E249" s="4">
        <v>0</v>
      </c>
      <c r="F249" s="6">
        <f>+G249</f>
        <v>0</v>
      </c>
      <c r="G249" s="7">
        <v>0</v>
      </c>
      <c r="H249" s="7">
        <v>0</v>
      </c>
      <c r="I249" s="3">
        <f>+J249</f>
        <v>0</v>
      </c>
      <c r="J249" s="7">
        <v>0</v>
      </c>
      <c r="K249" s="4">
        <v>0</v>
      </c>
      <c r="L249" s="89" t="s">
        <v>20</v>
      </c>
    </row>
    <row r="250" spans="1:12" ht="42" customHeight="1">
      <c r="A250" s="125"/>
      <c r="B250" s="64" t="s">
        <v>122</v>
      </c>
      <c r="C250" s="3">
        <f>+D250+E250</f>
        <v>0</v>
      </c>
      <c r="D250" s="4">
        <v>0</v>
      </c>
      <c r="E250" s="4">
        <v>0</v>
      </c>
      <c r="F250" s="6">
        <f>+G250</f>
        <v>84000</v>
      </c>
      <c r="G250" s="7">
        <v>84000</v>
      </c>
      <c r="H250" s="7">
        <v>0</v>
      </c>
      <c r="I250" s="3">
        <f>+J250</f>
        <v>90000</v>
      </c>
      <c r="J250" s="7">
        <v>90000</v>
      </c>
      <c r="K250" s="4">
        <v>0</v>
      </c>
      <c r="L250" s="90"/>
    </row>
    <row r="251" spans="1:12" ht="55.5" customHeight="1">
      <c r="A251" s="9" t="s">
        <v>72</v>
      </c>
      <c r="B251" s="64" t="s">
        <v>131</v>
      </c>
      <c r="C251" s="3">
        <f>+D251</f>
        <v>2310</v>
      </c>
      <c r="D251" s="4">
        <v>2310</v>
      </c>
      <c r="E251" s="4">
        <v>0</v>
      </c>
      <c r="F251" s="6">
        <f>+G251</f>
        <v>0</v>
      </c>
      <c r="G251" s="7">
        <v>0</v>
      </c>
      <c r="H251" s="7">
        <v>0</v>
      </c>
      <c r="I251" s="3">
        <f>+J251</f>
        <v>0</v>
      </c>
      <c r="J251" s="7">
        <v>0</v>
      </c>
      <c r="K251" s="4">
        <v>0</v>
      </c>
      <c r="L251" s="8" t="s">
        <v>20</v>
      </c>
    </row>
    <row r="252" spans="1:14" s="23" customFormat="1" ht="19.5" customHeight="1">
      <c r="A252" s="22"/>
      <c r="C252" s="24"/>
      <c r="D252" s="24"/>
      <c r="E252" s="24"/>
      <c r="F252" s="24"/>
      <c r="G252" s="24"/>
      <c r="H252" s="24"/>
      <c r="I252" s="75" t="s">
        <v>166</v>
      </c>
      <c r="J252" s="75"/>
      <c r="K252" s="75"/>
      <c r="L252" s="75"/>
      <c r="N252" s="34"/>
    </row>
    <row r="253" spans="1:14" s="23" customFormat="1" ht="14.25">
      <c r="A253" s="25">
        <v>1</v>
      </c>
      <c r="B253" s="26">
        <v>2</v>
      </c>
      <c r="C253" s="27">
        <v>3</v>
      </c>
      <c r="D253" s="27">
        <v>4</v>
      </c>
      <c r="E253" s="27">
        <v>5</v>
      </c>
      <c r="F253" s="27">
        <v>6</v>
      </c>
      <c r="G253" s="27">
        <v>7</v>
      </c>
      <c r="H253" s="27">
        <v>8</v>
      </c>
      <c r="I253" s="27">
        <v>9</v>
      </c>
      <c r="J253" s="27">
        <v>10</v>
      </c>
      <c r="K253" s="27">
        <v>11</v>
      </c>
      <c r="L253" s="27">
        <v>12</v>
      </c>
      <c r="N253" s="34"/>
    </row>
    <row r="254" spans="1:12" ht="48" customHeight="1">
      <c r="A254" s="9" t="s">
        <v>74</v>
      </c>
      <c r="B254" s="2"/>
      <c r="C254" s="3">
        <f>D254+E254</f>
        <v>19920</v>
      </c>
      <c r="D254" s="4">
        <f>+D256+D257+D259+D255+D258</f>
        <v>19920</v>
      </c>
      <c r="E254" s="4">
        <f>+E256+E257+E259+E255+E258</f>
        <v>0</v>
      </c>
      <c r="F254" s="6">
        <f>G254+H254</f>
        <v>18275</v>
      </c>
      <c r="G254" s="4">
        <f>+G256+G257+G259+G255+G258</f>
        <v>18275</v>
      </c>
      <c r="H254" s="4">
        <f>+H256+H257+H259+H255+H258</f>
        <v>0</v>
      </c>
      <c r="I254" s="3">
        <f>+K254+J254</f>
        <v>19350</v>
      </c>
      <c r="J254" s="4">
        <f>+J256+J257+J259+J255+J258</f>
        <v>19350</v>
      </c>
      <c r="K254" s="4">
        <f>+K256+K257+K259+K255+K258</f>
        <v>0</v>
      </c>
      <c r="L254" s="8"/>
    </row>
    <row r="255" spans="1:12" ht="33.75" customHeight="1">
      <c r="A255" s="124" t="s">
        <v>63</v>
      </c>
      <c r="B255" s="64" t="s">
        <v>131</v>
      </c>
      <c r="C255" s="3">
        <f>+D255</f>
        <v>3040</v>
      </c>
      <c r="D255" s="4">
        <v>3040</v>
      </c>
      <c r="E255" s="4">
        <v>0</v>
      </c>
      <c r="F255" s="6">
        <f>+G255</f>
        <v>0</v>
      </c>
      <c r="G255" s="7">
        <v>0</v>
      </c>
      <c r="H255" s="6">
        <v>0</v>
      </c>
      <c r="I255" s="3">
        <f>J255+K255</f>
        <v>0</v>
      </c>
      <c r="J255" s="7">
        <v>0</v>
      </c>
      <c r="K255" s="6">
        <v>0</v>
      </c>
      <c r="L255" s="89" t="s">
        <v>20</v>
      </c>
    </row>
    <row r="256" spans="1:12" ht="42.75" customHeight="1">
      <c r="A256" s="125"/>
      <c r="B256" s="64" t="s">
        <v>122</v>
      </c>
      <c r="C256" s="3">
        <f>+D256</f>
        <v>0</v>
      </c>
      <c r="D256" s="4">
        <v>0</v>
      </c>
      <c r="E256" s="4">
        <v>0</v>
      </c>
      <c r="F256" s="6">
        <f>+G256</f>
        <v>3825</v>
      </c>
      <c r="G256" s="7">
        <v>3825</v>
      </c>
      <c r="H256" s="6">
        <v>0</v>
      </c>
      <c r="I256" s="3">
        <f>J256+K256</f>
        <v>4050</v>
      </c>
      <c r="J256" s="7">
        <v>4050</v>
      </c>
      <c r="K256" s="6">
        <v>0</v>
      </c>
      <c r="L256" s="90"/>
    </row>
    <row r="257" spans="1:12" ht="59.25" customHeight="1">
      <c r="A257" s="9" t="s">
        <v>75</v>
      </c>
      <c r="B257" s="64" t="s">
        <v>131</v>
      </c>
      <c r="C257" s="3">
        <f>+D257</f>
        <v>80</v>
      </c>
      <c r="D257" s="4">
        <v>80</v>
      </c>
      <c r="E257" s="4">
        <v>0</v>
      </c>
      <c r="F257" s="6">
        <f>+G257</f>
        <v>0</v>
      </c>
      <c r="G257" s="7">
        <v>0</v>
      </c>
      <c r="H257" s="6">
        <v>0</v>
      </c>
      <c r="I257" s="3">
        <f>J257+K257</f>
        <v>0</v>
      </c>
      <c r="J257" s="7">
        <v>0</v>
      </c>
      <c r="K257" s="6">
        <v>0</v>
      </c>
      <c r="L257" s="8" t="s">
        <v>20</v>
      </c>
    </row>
    <row r="258" spans="1:12" ht="32.25" customHeight="1">
      <c r="A258" s="120" t="s">
        <v>76</v>
      </c>
      <c r="B258" s="64" t="s">
        <v>131</v>
      </c>
      <c r="C258" s="3">
        <f>+D258</f>
        <v>16800</v>
      </c>
      <c r="D258" s="4">
        <v>16800</v>
      </c>
      <c r="E258" s="4">
        <v>0</v>
      </c>
      <c r="F258" s="6">
        <f>+G258</f>
        <v>0</v>
      </c>
      <c r="G258" s="7">
        <v>0</v>
      </c>
      <c r="H258" s="6">
        <v>0</v>
      </c>
      <c r="I258" s="3">
        <f>+J258</f>
        <v>0</v>
      </c>
      <c r="J258" s="7">
        <v>0</v>
      </c>
      <c r="K258" s="6">
        <v>0</v>
      </c>
      <c r="L258" s="89" t="s">
        <v>20</v>
      </c>
    </row>
    <row r="259" spans="1:12" ht="45.75" customHeight="1">
      <c r="A259" s="121"/>
      <c r="B259" s="64" t="s">
        <v>122</v>
      </c>
      <c r="C259" s="3">
        <f>+D259</f>
        <v>0</v>
      </c>
      <c r="D259" s="4">
        <v>0</v>
      </c>
      <c r="E259" s="4">
        <v>0</v>
      </c>
      <c r="F259" s="6">
        <f>+G259</f>
        <v>14450</v>
      </c>
      <c r="G259" s="7">
        <v>14450</v>
      </c>
      <c r="H259" s="6">
        <v>0</v>
      </c>
      <c r="I259" s="3">
        <f>+J259</f>
        <v>15300</v>
      </c>
      <c r="J259" s="7">
        <v>15300</v>
      </c>
      <c r="K259" s="6">
        <v>0</v>
      </c>
      <c r="L259" s="90"/>
    </row>
    <row r="260" spans="1:12" ht="16.5">
      <c r="A260" s="78" t="s">
        <v>64</v>
      </c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</row>
    <row r="261" spans="1:12" ht="54.75" customHeight="1">
      <c r="A261" s="13" t="s">
        <v>77</v>
      </c>
      <c r="B261" s="2"/>
      <c r="C261" s="3">
        <f>D261+E261</f>
        <v>105000</v>
      </c>
      <c r="D261" s="3">
        <f>+D263+D264+D262</f>
        <v>105000</v>
      </c>
      <c r="E261" s="3">
        <f>+E263+E264+E262</f>
        <v>0</v>
      </c>
      <c r="F261" s="6">
        <f>+G261</f>
        <v>70000</v>
      </c>
      <c r="G261" s="3">
        <f>+G263+G264+G262</f>
        <v>70000</v>
      </c>
      <c r="H261" s="3">
        <f>+H263+H264+H262</f>
        <v>0</v>
      </c>
      <c r="I261" s="3">
        <f>+K261+J261</f>
        <v>74000</v>
      </c>
      <c r="J261" s="3">
        <f>+J263+J264+J262</f>
        <v>74000</v>
      </c>
      <c r="K261" s="3">
        <f>+K263+K264+K262</f>
        <v>0</v>
      </c>
      <c r="L261" s="8"/>
    </row>
    <row r="262" spans="1:12" ht="36" customHeight="1">
      <c r="A262" s="95" t="s">
        <v>155</v>
      </c>
      <c r="B262" s="64" t="s">
        <v>131</v>
      </c>
      <c r="C262" s="3">
        <f>+D262</f>
        <v>98000</v>
      </c>
      <c r="D262" s="4">
        <v>98000</v>
      </c>
      <c r="E262" s="4">
        <v>0</v>
      </c>
      <c r="F262" s="6">
        <f>+G262+H262</f>
        <v>0</v>
      </c>
      <c r="G262" s="7">
        <v>0</v>
      </c>
      <c r="H262" s="6">
        <v>0</v>
      </c>
      <c r="I262" s="3">
        <f>J262+K262</f>
        <v>0</v>
      </c>
      <c r="J262" s="7">
        <v>0</v>
      </c>
      <c r="K262" s="4">
        <v>0</v>
      </c>
      <c r="L262" s="89" t="s">
        <v>20</v>
      </c>
    </row>
    <row r="263" spans="1:12" ht="51" customHeight="1">
      <c r="A263" s="96"/>
      <c r="B263" s="64" t="s">
        <v>122</v>
      </c>
      <c r="C263" s="3">
        <f>+D263</f>
        <v>0</v>
      </c>
      <c r="D263" s="4">
        <v>0</v>
      </c>
      <c r="E263" s="4">
        <v>0</v>
      </c>
      <c r="F263" s="6">
        <f>+G263+H263</f>
        <v>70000</v>
      </c>
      <c r="G263" s="7">
        <v>70000</v>
      </c>
      <c r="H263" s="6">
        <v>0</v>
      </c>
      <c r="I263" s="3">
        <f>J263+K263</f>
        <v>74000</v>
      </c>
      <c r="J263" s="7">
        <v>74000</v>
      </c>
      <c r="K263" s="4">
        <v>0</v>
      </c>
      <c r="L263" s="90"/>
    </row>
    <row r="264" spans="1:12" ht="72" customHeight="1">
      <c r="A264" s="14" t="s">
        <v>65</v>
      </c>
      <c r="B264" s="64" t="s">
        <v>131</v>
      </c>
      <c r="C264" s="3">
        <f>+D264+E264</f>
        <v>7000</v>
      </c>
      <c r="D264" s="4">
        <v>7000</v>
      </c>
      <c r="E264" s="4">
        <v>0</v>
      </c>
      <c r="F264" s="6">
        <f>+G264+H264</f>
        <v>0</v>
      </c>
      <c r="G264" s="7">
        <v>0</v>
      </c>
      <c r="H264" s="6">
        <v>0</v>
      </c>
      <c r="I264" s="3">
        <f>J264+K264</f>
        <v>0</v>
      </c>
      <c r="J264" s="7">
        <v>0</v>
      </c>
      <c r="K264" s="4">
        <v>0</v>
      </c>
      <c r="L264" s="8" t="s">
        <v>20</v>
      </c>
    </row>
    <row r="268" spans="1:11" s="71" customFormat="1" ht="28.5" customHeight="1">
      <c r="A268" s="69" t="s">
        <v>185</v>
      </c>
      <c r="B268" s="69"/>
      <c r="C268" s="70"/>
      <c r="D268" s="70"/>
      <c r="E268" s="70"/>
      <c r="F268" s="70"/>
      <c r="G268" s="70"/>
      <c r="H268" s="70"/>
      <c r="I268" s="70"/>
      <c r="J268" s="72" t="s">
        <v>186</v>
      </c>
      <c r="K268" s="72"/>
    </row>
    <row r="269" spans="1:9" ht="17.25" customHeight="1">
      <c r="A269" s="28"/>
      <c r="B269" s="28"/>
      <c r="C269" s="29"/>
      <c r="D269" s="29"/>
      <c r="E269" s="29"/>
      <c r="F269" s="29"/>
      <c r="G269" s="29"/>
      <c r="H269" s="29"/>
      <c r="I269" s="32"/>
    </row>
    <row r="270" spans="1:9" ht="19.5" customHeight="1">
      <c r="A270" s="33" t="s">
        <v>187</v>
      </c>
      <c r="B270" s="28"/>
      <c r="C270" s="29"/>
      <c r="D270" s="29"/>
      <c r="E270" s="29"/>
      <c r="F270" s="29"/>
      <c r="G270" s="29"/>
      <c r="H270" s="29"/>
      <c r="I270" s="32"/>
    </row>
    <row r="271" spans="1:8" ht="24" customHeight="1">
      <c r="A271" s="33" t="s">
        <v>157</v>
      </c>
      <c r="B271" s="28"/>
      <c r="C271" s="29"/>
      <c r="D271" s="29"/>
      <c r="E271" s="29"/>
      <c r="F271" s="29"/>
      <c r="G271" s="29"/>
      <c r="H271" s="29"/>
    </row>
  </sheetData>
  <sheetProtection/>
  <mergeCells count="187">
    <mergeCell ref="I252:L252"/>
    <mergeCell ref="A262:A263"/>
    <mergeCell ref="L262:L263"/>
    <mergeCell ref="I57:L57"/>
    <mergeCell ref="I132:L132"/>
    <mergeCell ref="I155:L155"/>
    <mergeCell ref="I174:L174"/>
    <mergeCell ref="A249:A250"/>
    <mergeCell ref="L249:L250"/>
    <mergeCell ref="A255:A256"/>
    <mergeCell ref="L255:L256"/>
    <mergeCell ref="A258:A259"/>
    <mergeCell ref="L258:L259"/>
    <mergeCell ref="A223:A224"/>
    <mergeCell ref="L223:L224"/>
    <mergeCell ref="A235:A236"/>
    <mergeCell ref="L235:L236"/>
    <mergeCell ref="A239:A240"/>
    <mergeCell ref="L239:L240"/>
    <mergeCell ref="A245:L245"/>
    <mergeCell ref="A205:A206"/>
    <mergeCell ref="L205:L206"/>
    <mergeCell ref="A209:A210"/>
    <mergeCell ref="L209:L210"/>
    <mergeCell ref="A217:A218"/>
    <mergeCell ref="L217:L218"/>
    <mergeCell ref="A194:A195"/>
    <mergeCell ref="L194:L195"/>
    <mergeCell ref="A199:A200"/>
    <mergeCell ref="L199:L200"/>
    <mergeCell ref="A202:A203"/>
    <mergeCell ref="L202:L203"/>
    <mergeCell ref="A198:L198"/>
    <mergeCell ref="A201:L201"/>
    <mergeCell ref="I196:L196"/>
    <mergeCell ref="A183:A184"/>
    <mergeCell ref="L183:L184"/>
    <mergeCell ref="A190:A191"/>
    <mergeCell ref="L190:L191"/>
    <mergeCell ref="A192:A193"/>
    <mergeCell ref="L192:L193"/>
    <mergeCell ref="A169:A170"/>
    <mergeCell ref="L169:L170"/>
    <mergeCell ref="A177:A178"/>
    <mergeCell ref="L177:L178"/>
    <mergeCell ref="A171:L171"/>
    <mergeCell ref="A165:L165"/>
    <mergeCell ref="A172:L172"/>
    <mergeCell ref="A166:L166"/>
    <mergeCell ref="A167:L167"/>
    <mergeCell ref="A157:A158"/>
    <mergeCell ref="L157:L158"/>
    <mergeCell ref="A159:A160"/>
    <mergeCell ref="L159:L160"/>
    <mergeCell ref="A161:A162"/>
    <mergeCell ref="L161:L162"/>
    <mergeCell ref="A138:A139"/>
    <mergeCell ref="L138:L139"/>
    <mergeCell ref="A140:A141"/>
    <mergeCell ref="L140:L141"/>
    <mergeCell ref="A153:A154"/>
    <mergeCell ref="L153:L154"/>
    <mergeCell ref="A143:L143"/>
    <mergeCell ref="A130:A131"/>
    <mergeCell ref="L130:L131"/>
    <mergeCell ref="A134:A135"/>
    <mergeCell ref="L134:L135"/>
    <mergeCell ref="A136:A137"/>
    <mergeCell ref="L136:L137"/>
    <mergeCell ref="I113:L113"/>
    <mergeCell ref="A127:L127"/>
    <mergeCell ref="A111:A112"/>
    <mergeCell ref="L111:L112"/>
    <mergeCell ref="A115:A116"/>
    <mergeCell ref="L115:L116"/>
    <mergeCell ref="A122:A123"/>
    <mergeCell ref="L122:L123"/>
    <mergeCell ref="A124:A125"/>
    <mergeCell ref="L124:L125"/>
    <mergeCell ref="A102:A103"/>
    <mergeCell ref="L102:L103"/>
    <mergeCell ref="A105:A106"/>
    <mergeCell ref="L105:L106"/>
    <mergeCell ref="A109:A110"/>
    <mergeCell ref="L109:L110"/>
    <mergeCell ref="I95:L95"/>
    <mergeCell ref="A93:A94"/>
    <mergeCell ref="L93:L94"/>
    <mergeCell ref="A97:A98"/>
    <mergeCell ref="L97:L98"/>
    <mergeCell ref="A100:A101"/>
    <mergeCell ref="L100:L101"/>
    <mergeCell ref="A87:A88"/>
    <mergeCell ref="L87:L88"/>
    <mergeCell ref="A89:A90"/>
    <mergeCell ref="L89:L90"/>
    <mergeCell ref="A91:A92"/>
    <mergeCell ref="L91:L92"/>
    <mergeCell ref="A81:A82"/>
    <mergeCell ref="L81:L82"/>
    <mergeCell ref="A83:A84"/>
    <mergeCell ref="L83:L84"/>
    <mergeCell ref="A85:A86"/>
    <mergeCell ref="L85:L86"/>
    <mergeCell ref="A42:A43"/>
    <mergeCell ref="L42:L43"/>
    <mergeCell ref="A46:A47"/>
    <mergeCell ref="L46:L47"/>
    <mergeCell ref="A48:A49"/>
    <mergeCell ref="L48:L49"/>
    <mergeCell ref="A36:A37"/>
    <mergeCell ref="L36:L37"/>
    <mergeCell ref="A38:A39"/>
    <mergeCell ref="L38:L39"/>
    <mergeCell ref="A40:A41"/>
    <mergeCell ref="L40:L41"/>
    <mergeCell ref="A30:A31"/>
    <mergeCell ref="L30:L31"/>
    <mergeCell ref="A32:A33"/>
    <mergeCell ref="L32:L33"/>
    <mergeCell ref="A34:A35"/>
    <mergeCell ref="L34:L35"/>
    <mergeCell ref="A28:A29"/>
    <mergeCell ref="L28:L29"/>
    <mergeCell ref="A14:L14"/>
    <mergeCell ref="A15:L15"/>
    <mergeCell ref="A18:L18"/>
    <mergeCell ref="A19:L19"/>
    <mergeCell ref="A119:L119"/>
    <mergeCell ref="C10:C11"/>
    <mergeCell ref="D10:E10"/>
    <mergeCell ref="F10:F11"/>
    <mergeCell ref="A128:L128"/>
    <mergeCell ref="A142:L142"/>
    <mergeCell ref="G10:H10"/>
    <mergeCell ref="I10:I11"/>
    <mergeCell ref="A23:A24"/>
    <mergeCell ref="L23:L24"/>
    <mergeCell ref="A9:A11"/>
    <mergeCell ref="B9:B11"/>
    <mergeCell ref="C9:E9"/>
    <mergeCell ref="F9:H9"/>
    <mergeCell ref="A226:L226"/>
    <mergeCell ref="I214:L214"/>
    <mergeCell ref="L9:L11"/>
    <mergeCell ref="J10:K10"/>
    <mergeCell ref="A173:L173"/>
    <mergeCell ref="I9:K9"/>
    <mergeCell ref="A260:L260"/>
    <mergeCell ref="A179:L179"/>
    <mergeCell ref="A180:L180"/>
    <mergeCell ref="A181:L181"/>
    <mergeCell ref="A185:L185"/>
    <mergeCell ref="A147:A148"/>
    <mergeCell ref="L147:L148"/>
    <mergeCell ref="A151:A152"/>
    <mergeCell ref="L151:L152"/>
    <mergeCell ref="A247:L247"/>
    <mergeCell ref="A204:L204"/>
    <mergeCell ref="A225:L225"/>
    <mergeCell ref="I4:L4"/>
    <mergeCell ref="A126:L126"/>
    <mergeCell ref="A120:L120"/>
    <mergeCell ref="A220:L220"/>
    <mergeCell ref="A221:L221"/>
    <mergeCell ref="A144:L144"/>
    <mergeCell ref="A219:L219"/>
    <mergeCell ref="A7:L7"/>
    <mergeCell ref="A244:L244"/>
    <mergeCell ref="A227:L227"/>
    <mergeCell ref="A211:L211"/>
    <mergeCell ref="A208:L208"/>
    <mergeCell ref="A212:L212"/>
    <mergeCell ref="A213:L213"/>
    <mergeCell ref="A242:A243"/>
    <mergeCell ref="L242:L243"/>
    <mergeCell ref="I232:L232"/>
    <mergeCell ref="J268:K268"/>
    <mergeCell ref="I2:L2"/>
    <mergeCell ref="I3:L3"/>
    <mergeCell ref="I26:L26"/>
    <mergeCell ref="I44:L44"/>
    <mergeCell ref="I73:L73"/>
    <mergeCell ref="A188:L188"/>
    <mergeCell ref="A20:L20"/>
    <mergeCell ref="A118:L118"/>
    <mergeCell ref="A186:L186"/>
  </mergeCells>
  <printOptions/>
  <pageMargins left="0.7874015748031497" right="0.2362204724409449" top="1.0236220472440944" bottom="0.5905511811023623" header="0.5118110236220472" footer="0.5118110236220472"/>
  <pageSetup horizontalDpi="600" verticalDpi="600" orientation="landscape" paperSize="9" scale="67" r:id="rId1"/>
  <rowBreaks count="14" manualBreakCount="14">
    <brk id="24" max="11" man="1"/>
    <brk id="43" max="11" man="1"/>
    <brk id="56" max="11" man="1"/>
    <brk id="72" max="11" man="1"/>
    <brk id="94" max="11" man="1"/>
    <brk id="94" max="11" man="1"/>
    <brk id="112" max="11" man="1"/>
    <brk id="131" max="11" man="1"/>
    <brk id="154" max="11" man="1"/>
    <brk id="173" max="11" man="1"/>
    <brk id="195" max="11" man="1"/>
    <brk id="213" max="11" man="1"/>
    <brk id="231" max="11" man="1"/>
    <brk id="2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2020-10-22T11:28:18Z</cp:lastPrinted>
  <dcterms:created xsi:type="dcterms:W3CDTF">1996-10-08T23:32:33Z</dcterms:created>
  <dcterms:modified xsi:type="dcterms:W3CDTF">2020-10-22T12:02:41Z</dcterms:modified>
  <cp:category/>
  <cp:version/>
  <cp:contentType/>
  <cp:contentStatus/>
</cp:coreProperties>
</file>