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70" activeTab="0"/>
  </bookViews>
  <sheets>
    <sheet name="дод 8 (с)" sheetId="1" r:id="rId1"/>
  </sheets>
  <definedNames>
    <definedName name="_xlfn.AGGREGATE" hidden="1">#NAME?</definedName>
    <definedName name="_xlnm.Print_Titles" localSheetId="0">'дод 8 (с)'!$18:$18</definedName>
    <definedName name="_xlnm.Print_Area" localSheetId="0">'дод 8 (с)'!$A$1:$L$77</definedName>
  </definedNames>
  <calcPr fullCalcOnLoad="1"/>
</workbook>
</file>

<file path=xl/sharedStrings.xml><?xml version="1.0" encoding="utf-8"?>
<sst xmlns="http://schemas.openxmlformats.org/spreadsheetml/2006/main" count="87" uniqueCount="69">
  <si>
    <t>Всього</t>
  </si>
  <si>
    <t>видатки споживання</t>
  </si>
  <si>
    <t>видатки розвитку</t>
  </si>
  <si>
    <t>Всього видатків</t>
  </si>
  <si>
    <t>Проведення для містян та гостей міста Суми заходів екологічного і природоохоронного напрямку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</si>
  <si>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</si>
  <si>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</si>
  <si>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</si>
  <si>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</si>
  <si>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</si>
  <si>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</si>
  <si>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</si>
  <si>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</si>
  <si>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</si>
  <si>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</si>
  <si>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</si>
  <si>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</si>
  <si>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</si>
  <si>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</si>
  <si>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Догляд за насадженнями парку - пам’ятки садово - паркового мистецтва  місцевого значення «Басівський»</t>
  </si>
  <si>
    <t>Будівництво та облаштування притулків для утримання безпритульних тварин</t>
  </si>
  <si>
    <t>Обсяг видатків</t>
  </si>
  <si>
    <t>Напрями діяльності та природоохоронні заходи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</si>
  <si>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</si>
  <si>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</si>
  <si>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 xml:space="preserve">Проведення для дітей та молоді акцій та конкурсів екологічного і природоохоронного напрямку </t>
  </si>
  <si>
    <t>Придбання спеціального обладнання, транспортних засобів і засобів зв’язку, віднесених до природоохоронних установ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</si>
  <si>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</si>
  <si>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 xml:space="preserve">Підготовка і видання поліграфічної продукції щодо пропаганди охорони навколишнього природного середовища </t>
  </si>
  <si>
    <t xml:space="preserve">Проведення у позашкільному вихованні освітніх акцій, проектів семінарів, лекцій та екскурсій з питань екології та охорони природи </t>
  </si>
  <si>
    <t xml:space="preserve">Утримання ботанічного саду місцевого значення «Юннатівський» </t>
  </si>
  <si>
    <t xml:space="preserve">Поповнення експозицій рідкісних та зникаючих рослин і тварин у ботанічному саду місцевого значення «Юннатівський» 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</si>
  <si>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</si>
  <si>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Забезпечення передачі відходів, що містять ртуть, сполуки ртуті (у тому числі відпрацьовані люмінісцентні лампи та прилади, що містять ртуть) в установах та закладах галузі "Культура"</t>
  </si>
  <si>
    <t>Заходи щодо відновлення і підтримання сприятливого гідрологічного режиму та санітарного стану водних об'єктів</t>
  </si>
  <si>
    <t>Реконструкція гідротехнічних споруд</t>
  </si>
  <si>
    <t>Заходи з озеленення населених пунктів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</si>
  <si>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</si>
  <si>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>Облаштування карантинного майданчика для перетримки безпритульних тварин на земельній ділянці КП «Центр догляду за тваринами» Сумської міської ради по вул. Римського-Корсакова (придбання крематорію)</t>
  </si>
  <si>
    <t>Реконструкція підпірної гідроспоруди під Шевченківським мостом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</si>
  <si>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</si>
  <si>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 xml:space="preserve">Придбання спеціального обладнання для проведення науково-дослідницьких робіт у ботанічному саду місцевого значення «Юннатівський» </t>
  </si>
  <si>
    <t>Перелік видатків фонду охорони навколишнього природного середовища</t>
  </si>
  <si>
    <t>Проведення благоустрою у прибережних смугах річок Псел, Стрілка, Сумка, оз. Чеха та інших водних об’єктів, очищення русел річок</t>
  </si>
  <si>
    <t xml:space="preserve">Сумської міської об'єднаної територіальної громади на 2020 рік </t>
  </si>
  <si>
    <t>_______________</t>
  </si>
  <si>
    <t>10 Відділ культури Сумської міської ради</t>
  </si>
  <si>
    <t xml:space="preserve">  (код бюджету)</t>
  </si>
  <si>
    <t xml:space="preserve">Внесено змін , +,- </t>
  </si>
  <si>
    <t>Всього видатків з урахуванням змін</t>
  </si>
  <si>
    <t>Будівництво у населених пунктах, на новобудовах і розширення та реконструкція на діючих підприємствах:-необхідних споруд для очищення стічних вод, що утворюються  в комунальному господарстві;- споруд для збирання, очищення та використання вод  поверхневого стоку у системах водопостачання;- систем роздільної каналізації, каналізаційних мереж і споруд на них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</si>
  <si>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</si>
  <si>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</si>
  <si>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Сумської  міської  ради  від  24 грудня  2019  року </t>
  </si>
  <si>
    <t xml:space="preserve">№  6248 - МР  «Про   бюджет   Сумської    міської </t>
  </si>
  <si>
    <t>об'єднаної   територіальної  громади  на  2020 рік»</t>
  </si>
  <si>
    <t>(грн.)</t>
  </si>
  <si>
    <t>Поліпшення технічного стану та благоустрою водойм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</si>
  <si>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</si>
  <si>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                                                               Додаток № 8</t>
  </si>
  <si>
    <t>Капітальний ремонт діючого каналізаійного колектора Д-500 мм по вул. Ремісничій в м. Суми</t>
  </si>
  <si>
    <t>Капітальний ремонт самопливного залізобетонного каналізаційного  колектора  Д-1800 мм, що проходить по території КНС-2 по                                 вул. Луговій від КК №1 до грабельного приміщення КНС із заміною залізобетонних кілець  та плити перекриття в КК №1</t>
  </si>
  <si>
    <t>Виконавець: Липова С.А.</t>
  </si>
  <si>
    <t>Нове будівництво модульної зливної станції біля очисних споруд, за адресою: м. Суми, вул. Гамалія, 40</t>
  </si>
  <si>
    <t>Реконструкція каналізаційного самопливного колектору Д-1000 мм по вул. 1-ша Набережна р. Стрілка м. Суми (Коригування)</t>
  </si>
  <si>
    <t xml:space="preserve">Секретар Сумської міської ради </t>
  </si>
  <si>
    <t>А.В. Баранов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</si>
  <si>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</si>
  <si>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від   21  жовтня     2020      року     №  7662   -   МР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</si>
</sst>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36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distributed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29" fillId="56" borderId="16" xfId="0" applyFont="1" applyFill="1" applyBorder="1" applyAlignment="1">
      <alignment vertical="center"/>
    </xf>
    <xf numFmtId="0" fontId="29" fillId="56" borderId="16" xfId="0" applyNumberFormat="1" applyFont="1" applyFill="1" applyBorder="1" applyAlignment="1" applyProtection="1">
      <alignment vertical="center"/>
      <protection/>
    </xf>
    <xf numFmtId="0" fontId="29" fillId="56" borderId="0" xfId="0" applyFont="1" applyFill="1" applyAlignment="1">
      <alignment vertical="center"/>
    </xf>
    <xf numFmtId="0" fontId="28" fillId="56" borderId="16" xfId="0" applyFont="1" applyFill="1" applyBorder="1" applyAlignment="1">
      <alignment vertical="center"/>
    </xf>
    <xf numFmtId="0" fontId="28" fillId="56" borderId="16" xfId="0" applyNumberFormat="1" applyFont="1" applyFill="1" applyBorder="1" applyAlignment="1" applyProtection="1">
      <alignment vertical="center"/>
      <protection/>
    </xf>
    <xf numFmtId="0" fontId="28" fillId="56" borderId="0" xfId="0" applyFont="1" applyFill="1" applyAlignment="1">
      <alignment vertical="center"/>
    </xf>
    <xf numFmtId="0" fontId="40" fillId="56" borderId="16" xfId="0" applyFont="1" applyFill="1" applyBorder="1" applyAlignment="1">
      <alignment vertical="center"/>
    </xf>
    <xf numFmtId="0" fontId="40" fillId="56" borderId="16" xfId="0" applyNumberFormat="1" applyFont="1" applyFill="1" applyBorder="1" applyAlignment="1" applyProtection="1">
      <alignment vertical="center"/>
      <protection/>
    </xf>
    <xf numFmtId="0" fontId="40" fillId="56" borderId="0" xfId="0" applyFont="1" applyFill="1" applyAlignment="1">
      <alignment vertical="center"/>
    </xf>
    <xf numFmtId="0" fontId="39" fillId="56" borderId="16" xfId="0" applyFont="1" applyFill="1" applyBorder="1" applyAlignment="1">
      <alignment vertical="center"/>
    </xf>
    <xf numFmtId="0" fontId="39" fillId="56" borderId="16" xfId="0" applyNumberFormat="1" applyFont="1" applyFill="1" applyBorder="1" applyAlignment="1" applyProtection="1">
      <alignment vertical="center"/>
      <protection/>
    </xf>
    <xf numFmtId="0" fontId="39" fillId="56" borderId="0" xfId="0" applyFont="1" applyFill="1" applyAlignment="1">
      <alignment vertical="center"/>
    </xf>
    <xf numFmtId="0" fontId="30" fillId="56" borderId="16" xfId="0" applyFont="1" applyFill="1" applyBorder="1" applyAlignment="1">
      <alignment horizontal="center" vertical="center" wrapText="1"/>
    </xf>
    <xf numFmtId="0" fontId="30" fillId="56" borderId="16" xfId="0" applyFont="1" applyFill="1" applyBorder="1" applyAlignment="1">
      <alignment vertical="center" wrapText="1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4" fontId="30" fillId="55" borderId="16" xfId="0" applyNumberFormat="1" applyFont="1" applyFill="1" applyBorder="1" applyAlignment="1">
      <alignment horizontal="center" vertical="center" wrapText="1"/>
    </xf>
    <xf numFmtId="0" fontId="4" fillId="55" borderId="16" xfId="0" applyFont="1" applyFill="1" applyBorder="1" applyAlignment="1">
      <alignment horizontal="center" vertical="center" wrapText="1"/>
    </xf>
    <xf numFmtId="4" fontId="30" fillId="56" borderId="16" xfId="0" applyNumberFormat="1" applyFont="1" applyFill="1" applyBorder="1" applyAlignment="1">
      <alignment horizontal="center" vertical="center" wrapText="1"/>
    </xf>
    <xf numFmtId="4" fontId="4" fillId="55" borderId="16" xfId="0" applyNumberFormat="1" applyFont="1" applyFill="1" applyBorder="1" applyAlignment="1">
      <alignment horizontal="center" vertical="center" wrapText="1"/>
    </xf>
    <xf numFmtId="4" fontId="33" fillId="56" borderId="16" xfId="95" applyNumberFormat="1" applyFont="1" applyFill="1" applyBorder="1" applyAlignment="1">
      <alignment horizontal="center" vertical="center"/>
      <protection/>
    </xf>
    <xf numFmtId="4" fontId="4" fillId="56" borderId="16" xfId="95" applyNumberFormat="1" applyFont="1" applyFill="1" applyBorder="1" applyAlignment="1">
      <alignment horizontal="center" vertical="center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30" fillId="56" borderId="16" xfId="95" applyNumberFormat="1" applyFont="1" applyFill="1" applyBorder="1" applyAlignment="1">
      <alignment horizontal="center" vertical="center"/>
      <protection/>
    </xf>
    <xf numFmtId="4" fontId="4" fillId="56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56" borderId="16" xfId="0" applyNumberFormat="1" applyFont="1" applyFill="1" applyBorder="1" applyAlignment="1">
      <alignment horizontal="center" vertical="center" wrapText="1"/>
    </xf>
    <xf numFmtId="4" fontId="4" fillId="56" borderId="16" xfId="95" applyNumberFormat="1" applyFont="1" applyFill="1" applyBorder="1" applyAlignment="1" quotePrefix="1">
      <alignment horizontal="center" vertical="center"/>
      <protection/>
    </xf>
    <xf numFmtId="4" fontId="4" fillId="56" borderId="0" xfId="95" applyNumberFormat="1" applyFont="1" applyFill="1" applyBorder="1" applyAlignment="1">
      <alignment horizontal="center" vertical="center"/>
      <protection/>
    </xf>
    <xf numFmtId="4" fontId="4" fillId="0" borderId="0" xfId="95" applyNumberFormat="1" applyFont="1" applyFill="1" applyBorder="1" applyAlignment="1">
      <alignment horizontal="center" vertical="center"/>
      <protection/>
    </xf>
    <xf numFmtId="4" fontId="37" fillId="0" borderId="0" xfId="95" applyNumberFormat="1" applyFont="1" applyFill="1" applyBorder="1" applyAlignment="1">
      <alignment horizontal="center" vertical="center"/>
      <protection/>
    </xf>
    <xf numFmtId="4" fontId="37" fillId="56" borderId="0" xfId="95" applyNumberFormat="1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56" borderId="0" xfId="0" applyNumberFormat="1" applyFont="1" applyFill="1" applyBorder="1" applyAlignment="1">
      <alignment horizontal="center" vertical="center" wrapText="1"/>
    </xf>
    <xf numFmtId="4" fontId="32" fillId="56" borderId="16" xfId="95" applyNumberFormat="1" applyFont="1" applyFill="1" applyBorder="1" applyAlignment="1">
      <alignment horizontal="center" vertical="center"/>
      <protection/>
    </xf>
    <xf numFmtId="1" fontId="30" fillId="0" borderId="16" xfId="0" applyNumberFormat="1" applyFont="1" applyFill="1" applyBorder="1" applyAlignment="1" applyProtection="1">
      <alignment horizontal="center" vertical="center" wrapText="1"/>
      <protection/>
    </xf>
    <xf numFmtId="1" fontId="30" fillId="56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4" fontId="0" fillId="56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 wrapText="1"/>
    </xf>
    <xf numFmtId="4" fontId="30" fillId="56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textRotation="180"/>
    </xf>
    <xf numFmtId="4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 horizontal="center" vertical="center"/>
    </xf>
    <xf numFmtId="4" fontId="30" fillId="56" borderId="16" xfId="0" applyNumberFormat="1" applyFont="1" applyFill="1" applyBorder="1" applyAlignment="1">
      <alignment horizontal="center" vertical="center"/>
    </xf>
    <xf numFmtId="4" fontId="32" fillId="0" borderId="16" xfId="0" applyNumberFormat="1" applyFont="1" applyFill="1" applyBorder="1" applyAlignment="1">
      <alignment horizontal="center" vertical="center"/>
    </xf>
    <xf numFmtId="4" fontId="32" fillId="56" borderId="16" xfId="0" applyNumberFormat="1" applyFont="1" applyFill="1" applyBorder="1" applyAlignment="1">
      <alignment horizontal="center" vertical="center"/>
    </xf>
    <xf numFmtId="4" fontId="33" fillId="56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180"/>
    </xf>
    <xf numFmtId="4" fontId="30" fillId="56" borderId="0" xfId="0" applyNumberFormat="1" applyFont="1" applyFill="1" applyAlignment="1">
      <alignment horizontal="center" vertical="center"/>
    </xf>
    <xf numFmtId="0" fontId="30" fillId="56" borderId="0" xfId="0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 textRotation="180"/>
    </xf>
    <xf numFmtId="4" fontId="34" fillId="0" borderId="0" xfId="0" applyNumberFormat="1" applyFont="1" applyFill="1" applyBorder="1" applyAlignment="1">
      <alignment horizontal="left" vertical="center" indent="18"/>
    </xf>
    <xf numFmtId="4" fontId="34" fillId="56" borderId="0" xfId="0" applyNumberFormat="1" applyFont="1" applyFill="1" applyBorder="1" applyAlignment="1">
      <alignment horizontal="left" vertical="center" indent="18"/>
    </xf>
    <xf numFmtId="0" fontId="30" fillId="0" borderId="0" xfId="0" applyFont="1" applyFill="1" applyAlignment="1">
      <alignment horizontal="left" vertical="center" indent="18"/>
    </xf>
    <xf numFmtId="0" fontId="30" fillId="0" borderId="0" xfId="0" applyFont="1" applyFill="1" applyAlignment="1">
      <alignment horizontal="left" indent="19"/>
    </xf>
    <xf numFmtId="4" fontId="30" fillId="0" borderId="0" xfId="0" applyNumberFormat="1" applyFont="1" applyFill="1" applyAlignment="1">
      <alignment horizontal="left" indent="19"/>
    </xf>
    <xf numFmtId="0" fontId="30" fillId="0" borderId="16" xfId="0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2" fillId="55" borderId="16" xfId="0" applyFont="1" applyFill="1" applyBorder="1" applyAlignment="1">
      <alignment horizontal="center" vertical="center" wrapText="1"/>
    </xf>
    <xf numFmtId="0" fontId="33" fillId="56" borderId="16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1" fillId="56" borderId="0" xfId="0" applyFont="1" applyFill="1" applyAlignment="1">
      <alignment/>
    </xf>
    <xf numFmtId="0" fontId="31" fillId="56" borderId="0" xfId="0" applyNumberFormat="1" applyFont="1" applyFill="1" applyAlignment="1" applyProtection="1">
      <alignment horizontal="left" indent="18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4" fontId="0" fillId="56" borderId="0" xfId="0" applyNumberFormat="1" applyFont="1" applyFill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4" fontId="32" fillId="56" borderId="18" xfId="0" applyNumberFormat="1" applyFont="1" applyFill="1" applyBorder="1" applyAlignment="1" applyProtection="1">
      <alignment horizontal="center" vertical="center" wrapText="1"/>
      <protection/>
    </xf>
    <xf numFmtId="4" fontId="32" fillId="56" borderId="19" xfId="0" applyNumberFormat="1" applyFont="1" applyFill="1" applyBorder="1" applyAlignment="1" applyProtection="1">
      <alignment horizontal="center" vertical="center" wrapText="1"/>
      <protection/>
    </xf>
    <xf numFmtId="4" fontId="32" fillId="56" borderId="20" xfId="0" applyNumberFormat="1" applyFont="1" applyFill="1" applyBorder="1" applyAlignment="1" applyProtection="1">
      <alignment horizontal="center" vertical="center" wrapText="1"/>
      <protection/>
    </xf>
    <xf numFmtId="0" fontId="30" fillId="56" borderId="16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4" fontId="30" fillId="0" borderId="21" xfId="0" applyNumberFormat="1" applyFont="1" applyFill="1" applyBorder="1" applyAlignment="1" applyProtection="1">
      <alignment horizontal="center" vertical="center" wrapText="1"/>
      <protection/>
    </xf>
    <xf numFmtId="4" fontId="30" fillId="0" borderId="22" xfId="0" applyNumberFormat="1" applyFont="1" applyFill="1" applyBorder="1" applyAlignment="1" applyProtection="1">
      <alignment horizontal="center" vertical="center" wrapText="1"/>
      <protection/>
    </xf>
    <xf numFmtId="4" fontId="30" fillId="0" borderId="23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9" xfId="0" applyNumberFormat="1" applyFont="1" applyFill="1" applyBorder="1" applyAlignment="1" applyProtection="1">
      <alignment horizontal="center" vertical="center" wrapText="1"/>
      <protection/>
    </xf>
    <xf numFmtId="4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0" fillId="56" borderId="18" xfId="0" applyNumberFormat="1" applyFont="1" applyFill="1" applyBorder="1" applyAlignment="1" applyProtection="1">
      <alignment horizontal="center" vertical="center" wrapText="1"/>
      <protection/>
    </xf>
    <xf numFmtId="0" fontId="30" fillId="56" borderId="19" xfId="0" applyNumberFormat="1" applyFont="1" applyFill="1" applyBorder="1" applyAlignment="1" applyProtection="1">
      <alignment horizontal="center" vertical="center" wrapText="1"/>
      <protection/>
    </xf>
    <xf numFmtId="0" fontId="30" fillId="56" borderId="20" xfId="0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31" fillId="56" borderId="0" xfId="0" applyNumberFormat="1" applyFont="1" applyFill="1" applyAlignment="1" applyProtection="1">
      <alignment horizontal="left" indent="18"/>
      <protection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31" fillId="56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Border="1" applyAlignment="1">
      <alignment horizontal="left" wrapText="1"/>
    </xf>
    <xf numFmtId="0" fontId="31" fillId="56" borderId="0" xfId="0" applyNumberFormat="1" applyFont="1" applyFill="1" applyAlignment="1" applyProtection="1">
      <alignment horizontal="left"/>
      <protection/>
    </xf>
    <xf numFmtId="0" fontId="41" fillId="0" borderId="0" xfId="0" applyFont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showZeros="0" tabSelected="1" view="pageBreakPreview" zoomScale="50" zoomScaleNormal="70" zoomScaleSheetLayoutView="50" zoomScalePageLayoutView="0" workbookViewId="0" topLeftCell="A1">
      <selection activeCell="H81" sqref="H81"/>
    </sheetView>
  </sheetViews>
  <sheetFormatPr defaultColWidth="9.16015625" defaultRowHeight="12.75"/>
  <cols>
    <col min="1" max="1" width="17.66015625" style="97" customWidth="1"/>
    <col min="2" max="2" width="16.33203125" style="98" customWidth="1"/>
    <col min="3" max="3" width="93" style="98" customWidth="1"/>
    <col min="4" max="4" width="22" style="100" customWidth="1"/>
    <col min="5" max="6" width="22" style="101" customWidth="1"/>
    <col min="7" max="7" width="22" style="69" customWidth="1"/>
    <col min="8" max="9" width="22" style="67" customWidth="1"/>
    <col min="10" max="12" width="22" style="68" customWidth="1"/>
    <col min="13" max="16384" width="9.16015625" style="97" customWidth="1"/>
  </cols>
  <sheetData>
    <row r="1" spans="4:14" ht="25.5">
      <c r="D1" s="130" t="s">
        <v>59</v>
      </c>
      <c r="E1" s="130"/>
      <c r="F1" s="130"/>
      <c r="G1" s="130"/>
      <c r="H1" s="130"/>
      <c r="I1" s="130"/>
      <c r="J1" s="130"/>
      <c r="K1" s="130"/>
      <c r="L1" s="130"/>
      <c r="M1" s="95"/>
      <c r="N1" s="95"/>
    </row>
    <row r="2" spans="4:14" ht="25.5">
      <c r="D2" s="128"/>
      <c r="E2" s="128"/>
      <c r="F2" s="128"/>
      <c r="G2" s="128"/>
      <c r="H2" s="132" t="s">
        <v>51</v>
      </c>
      <c r="I2" s="132"/>
      <c r="J2" s="132"/>
      <c r="K2" s="132"/>
      <c r="L2" s="132"/>
      <c r="M2" s="132"/>
      <c r="N2" s="132"/>
    </row>
    <row r="3" spans="4:14" ht="25.5">
      <c r="D3" s="128"/>
      <c r="E3" s="128"/>
      <c r="F3" s="128"/>
      <c r="G3" s="128"/>
      <c r="H3" s="132" t="s">
        <v>52</v>
      </c>
      <c r="I3" s="132"/>
      <c r="J3" s="132"/>
      <c r="K3" s="132"/>
      <c r="L3" s="132"/>
      <c r="M3" s="132"/>
      <c r="N3" s="132"/>
    </row>
    <row r="4" spans="4:14" ht="25.5">
      <c r="D4" s="96"/>
      <c r="E4" s="96"/>
      <c r="F4" s="96"/>
      <c r="G4" s="96"/>
      <c r="H4" s="132" t="s">
        <v>53</v>
      </c>
      <c r="I4" s="132"/>
      <c r="J4" s="132"/>
      <c r="K4" s="132"/>
      <c r="L4" s="132"/>
      <c r="M4" s="132"/>
      <c r="N4" s="132"/>
    </row>
    <row r="5" spans="4:14" ht="25.5">
      <c r="D5" s="96"/>
      <c r="E5" s="96"/>
      <c r="F5" s="96"/>
      <c r="G5" s="96"/>
      <c r="H5" s="132" t="s">
        <v>54</v>
      </c>
      <c r="I5" s="132"/>
      <c r="J5" s="132"/>
      <c r="K5" s="132"/>
      <c r="L5" s="132"/>
      <c r="M5" s="132"/>
      <c r="N5" s="132"/>
    </row>
    <row r="6" spans="4:14" ht="25.5">
      <c r="D6" s="128"/>
      <c r="E6" s="128"/>
      <c r="F6" s="128"/>
      <c r="G6" s="128"/>
      <c r="H6" s="132" t="s">
        <v>55</v>
      </c>
      <c r="I6" s="132"/>
      <c r="J6" s="132"/>
      <c r="K6" s="132"/>
      <c r="L6" s="132"/>
      <c r="M6" s="132"/>
      <c r="N6" s="132"/>
    </row>
    <row r="7" spans="4:14" ht="28.5" customHeight="1">
      <c r="D7" s="128"/>
      <c r="E7" s="128"/>
      <c r="F7" s="128"/>
      <c r="G7" s="128"/>
      <c r="H7" s="132" t="s">
        <v>68</v>
      </c>
      <c r="I7" s="132"/>
      <c r="J7" s="132"/>
      <c r="K7" s="132"/>
      <c r="L7" s="132"/>
      <c r="M7" s="132"/>
      <c r="N7" s="132"/>
    </row>
    <row r="8" spans="1:12" ht="27.75">
      <c r="A8" s="2"/>
      <c r="B8" s="1"/>
      <c r="C8" s="11"/>
      <c r="D8" s="83"/>
      <c r="E8" s="84"/>
      <c r="F8" s="84"/>
      <c r="G8" s="85"/>
      <c r="H8" s="87"/>
      <c r="I8" s="87"/>
      <c r="J8" s="86"/>
      <c r="K8" s="86"/>
      <c r="L8" s="86"/>
    </row>
    <row r="9" spans="1:12" s="2" customFormat="1" ht="27" customHeight="1">
      <c r="A9" s="129" t="s">
        <v>42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2" customFormat="1" ht="27" customHeight="1">
      <c r="A10" s="129" t="s">
        <v>44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s="2" customFormat="1" ht="27">
      <c r="A11" s="38"/>
      <c r="B11" s="38"/>
      <c r="C11" s="38"/>
      <c r="D11" s="38"/>
      <c r="E11" s="38"/>
      <c r="F11" s="38"/>
      <c r="G11" s="69"/>
      <c r="H11" s="70"/>
      <c r="I11" s="70"/>
      <c r="J11" s="71"/>
      <c r="K11" s="71"/>
      <c r="L11" s="71"/>
    </row>
    <row r="12" spans="1:12" s="2" customFormat="1" ht="27">
      <c r="A12" s="133">
        <v>18531000000</v>
      </c>
      <c r="B12" s="133"/>
      <c r="C12" s="38"/>
      <c r="D12" s="38"/>
      <c r="E12" s="38"/>
      <c r="F12" s="38"/>
      <c r="G12" s="69"/>
      <c r="H12" s="70"/>
      <c r="I12" s="70"/>
      <c r="J12" s="71"/>
      <c r="K12" s="71"/>
      <c r="L12" s="71"/>
    </row>
    <row r="13" spans="1:12" s="2" customFormat="1" ht="18">
      <c r="A13" s="107" t="s">
        <v>47</v>
      </c>
      <c r="B13" s="107"/>
      <c r="C13" s="99"/>
      <c r="D13" s="55"/>
      <c r="E13" s="64"/>
      <c r="F13" s="64"/>
      <c r="G13" s="69"/>
      <c r="H13" s="70"/>
      <c r="I13" s="70"/>
      <c r="J13" s="71"/>
      <c r="K13" s="71"/>
      <c r="L13" s="66" t="s">
        <v>56</v>
      </c>
    </row>
    <row r="14" spans="1:12" s="2" customFormat="1" ht="36" customHeight="1">
      <c r="A14" s="121" t="s">
        <v>5</v>
      </c>
      <c r="B14" s="121" t="s">
        <v>6</v>
      </c>
      <c r="C14" s="124" t="s">
        <v>22</v>
      </c>
      <c r="D14" s="115" t="s">
        <v>21</v>
      </c>
      <c r="E14" s="116"/>
      <c r="F14" s="117"/>
      <c r="G14" s="112" t="s">
        <v>48</v>
      </c>
      <c r="H14" s="112"/>
      <c r="I14" s="112"/>
      <c r="J14" s="112" t="s">
        <v>49</v>
      </c>
      <c r="K14" s="112"/>
      <c r="L14" s="112"/>
    </row>
    <row r="15" spans="1:12" s="2" customFormat="1" ht="22.5" customHeight="1">
      <c r="A15" s="122"/>
      <c r="B15" s="122"/>
      <c r="C15" s="125"/>
      <c r="D15" s="118" t="s">
        <v>0</v>
      </c>
      <c r="E15" s="109" t="s">
        <v>1</v>
      </c>
      <c r="F15" s="109" t="s">
        <v>2</v>
      </c>
      <c r="G15" s="118" t="s">
        <v>0</v>
      </c>
      <c r="H15" s="109" t="s">
        <v>1</v>
      </c>
      <c r="I15" s="109" t="s">
        <v>2</v>
      </c>
      <c r="J15" s="118" t="s">
        <v>0</v>
      </c>
      <c r="K15" s="109" t="s">
        <v>1</v>
      </c>
      <c r="L15" s="109" t="s">
        <v>2</v>
      </c>
    </row>
    <row r="16" spans="1:12" s="2" customFormat="1" ht="22.5" customHeight="1">
      <c r="A16" s="122"/>
      <c r="B16" s="122"/>
      <c r="C16" s="125"/>
      <c r="D16" s="119"/>
      <c r="E16" s="110"/>
      <c r="F16" s="110"/>
      <c r="G16" s="119"/>
      <c r="H16" s="110"/>
      <c r="I16" s="110"/>
      <c r="J16" s="119"/>
      <c r="K16" s="110"/>
      <c r="L16" s="110"/>
    </row>
    <row r="17" spans="1:12" s="2" customFormat="1" ht="22.5" customHeight="1">
      <c r="A17" s="123"/>
      <c r="B17" s="123"/>
      <c r="C17" s="126"/>
      <c r="D17" s="120"/>
      <c r="E17" s="111"/>
      <c r="F17" s="111"/>
      <c r="G17" s="120"/>
      <c r="H17" s="111"/>
      <c r="I17" s="111"/>
      <c r="J17" s="120"/>
      <c r="K17" s="111"/>
      <c r="L17" s="111"/>
    </row>
    <row r="18" spans="1:12" ht="18">
      <c r="A18" s="61">
        <v>1</v>
      </c>
      <c r="B18" s="61">
        <v>2</v>
      </c>
      <c r="C18" s="61">
        <v>3</v>
      </c>
      <c r="D18" s="61">
        <v>4</v>
      </c>
      <c r="E18" s="62">
        <v>5</v>
      </c>
      <c r="F18" s="62">
        <v>6</v>
      </c>
      <c r="G18" s="88">
        <v>7</v>
      </c>
      <c r="H18" s="89">
        <v>8</v>
      </c>
      <c r="I18" s="89">
        <v>9</v>
      </c>
      <c r="J18" s="72">
        <v>10</v>
      </c>
      <c r="K18" s="72">
        <v>11</v>
      </c>
      <c r="L18" s="72">
        <v>12</v>
      </c>
    </row>
    <row r="19" spans="1:12" ht="17.25">
      <c r="A19" s="16"/>
      <c r="B19" s="15"/>
      <c r="C19" s="23" t="s">
        <v>12</v>
      </c>
      <c r="D19" s="44">
        <f aca="true" t="shared" si="0" ref="D19:L20">D20</f>
        <v>264000</v>
      </c>
      <c r="E19" s="44">
        <f t="shared" si="0"/>
        <v>264000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264000</v>
      </c>
      <c r="K19" s="44">
        <f t="shared" si="0"/>
        <v>264000</v>
      </c>
      <c r="L19" s="44">
        <f t="shared" si="0"/>
        <v>0</v>
      </c>
    </row>
    <row r="20" spans="1:12" ht="54.75" customHeight="1">
      <c r="A20" s="17">
        <v>8340</v>
      </c>
      <c r="B20" s="17" t="s">
        <v>7</v>
      </c>
      <c r="C20" s="23" t="s">
        <v>8</v>
      </c>
      <c r="D20" s="45">
        <f t="shared" si="0"/>
        <v>264000</v>
      </c>
      <c r="E20" s="44">
        <f t="shared" si="0"/>
        <v>264000</v>
      </c>
      <c r="F20" s="44">
        <f t="shared" si="0"/>
        <v>0</v>
      </c>
      <c r="G20" s="44">
        <f>H20+I20</f>
        <v>0</v>
      </c>
      <c r="H20" s="44">
        <f t="shared" si="0"/>
        <v>0</v>
      </c>
      <c r="I20" s="44">
        <f t="shared" si="0"/>
        <v>0</v>
      </c>
      <c r="J20" s="44">
        <f>K20+L20</f>
        <v>264000</v>
      </c>
      <c r="K20" s="44">
        <f>SUM(E20+H20)</f>
        <v>264000</v>
      </c>
      <c r="L20" s="44">
        <f>SUM(F20+I20)</f>
        <v>0</v>
      </c>
    </row>
    <row r="21" spans="1:12" s="90" customFormat="1" ht="52.5">
      <c r="A21" s="24"/>
      <c r="B21" s="25"/>
      <c r="C21" s="92" t="s">
        <v>23</v>
      </c>
      <c r="D21" s="43">
        <f>D22+D23</f>
        <v>264000</v>
      </c>
      <c r="E21" s="43">
        <f>E22+E23</f>
        <v>264000</v>
      </c>
      <c r="F21" s="43">
        <f>F22+F23</f>
        <v>0</v>
      </c>
      <c r="G21" s="43">
        <f aca="true" t="shared" si="1" ref="G21:G69">H21+I21</f>
        <v>0</v>
      </c>
      <c r="H21" s="43">
        <f>H22+H23</f>
        <v>0</v>
      </c>
      <c r="I21" s="43">
        <f>I22+I23</f>
        <v>0</v>
      </c>
      <c r="J21" s="43">
        <f aca="true" t="shared" si="2" ref="J21:J69">K21+L21</f>
        <v>264000</v>
      </c>
      <c r="K21" s="43">
        <f aca="true" t="shared" si="3" ref="K21:K69">SUM(E21+H21)</f>
        <v>264000</v>
      </c>
      <c r="L21" s="43">
        <f aca="true" t="shared" si="4" ref="L21:L69">SUM(F21+I21)</f>
        <v>0</v>
      </c>
    </row>
    <row r="22" spans="1:12" s="5" customFormat="1" ht="58.5" customHeight="1">
      <c r="A22" s="27"/>
      <c r="B22" s="28"/>
      <c r="C22" s="37" t="s">
        <v>4</v>
      </c>
      <c r="D22" s="46">
        <f>SUM(E22:F22)</f>
        <v>94000</v>
      </c>
      <c r="E22" s="46">
        <v>94000</v>
      </c>
      <c r="F22" s="46">
        <v>0</v>
      </c>
      <c r="G22" s="46">
        <f t="shared" si="1"/>
        <v>0</v>
      </c>
      <c r="H22" s="73"/>
      <c r="I22" s="73"/>
      <c r="J22" s="46">
        <f t="shared" si="2"/>
        <v>94000</v>
      </c>
      <c r="K22" s="46">
        <f t="shared" si="3"/>
        <v>94000</v>
      </c>
      <c r="L22" s="46">
        <f t="shared" si="4"/>
        <v>0</v>
      </c>
    </row>
    <row r="23" spans="1:12" s="5" customFormat="1" ht="57" customHeight="1">
      <c r="A23" s="27"/>
      <c r="B23" s="28"/>
      <c r="C23" s="37" t="s">
        <v>25</v>
      </c>
      <c r="D23" s="46">
        <f>SUM(E23:F23)</f>
        <v>170000</v>
      </c>
      <c r="E23" s="46">
        <v>170000</v>
      </c>
      <c r="F23" s="46">
        <v>0</v>
      </c>
      <c r="G23" s="46">
        <f t="shared" si="1"/>
        <v>0</v>
      </c>
      <c r="H23" s="73"/>
      <c r="I23" s="73"/>
      <c r="J23" s="46">
        <f t="shared" si="2"/>
        <v>170000</v>
      </c>
      <c r="K23" s="46">
        <f t="shared" si="3"/>
        <v>170000</v>
      </c>
      <c r="L23" s="46">
        <f t="shared" si="4"/>
        <v>0</v>
      </c>
    </row>
    <row r="24" spans="1:12" s="5" customFormat="1" ht="42.75" customHeight="1">
      <c r="A24" s="16"/>
      <c r="B24" s="15"/>
      <c r="C24" s="23" t="s">
        <v>13</v>
      </c>
      <c r="D24" s="47">
        <f aca="true" t="shared" si="5" ref="D24:I24">D25</f>
        <v>400000</v>
      </c>
      <c r="E24" s="47">
        <f t="shared" si="5"/>
        <v>316000</v>
      </c>
      <c r="F24" s="47">
        <f t="shared" si="5"/>
        <v>84000</v>
      </c>
      <c r="G24" s="47">
        <f t="shared" si="5"/>
        <v>0</v>
      </c>
      <c r="H24" s="47">
        <f t="shared" si="5"/>
        <v>0</v>
      </c>
      <c r="I24" s="47">
        <f t="shared" si="5"/>
        <v>0</v>
      </c>
      <c r="J24" s="44">
        <f t="shared" si="2"/>
        <v>400000</v>
      </c>
      <c r="K24" s="44">
        <f t="shared" si="3"/>
        <v>316000</v>
      </c>
      <c r="L24" s="44">
        <f t="shared" si="4"/>
        <v>84000</v>
      </c>
    </row>
    <row r="25" spans="1:12" s="22" customFormat="1" ht="51" customHeight="1">
      <c r="A25" s="17">
        <v>8340</v>
      </c>
      <c r="B25" s="17" t="s">
        <v>7</v>
      </c>
      <c r="C25" s="23" t="s">
        <v>8</v>
      </c>
      <c r="D25" s="48">
        <f aca="true" t="shared" si="6" ref="D25:I25">D26+D29+D36+D33</f>
        <v>400000</v>
      </c>
      <c r="E25" s="48">
        <f t="shared" si="6"/>
        <v>316000</v>
      </c>
      <c r="F25" s="48">
        <f t="shared" si="6"/>
        <v>84000</v>
      </c>
      <c r="G25" s="48">
        <f t="shared" si="6"/>
        <v>0</v>
      </c>
      <c r="H25" s="48">
        <f t="shared" si="6"/>
        <v>0</v>
      </c>
      <c r="I25" s="48">
        <f t="shared" si="6"/>
        <v>0</v>
      </c>
      <c r="J25" s="44">
        <f t="shared" si="2"/>
        <v>400000</v>
      </c>
      <c r="K25" s="44">
        <f t="shared" si="3"/>
        <v>316000</v>
      </c>
      <c r="L25" s="44">
        <f t="shared" si="4"/>
        <v>84000</v>
      </c>
    </row>
    <row r="26" spans="1:12" s="8" customFormat="1" ht="59.25" customHeight="1">
      <c r="A26" s="24"/>
      <c r="B26" s="25"/>
      <c r="C26" s="92" t="s">
        <v>23</v>
      </c>
      <c r="D26" s="43">
        <f aca="true" t="shared" si="7" ref="D26:I26">D27+D28</f>
        <v>90000</v>
      </c>
      <c r="E26" s="43">
        <f t="shared" si="7"/>
        <v>75990</v>
      </c>
      <c r="F26" s="43">
        <f t="shared" si="7"/>
        <v>14010</v>
      </c>
      <c r="G26" s="43">
        <f t="shared" si="7"/>
        <v>0</v>
      </c>
      <c r="H26" s="43">
        <f t="shared" si="7"/>
        <v>0</v>
      </c>
      <c r="I26" s="43">
        <f t="shared" si="7"/>
        <v>0</v>
      </c>
      <c r="J26" s="43">
        <f t="shared" si="2"/>
        <v>90000</v>
      </c>
      <c r="K26" s="43">
        <f t="shared" si="3"/>
        <v>75990</v>
      </c>
      <c r="L26" s="43">
        <f t="shared" si="4"/>
        <v>14010</v>
      </c>
    </row>
    <row r="27" spans="1:12" s="7" customFormat="1" ht="66.75" customHeight="1">
      <c r="A27" s="27"/>
      <c r="B27" s="28"/>
      <c r="C27" s="37" t="s">
        <v>28</v>
      </c>
      <c r="D27" s="46">
        <f>SUM(E27:F27)</f>
        <v>30000</v>
      </c>
      <c r="E27" s="46">
        <v>30000</v>
      </c>
      <c r="F27" s="46">
        <v>0</v>
      </c>
      <c r="G27" s="46">
        <f t="shared" si="1"/>
        <v>0</v>
      </c>
      <c r="H27" s="74"/>
      <c r="I27" s="74"/>
      <c r="J27" s="46">
        <f t="shared" si="2"/>
        <v>30000</v>
      </c>
      <c r="K27" s="46">
        <f t="shared" si="3"/>
        <v>30000</v>
      </c>
      <c r="L27" s="46">
        <f t="shared" si="4"/>
        <v>0</v>
      </c>
    </row>
    <row r="28" spans="1:12" s="29" customFormat="1" ht="68.25" customHeight="1">
      <c r="A28" s="27"/>
      <c r="B28" s="28"/>
      <c r="C28" s="37" t="s">
        <v>29</v>
      </c>
      <c r="D28" s="46">
        <f>SUM(E28:F28)</f>
        <v>60000</v>
      </c>
      <c r="E28" s="46">
        <f>30000+5990+10000</f>
        <v>45990</v>
      </c>
      <c r="F28" s="46">
        <f>20000-5990</f>
        <v>14010</v>
      </c>
      <c r="G28" s="46">
        <f t="shared" si="1"/>
        <v>0</v>
      </c>
      <c r="H28" s="75"/>
      <c r="I28" s="75"/>
      <c r="J28" s="46">
        <f t="shared" si="2"/>
        <v>60000</v>
      </c>
      <c r="K28" s="46">
        <f t="shared" si="3"/>
        <v>45990</v>
      </c>
      <c r="L28" s="46">
        <f t="shared" si="4"/>
        <v>14010</v>
      </c>
    </row>
    <row r="29" spans="1:12" s="26" customFormat="1" ht="87">
      <c r="A29" s="24"/>
      <c r="B29" s="25"/>
      <c r="C29" s="92" t="s">
        <v>24</v>
      </c>
      <c r="D29" s="49">
        <f>D30+D31+D32</f>
        <v>250000</v>
      </c>
      <c r="E29" s="49">
        <f>E30+E31+E32</f>
        <v>180010</v>
      </c>
      <c r="F29" s="49">
        <f>F30+F31+F32</f>
        <v>69990</v>
      </c>
      <c r="G29" s="60">
        <f t="shared" si="1"/>
        <v>0</v>
      </c>
      <c r="H29" s="77"/>
      <c r="I29" s="77"/>
      <c r="J29" s="43">
        <f t="shared" si="2"/>
        <v>250000</v>
      </c>
      <c r="K29" s="43">
        <f t="shared" si="3"/>
        <v>180010</v>
      </c>
      <c r="L29" s="43">
        <f t="shared" si="4"/>
        <v>69990</v>
      </c>
    </row>
    <row r="30" spans="1:12" s="29" customFormat="1" ht="62.25" customHeight="1">
      <c r="A30" s="27"/>
      <c r="B30" s="28"/>
      <c r="C30" s="37" t="s">
        <v>11</v>
      </c>
      <c r="D30" s="41">
        <f>SUM(E30:F30)</f>
        <v>100000</v>
      </c>
      <c r="E30" s="41">
        <v>100000</v>
      </c>
      <c r="F30" s="41">
        <v>0</v>
      </c>
      <c r="G30" s="46">
        <f t="shared" si="1"/>
        <v>0</v>
      </c>
      <c r="H30" s="75"/>
      <c r="I30" s="75"/>
      <c r="J30" s="46">
        <f t="shared" si="2"/>
        <v>100000</v>
      </c>
      <c r="K30" s="46">
        <f t="shared" si="3"/>
        <v>100000</v>
      </c>
      <c r="L30" s="46">
        <f t="shared" si="4"/>
        <v>0</v>
      </c>
    </row>
    <row r="31" spans="1:12" s="7" customFormat="1" ht="41.25" customHeight="1">
      <c r="A31" s="27"/>
      <c r="B31" s="28"/>
      <c r="C31" s="37" t="s">
        <v>30</v>
      </c>
      <c r="D31" s="46">
        <f>E31+F31</f>
        <v>100000</v>
      </c>
      <c r="E31" s="46">
        <f>30000+10</f>
        <v>30010</v>
      </c>
      <c r="F31" s="46">
        <f>70000-10</f>
        <v>69990</v>
      </c>
      <c r="G31" s="46">
        <f t="shared" si="1"/>
        <v>0</v>
      </c>
      <c r="H31" s="74"/>
      <c r="I31" s="74"/>
      <c r="J31" s="46">
        <f t="shared" si="2"/>
        <v>100000</v>
      </c>
      <c r="K31" s="46">
        <f t="shared" si="3"/>
        <v>30010</v>
      </c>
      <c r="L31" s="46">
        <f t="shared" si="4"/>
        <v>69990</v>
      </c>
    </row>
    <row r="32" spans="1:12" s="8" customFormat="1" ht="61.5" customHeight="1">
      <c r="A32" s="27"/>
      <c r="B32" s="28"/>
      <c r="C32" s="37" t="s">
        <v>31</v>
      </c>
      <c r="D32" s="46">
        <f>E32+F32</f>
        <v>50000</v>
      </c>
      <c r="E32" s="46">
        <v>50000</v>
      </c>
      <c r="F32" s="46">
        <v>0</v>
      </c>
      <c r="G32" s="46">
        <f t="shared" si="1"/>
        <v>0</v>
      </c>
      <c r="H32" s="76"/>
      <c r="I32" s="76"/>
      <c r="J32" s="46">
        <f t="shared" si="2"/>
        <v>50000</v>
      </c>
      <c r="K32" s="46">
        <f t="shared" si="3"/>
        <v>50000</v>
      </c>
      <c r="L32" s="46">
        <f t="shared" si="4"/>
        <v>0</v>
      </c>
    </row>
    <row r="33" spans="1:12" s="26" customFormat="1" ht="41.25" customHeight="1">
      <c r="A33" s="24"/>
      <c r="B33" s="25"/>
      <c r="C33" s="92" t="s">
        <v>26</v>
      </c>
      <c r="D33" s="43">
        <f>D34</f>
        <v>30000</v>
      </c>
      <c r="E33" s="43">
        <f>E34</f>
        <v>30000</v>
      </c>
      <c r="F33" s="43">
        <f>F34</f>
        <v>0</v>
      </c>
      <c r="G33" s="60">
        <f t="shared" si="1"/>
        <v>0</v>
      </c>
      <c r="H33" s="77"/>
      <c r="I33" s="77"/>
      <c r="J33" s="43">
        <f t="shared" si="2"/>
        <v>30000</v>
      </c>
      <c r="K33" s="43">
        <f t="shared" si="3"/>
        <v>30000</v>
      </c>
      <c r="L33" s="43">
        <f t="shared" si="4"/>
        <v>0</v>
      </c>
    </row>
    <row r="34" spans="1:12" s="29" customFormat="1" ht="82.5" customHeight="1">
      <c r="A34" s="27"/>
      <c r="B34" s="28"/>
      <c r="C34" s="37" t="s">
        <v>41</v>
      </c>
      <c r="D34" s="46">
        <f>E34+F34</f>
        <v>30000</v>
      </c>
      <c r="E34" s="46">
        <v>30000</v>
      </c>
      <c r="F34" s="46">
        <v>0</v>
      </c>
      <c r="G34" s="46">
        <f t="shared" si="1"/>
        <v>0</v>
      </c>
      <c r="H34" s="75"/>
      <c r="I34" s="75"/>
      <c r="J34" s="46">
        <f t="shared" si="2"/>
        <v>30000</v>
      </c>
      <c r="K34" s="46">
        <f t="shared" si="3"/>
        <v>30000</v>
      </c>
      <c r="L34" s="44">
        <f t="shared" si="4"/>
        <v>0</v>
      </c>
    </row>
    <row r="35" spans="1:12" s="26" customFormat="1" ht="86.25" customHeight="1">
      <c r="A35" s="24"/>
      <c r="B35" s="25"/>
      <c r="C35" s="92" t="s">
        <v>27</v>
      </c>
      <c r="D35" s="43">
        <f>D36</f>
        <v>30000</v>
      </c>
      <c r="E35" s="43">
        <f>E36</f>
        <v>30000</v>
      </c>
      <c r="F35" s="43">
        <f>F36</f>
        <v>0</v>
      </c>
      <c r="G35" s="60">
        <f t="shared" si="1"/>
        <v>0</v>
      </c>
      <c r="H35" s="77"/>
      <c r="I35" s="77"/>
      <c r="J35" s="43">
        <f t="shared" si="2"/>
        <v>30000</v>
      </c>
      <c r="K35" s="43">
        <f t="shared" si="3"/>
        <v>30000</v>
      </c>
      <c r="L35" s="43">
        <f t="shared" si="4"/>
        <v>0</v>
      </c>
    </row>
    <row r="36" spans="1:12" s="26" customFormat="1" ht="102.75" customHeight="1">
      <c r="A36" s="24"/>
      <c r="B36" s="25"/>
      <c r="C36" s="37" t="s">
        <v>40</v>
      </c>
      <c r="D36" s="41">
        <f>SUM(E36:F36)</f>
        <v>30000</v>
      </c>
      <c r="E36" s="41">
        <v>30000</v>
      </c>
      <c r="F36" s="41">
        <v>0</v>
      </c>
      <c r="G36" s="46">
        <f t="shared" si="1"/>
        <v>0</v>
      </c>
      <c r="H36" s="77"/>
      <c r="I36" s="77"/>
      <c r="J36" s="46">
        <f t="shared" si="2"/>
        <v>30000</v>
      </c>
      <c r="K36" s="46">
        <f t="shared" si="3"/>
        <v>30000</v>
      </c>
      <c r="L36" s="44">
        <f t="shared" si="4"/>
        <v>0</v>
      </c>
    </row>
    <row r="37" spans="1:12" s="29" customFormat="1" ht="37.5" customHeight="1">
      <c r="A37" s="24"/>
      <c r="B37" s="25"/>
      <c r="C37" s="23" t="s">
        <v>46</v>
      </c>
      <c r="D37" s="42">
        <f>E37+F37</f>
        <v>3000</v>
      </c>
      <c r="E37" s="42">
        <f aca="true" t="shared" si="8" ref="E37:F39">SUM(E38)</f>
        <v>3000</v>
      </c>
      <c r="F37" s="43">
        <f t="shared" si="8"/>
        <v>0</v>
      </c>
      <c r="G37" s="46">
        <f t="shared" si="1"/>
        <v>0</v>
      </c>
      <c r="H37" s="75"/>
      <c r="I37" s="75"/>
      <c r="J37" s="44">
        <f t="shared" si="2"/>
        <v>3000</v>
      </c>
      <c r="K37" s="44">
        <f t="shared" si="3"/>
        <v>3000</v>
      </c>
      <c r="L37" s="44">
        <f t="shared" si="4"/>
        <v>0</v>
      </c>
    </row>
    <row r="38" spans="1:12" s="29" customFormat="1" ht="41.25" customHeight="1">
      <c r="A38" s="40">
        <v>8340</v>
      </c>
      <c r="B38" s="40" t="s">
        <v>7</v>
      </c>
      <c r="C38" s="23" t="s">
        <v>8</v>
      </c>
      <c r="D38" s="42">
        <f>E38+F38</f>
        <v>3000</v>
      </c>
      <c r="E38" s="42">
        <f t="shared" si="8"/>
        <v>3000</v>
      </c>
      <c r="F38" s="42">
        <f t="shared" si="8"/>
        <v>0</v>
      </c>
      <c r="G38" s="46">
        <f t="shared" si="1"/>
        <v>0</v>
      </c>
      <c r="H38" s="75"/>
      <c r="I38" s="75"/>
      <c r="J38" s="44">
        <f t="shared" si="2"/>
        <v>3000</v>
      </c>
      <c r="K38" s="44">
        <f t="shared" si="3"/>
        <v>3000</v>
      </c>
      <c r="L38" s="44">
        <f t="shared" si="4"/>
        <v>0</v>
      </c>
    </row>
    <row r="39" spans="1:12" s="29" customFormat="1" ht="60" customHeight="1">
      <c r="A39" s="24"/>
      <c r="B39" s="25"/>
      <c r="C39" s="92" t="s">
        <v>32</v>
      </c>
      <c r="D39" s="49">
        <f>E39+F39</f>
        <v>3000</v>
      </c>
      <c r="E39" s="43">
        <f t="shared" si="8"/>
        <v>3000</v>
      </c>
      <c r="F39" s="43">
        <f t="shared" si="8"/>
        <v>0</v>
      </c>
      <c r="G39" s="46">
        <f t="shared" si="1"/>
        <v>0</v>
      </c>
      <c r="H39" s="75"/>
      <c r="I39" s="75"/>
      <c r="J39" s="44">
        <f t="shared" si="2"/>
        <v>3000</v>
      </c>
      <c r="K39" s="44">
        <f t="shared" si="3"/>
        <v>3000</v>
      </c>
      <c r="L39" s="44">
        <f t="shared" si="4"/>
        <v>0</v>
      </c>
    </row>
    <row r="40" spans="1:12" s="29" customFormat="1" ht="72" customHeight="1">
      <c r="A40" s="24"/>
      <c r="B40" s="25"/>
      <c r="C40" s="37" t="s">
        <v>33</v>
      </c>
      <c r="D40" s="39">
        <f>E40+F40</f>
        <v>3000</v>
      </c>
      <c r="E40" s="41">
        <v>3000</v>
      </c>
      <c r="F40" s="41"/>
      <c r="G40" s="46">
        <f t="shared" si="1"/>
        <v>0</v>
      </c>
      <c r="H40" s="75"/>
      <c r="I40" s="75"/>
      <c r="J40" s="46">
        <f t="shared" si="2"/>
        <v>3000</v>
      </c>
      <c r="K40" s="46">
        <f t="shared" si="3"/>
        <v>3000</v>
      </c>
      <c r="L40" s="44">
        <f t="shared" si="4"/>
        <v>0</v>
      </c>
    </row>
    <row r="41" spans="1:12" s="29" customFormat="1" ht="30" customHeight="1">
      <c r="A41" s="16"/>
      <c r="B41" s="15"/>
      <c r="C41" s="23" t="s">
        <v>14</v>
      </c>
      <c r="D41" s="50">
        <f aca="true" t="shared" si="9" ref="D41:L41">D43+D49+D51+D53+D55+D58+D62</f>
        <v>5599043.449999999</v>
      </c>
      <c r="E41" s="50">
        <f t="shared" si="9"/>
        <v>1330000</v>
      </c>
      <c r="F41" s="50">
        <f t="shared" si="9"/>
        <v>4269043.449999999</v>
      </c>
      <c r="G41" s="50">
        <f t="shared" si="9"/>
        <v>0</v>
      </c>
      <c r="H41" s="50">
        <f t="shared" si="9"/>
        <v>0</v>
      </c>
      <c r="I41" s="50">
        <f t="shared" si="9"/>
        <v>0</v>
      </c>
      <c r="J41" s="50">
        <f t="shared" si="9"/>
        <v>5599043.449999999</v>
      </c>
      <c r="K41" s="50">
        <f t="shared" si="9"/>
        <v>1330000</v>
      </c>
      <c r="L41" s="50">
        <f t="shared" si="9"/>
        <v>4269043.449999999</v>
      </c>
    </row>
    <row r="42" spans="1:12" s="29" customFormat="1" ht="42.75" customHeight="1">
      <c r="A42" s="40">
        <v>8340</v>
      </c>
      <c r="B42" s="40" t="s">
        <v>7</v>
      </c>
      <c r="C42" s="23" t="s">
        <v>8</v>
      </c>
      <c r="D42" s="42">
        <f aca="true" t="shared" si="10" ref="D42:L42">D43+D49+D51+D53+D55+D58+D62</f>
        <v>5599043.449999999</v>
      </c>
      <c r="E42" s="42">
        <f t="shared" si="10"/>
        <v>1330000</v>
      </c>
      <c r="F42" s="42">
        <f t="shared" si="10"/>
        <v>4269043.449999999</v>
      </c>
      <c r="G42" s="42">
        <f t="shared" si="10"/>
        <v>0</v>
      </c>
      <c r="H42" s="42">
        <f t="shared" si="10"/>
        <v>0</v>
      </c>
      <c r="I42" s="42">
        <f t="shared" si="10"/>
        <v>0</v>
      </c>
      <c r="J42" s="42">
        <f t="shared" si="10"/>
        <v>5599043.449999999</v>
      </c>
      <c r="K42" s="42">
        <f t="shared" si="10"/>
        <v>1330000</v>
      </c>
      <c r="L42" s="42">
        <f t="shared" si="10"/>
        <v>4269043.449999999</v>
      </c>
    </row>
    <row r="43" spans="1:12" s="26" customFormat="1" ht="128.25" customHeight="1">
      <c r="A43" s="91"/>
      <c r="B43" s="91"/>
      <c r="C43" s="93" t="s">
        <v>50</v>
      </c>
      <c r="D43" s="49">
        <f>D44+D45+D46+D47+D48</f>
        <v>2205861.01</v>
      </c>
      <c r="E43" s="49">
        <f aca="true" t="shared" si="11" ref="E43:L43">E44+E45+E46+E47+E48</f>
        <v>0</v>
      </c>
      <c r="F43" s="49">
        <f>F44+F45+F46+F47+F48</f>
        <v>2205861.01</v>
      </c>
      <c r="G43" s="49">
        <f t="shared" si="11"/>
        <v>380000</v>
      </c>
      <c r="H43" s="49">
        <f t="shared" si="11"/>
        <v>0</v>
      </c>
      <c r="I43" s="49">
        <f t="shared" si="11"/>
        <v>380000</v>
      </c>
      <c r="J43" s="49">
        <f t="shared" si="11"/>
        <v>2585861.01</v>
      </c>
      <c r="K43" s="49">
        <f t="shared" si="11"/>
        <v>0</v>
      </c>
      <c r="L43" s="49">
        <f t="shared" si="11"/>
        <v>2585861.01</v>
      </c>
    </row>
    <row r="44" spans="1:12" s="29" customFormat="1" ht="81.75" customHeight="1">
      <c r="A44" s="17"/>
      <c r="B44" s="17"/>
      <c r="C44" s="37" t="s">
        <v>61</v>
      </c>
      <c r="D44" s="39">
        <f>E44+F44</f>
        <v>225000</v>
      </c>
      <c r="E44" s="39"/>
      <c r="F44" s="75">
        <f>750000-525000</f>
        <v>225000</v>
      </c>
      <c r="G44" s="46">
        <f t="shared" si="1"/>
        <v>0</v>
      </c>
      <c r="H44" s="75"/>
      <c r="I44" s="75"/>
      <c r="J44" s="46">
        <f>K44+L44</f>
        <v>225000</v>
      </c>
      <c r="K44" s="46">
        <f>SUM(E44+H44)</f>
        <v>0</v>
      </c>
      <c r="L44" s="46">
        <f>SUM(F44+I44)</f>
        <v>225000</v>
      </c>
    </row>
    <row r="45" spans="1:12" s="29" customFormat="1" ht="42.75" customHeight="1">
      <c r="A45" s="17"/>
      <c r="B45" s="17"/>
      <c r="C45" s="94" t="s">
        <v>63</v>
      </c>
      <c r="D45" s="39">
        <f>E45+F45</f>
        <v>255061.01</v>
      </c>
      <c r="E45" s="39"/>
      <c r="F45" s="75">
        <f>1025861.01-770800</f>
        <v>255061.01</v>
      </c>
      <c r="G45" s="46">
        <f>I45</f>
        <v>0</v>
      </c>
      <c r="H45" s="75"/>
      <c r="I45" s="75"/>
      <c r="J45" s="46">
        <f>K45+L45</f>
        <v>255061.01</v>
      </c>
      <c r="K45" s="46"/>
      <c r="L45" s="46">
        <f>SUM(F45+I45)</f>
        <v>255061.01</v>
      </c>
    </row>
    <row r="46" spans="1:12" s="29" customFormat="1" ht="42.75" customHeight="1">
      <c r="A46" s="17"/>
      <c r="B46" s="17"/>
      <c r="C46" s="94" t="s">
        <v>64</v>
      </c>
      <c r="D46" s="39">
        <f>E46+F46</f>
        <v>450000</v>
      </c>
      <c r="E46" s="39"/>
      <c r="F46" s="75">
        <v>450000</v>
      </c>
      <c r="G46" s="46">
        <f>H46+I46</f>
        <v>0</v>
      </c>
      <c r="H46" s="75"/>
      <c r="I46" s="75"/>
      <c r="J46" s="46">
        <f>K46+L46</f>
        <v>450000</v>
      </c>
      <c r="K46" s="46"/>
      <c r="L46" s="46">
        <f>SUM(F46+I46)</f>
        <v>450000</v>
      </c>
    </row>
    <row r="47" spans="1:12" s="29" customFormat="1" ht="42.75" customHeight="1">
      <c r="A47" s="17"/>
      <c r="B47" s="17"/>
      <c r="C47" s="94" t="s">
        <v>60</v>
      </c>
      <c r="D47" s="39">
        <f>E47+F47</f>
        <v>1275800</v>
      </c>
      <c r="E47" s="39"/>
      <c r="F47" s="75">
        <v>1275800</v>
      </c>
      <c r="G47" s="46">
        <f>H47+I47</f>
        <v>0</v>
      </c>
      <c r="H47" s="75"/>
      <c r="I47" s="75"/>
      <c r="J47" s="46">
        <f>K47+L47</f>
        <v>1275800</v>
      </c>
      <c r="K47" s="46"/>
      <c r="L47" s="46">
        <f>SUM(F47+I47)</f>
        <v>1275800</v>
      </c>
    </row>
    <row r="48" spans="1:12" s="29" customFormat="1" ht="70.5" customHeight="1">
      <c r="A48" s="17"/>
      <c r="B48" s="17"/>
      <c r="C48" s="94" t="s">
        <v>67</v>
      </c>
      <c r="D48" s="39"/>
      <c r="E48" s="39"/>
      <c r="F48" s="75"/>
      <c r="G48" s="46">
        <f>SUM(H48:I48)</f>
        <v>380000</v>
      </c>
      <c r="H48" s="75"/>
      <c r="I48" s="75">
        <v>380000</v>
      </c>
      <c r="J48" s="46">
        <f>K48+L48</f>
        <v>380000</v>
      </c>
      <c r="K48" s="46"/>
      <c r="L48" s="46">
        <f>SUM(F48+I48)</f>
        <v>380000</v>
      </c>
    </row>
    <row r="49" spans="1:12" s="26" customFormat="1" ht="43.5" customHeight="1">
      <c r="A49" s="24"/>
      <c r="B49" s="25"/>
      <c r="C49" s="92" t="s">
        <v>34</v>
      </c>
      <c r="D49" s="49">
        <f>E49+F49</f>
        <v>900000</v>
      </c>
      <c r="E49" s="49">
        <f>SUM(E50:E50)</f>
        <v>900000</v>
      </c>
      <c r="F49" s="49">
        <f>SUM(F50:F50)</f>
        <v>0</v>
      </c>
      <c r="G49" s="43">
        <f t="shared" si="1"/>
        <v>0</v>
      </c>
      <c r="H49" s="78"/>
      <c r="I49" s="77"/>
      <c r="J49" s="43">
        <f t="shared" si="2"/>
        <v>900000</v>
      </c>
      <c r="K49" s="43">
        <f t="shared" si="3"/>
        <v>900000</v>
      </c>
      <c r="L49" s="43">
        <f t="shared" si="4"/>
        <v>0</v>
      </c>
    </row>
    <row r="50" spans="1:12" s="26" customFormat="1" ht="57.75" customHeight="1">
      <c r="A50" s="27"/>
      <c r="B50" s="28"/>
      <c r="C50" s="37" t="s">
        <v>43</v>
      </c>
      <c r="D50" s="46">
        <f>SUM(E50:F50)</f>
        <v>900000</v>
      </c>
      <c r="E50" s="46">
        <v>900000</v>
      </c>
      <c r="F50" s="46">
        <v>0</v>
      </c>
      <c r="G50" s="46">
        <f t="shared" si="1"/>
        <v>0</v>
      </c>
      <c r="H50" s="77"/>
      <c r="I50" s="77"/>
      <c r="J50" s="46">
        <f t="shared" si="2"/>
        <v>900000</v>
      </c>
      <c r="K50" s="46">
        <f t="shared" si="3"/>
        <v>900000</v>
      </c>
      <c r="L50" s="44">
        <f t="shared" si="4"/>
        <v>0</v>
      </c>
    </row>
    <row r="51" spans="1:12" s="26" customFormat="1" ht="32.25" customHeight="1">
      <c r="A51" s="33"/>
      <c r="B51" s="34"/>
      <c r="C51" s="92" t="s">
        <v>57</v>
      </c>
      <c r="D51" s="43">
        <f>D52</f>
        <v>540000</v>
      </c>
      <c r="E51" s="43">
        <f>E52</f>
        <v>0</v>
      </c>
      <c r="F51" s="43">
        <f>F52</f>
        <v>540000</v>
      </c>
      <c r="G51" s="43">
        <f aca="true" t="shared" si="12" ref="G51:L51">G52</f>
        <v>0</v>
      </c>
      <c r="H51" s="43">
        <f t="shared" si="12"/>
        <v>0</v>
      </c>
      <c r="I51" s="43">
        <f t="shared" si="12"/>
        <v>0</v>
      </c>
      <c r="J51" s="43">
        <f t="shared" si="12"/>
        <v>540000</v>
      </c>
      <c r="K51" s="43">
        <f t="shared" si="12"/>
        <v>0</v>
      </c>
      <c r="L51" s="43">
        <f t="shared" si="12"/>
        <v>540000</v>
      </c>
    </row>
    <row r="52" spans="1:12" s="26" customFormat="1" ht="55.5" customHeight="1">
      <c r="A52" s="33"/>
      <c r="B52" s="34"/>
      <c r="C52" s="37" t="s">
        <v>58</v>
      </c>
      <c r="D52" s="46">
        <f>E52+F52</f>
        <v>540000</v>
      </c>
      <c r="E52" s="75"/>
      <c r="F52" s="75">
        <v>540000</v>
      </c>
      <c r="G52" s="46">
        <f>H52+I52</f>
        <v>0</v>
      </c>
      <c r="H52" s="75"/>
      <c r="I52" s="75"/>
      <c r="J52" s="46">
        <f>K52+L52</f>
        <v>540000</v>
      </c>
      <c r="K52" s="46">
        <f>SUM(E52+H52)</f>
        <v>0</v>
      </c>
      <c r="L52" s="46">
        <f>SUM(F52+I52)</f>
        <v>540000</v>
      </c>
    </row>
    <row r="53" spans="1:12" s="26" customFormat="1" ht="30" customHeight="1">
      <c r="A53" s="24"/>
      <c r="B53" s="25"/>
      <c r="C53" s="92" t="s">
        <v>35</v>
      </c>
      <c r="D53" s="49">
        <f>D54</f>
        <v>290000</v>
      </c>
      <c r="E53" s="49">
        <f>E54</f>
        <v>0</v>
      </c>
      <c r="F53" s="49">
        <f>F54</f>
        <v>290000</v>
      </c>
      <c r="G53" s="43">
        <f t="shared" si="1"/>
        <v>0</v>
      </c>
      <c r="H53" s="78"/>
      <c r="I53" s="78">
        <f>I54</f>
        <v>0</v>
      </c>
      <c r="J53" s="43">
        <f t="shared" si="2"/>
        <v>290000</v>
      </c>
      <c r="K53" s="43">
        <f t="shared" si="3"/>
        <v>0</v>
      </c>
      <c r="L53" s="43">
        <f t="shared" si="4"/>
        <v>290000</v>
      </c>
    </row>
    <row r="54" spans="1:12" s="26" customFormat="1" ht="48" customHeight="1">
      <c r="A54" s="27"/>
      <c r="B54" s="28"/>
      <c r="C54" s="37" t="s">
        <v>39</v>
      </c>
      <c r="D54" s="41">
        <f>E54+F54</f>
        <v>290000</v>
      </c>
      <c r="E54" s="41">
        <v>0</v>
      </c>
      <c r="F54" s="41">
        <f>720000-430000</f>
        <v>290000</v>
      </c>
      <c r="G54" s="46"/>
      <c r="H54" s="77"/>
      <c r="I54" s="75"/>
      <c r="J54" s="46">
        <f t="shared" si="2"/>
        <v>290000</v>
      </c>
      <c r="K54" s="46">
        <f t="shared" si="3"/>
        <v>0</v>
      </c>
      <c r="L54" s="46">
        <f t="shared" si="4"/>
        <v>290000</v>
      </c>
    </row>
    <row r="55" spans="1:12" s="8" customFormat="1" ht="48.75" customHeight="1">
      <c r="A55" s="24"/>
      <c r="B55" s="25"/>
      <c r="C55" s="92" t="s">
        <v>36</v>
      </c>
      <c r="D55" s="43">
        <f aca="true" t="shared" si="13" ref="D55:I55">D56+D57</f>
        <v>853182.44</v>
      </c>
      <c r="E55" s="43">
        <f t="shared" si="13"/>
        <v>0</v>
      </c>
      <c r="F55" s="43">
        <f t="shared" si="13"/>
        <v>853182.44</v>
      </c>
      <c r="G55" s="43">
        <f t="shared" si="13"/>
        <v>0</v>
      </c>
      <c r="H55" s="43">
        <f t="shared" si="13"/>
        <v>0</v>
      </c>
      <c r="I55" s="43">
        <f t="shared" si="13"/>
        <v>0</v>
      </c>
      <c r="J55" s="43">
        <f t="shared" si="2"/>
        <v>853182.44</v>
      </c>
      <c r="K55" s="43">
        <f t="shared" si="3"/>
        <v>0</v>
      </c>
      <c r="L55" s="43">
        <f t="shared" si="4"/>
        <v>853182.44</v>
      </c>
    </row>
    <row r="56" spans="1:12" s="7" customFormat="1" ht="63" customHeight="1">
      <c r="A56" s="27"/>
      <c r="B56" s="28"/>
      <c r="C56" s="37" t="s">
        <v>16</v>
      </c>
      <c r="D56" s="46">
        <f>SUM(E56:F56)</f>
        <v>506682.44</v>
      </c>
      <c r="E56" s="46">
        <v>0</v>
      </c>
      <c r="F56" s="46">
        <f>500000+6682.44</f>
        <v>506682.44</v>
      </c>
      <c r="G56" s="46">
        <f t="shared" si="1"/>
        <v>0</v>
      </c>
      <c r="H56" s="74"/>
      <c r="I56" s="74"/>
      <c r="J56" s="46">
        <f t="shared" si="2"/>
        <v>506682.44</v>
      </c>
      <c r="K56" s="46">
        <f t="shared" si="3"/>
        <v>0</v>
      </c>
      <c r="L56" s="46">
        <f t="shared" si="4"/>
        <v>506682.44</v>
      </c>
    </row>
    <row r="57" spans="1:12" s="26" customFormat="1" ht="51.75" customHeight="1">
      <c r="A57" s="27"/>
      <c r="B57" s="28"/>
      <c r="C57" s="37" t="s">
        <v>17</v>
      </c>
      <c r="D57" s="46">
        <f>SUM(E57:F57)</f>
        <v>346500</v>
      </c>
      <c r="E57" s="46">
        <v>0</v>
      </c>
      <c r="F57" s="46">
        <v>346500</v>
      </c>
      <c r="G57" s="46">
        <f t="shared" si="1"/>
        <v>0</v>
      </c>
      <c r="H57" s="77"/>
      <c r="I57" s="77"/>
      <c r="J57" s="46">
        <f t="shared" si="2"/>
        <v>346500</v>
      </c>
      <c r="K57" s="46">
        <f t="shared" si="3"/>
        <v>0</v>
      </c>
      <c r="L57" s="46">
        <f t="shared" si="4"/>
        <v>346500</v>
      </c>
    </row>
    <row r="58" spans="1:12" s="26" customFormat="1" ht="78" customHeight="1">
      <c r="A58" s="24"/>
      <c r="B58" s="25"/>
      <c r="C58" s="92" t="s">
        <v>18</v>
      </c>
      <c r="D58" s="43">
        <f>D59+D60+D61</f>
        <v>430000</v>
      </c>
      <c r="E58" s="43">
        <f>E59+E60+E61</f>
        <v>430000</v>
      </c>
      <c r="F58" s="43">
        <f>F59+F60+F61</f>
        <v>0</v>
      </c>
      <c r="G58" s="60">
        <f t="shared" si="1"/>
        <v>0</v>
      </c>
      <c r="H58" s="77"/>
      <c r="I58" s="77"/>
      <c r="J58" s="43">
        <f t="shared" si="2"/>
        <v>430000</v>
      </c>
      <c r="K58" s="43">
        <f t="shared" si="3"/>
        <v>430000</v>
      </c>
      <c r="L58" s="43">
        <f t="shared" si="4"/>
        <v>0</v>
      </c>
    </row>
    <row r="59" spans="1:12" s="35" customFormat="1" ht="51.75" customHeight="1">
      <c r="A59" s="16"/>
      <c r="B59" s="15"/>
      <c r="C59" s="37" t="s">
        <v>10</v>
      </c>
      <c r="D59" s="41">
        <f>SUM(E59:F59)</f>
        <v>150000</v>
      </c>
      <c r="E59" s="41">
        <v>150000</v>
      </c>
      <c r="F59" s="41">
        <v>0</v>
      </c>
      <c r="G59" s="46">
        <f t="shared" si="1"/>
        <v>0</v>
      </c>
      <c r="H59" s="78"/>
      <c r="I59" s="78"/>
      <c r="J59" s="46">
        <f t="shared" si="2"/>
        <v>150000</v>
      </c>
      <c r="K59" s="46">
        <f t="shared" si="3"/>
        <v>150000</v>
      </c>
      <c r="L59" s="44">
        <f t="shared" si="4"/>
        <v>0</v>
      </c>
    </row>
    <row r="60" spans="1:12" s="29" customFormat="1" ht="54">
      <c r="A60" s="16"/>
      <c r="B60" s="15"/>
      <c r="C60" s="37" t="s">
        <v>37</v>
      </c>
      <c r="D60" s="46">
        <f>SUM(E60:F60)</f>
        <v>100000</v>
      </c>
      <c r="E60" s="46">
        <v>100000</v>
      </c>
      <c r="F60" s="46">
        <v>0</v>
      </c>
      <c r="G60" s="46">
        <f t="shared" si="1"/>
        <v>0</v>
      </c>
      <c r="H60" s="75"/>
      <c r="I60" s="75"/>
      <c r="J60" s="46">
        <f t="shared" si="2"/>
        <v>100000</v>
      </c>
      <c r="K60" s="46">
        <f t="shared" si="3"/>
        <v>100000</v>
      </c>
      <c r="L60" s="44">
        <f t="shared" si="4"/>
        <v>0</v>
      </c>
    </row>
    <row r="61" spans="1:12" s="29" customFormat="1" ht="52.5" customHeight="1">
      <c r="A61" s="27"/>
      <c r="B61" s="28"/>
      <c r="C61" s="37" t="s">
        <v>19</v>
      </c>
      <c r="D61" s="46">
        <f>SUM(E61:F61)</f>
        <v>180000</v>
      </c>
      <c r="E61" s="46">
        <f>250000-70000</f>
        <v>180000</v>
      </c>
      <c r="F61" s="46">
        <v>0</v>
      </c>
      <c r="G61" s="46">
        <f t="shared" si="1"/>
        <v>0</v>
      </c>
      <c r="H61" s="75"/>
      <c r="I61" s="75"/>
      <c r="J61" s="46">
        <f t="shared" si="2"/>
        <v>180000</v>
      </c>
      <c r="K61" s="46">
        <f t="shared" si="3"/>
        <v>180000</v>
      </c>
      <c r="L61" s="44">
        <f t="shared" si="4"/>
        <v>0</v>
      </c>
    </row>
    <row r="62" spans="1:12" s="29" customFormat="1" ht="43.5" customHeight="1">
      <c r="A62" s="30"/>
      <c r="B62" s="31"/>
      <c r="C62" s="92" t="s">
        <v>20</v>
      </c>
      <c r="D62" s="44">
        <f aca="true" t="shared" si="14" ref="D62:I62">D63</f>
        <v>380000</v>
      </c>
      <c r="E62" s="44">
        <f t="shared" si="14"/>
        <v>0</v>
      </c>
      <c r="F62" s="44">
        <f t="shared" si="14"/>
        <v>380000</v>
      </c>
      <c r="G62" s="44">
        <f t="shared" si="14"/>
        <v>-380000</v>
      </c>
      <c r="H62" s="44">
        <f t="shared" si="14"/>
        <v>0</v>
      </c>
      <c r="I62" s="44">
        <f t="shared" si="14"/>
        <v>-380000</v>
      </c>
      <c r="J62" s="44">
        <f t="shared" si="2"/>
        <v>0</v>
      </c>
      <c r="K62" s="44">
        <f t="shared" si="3"/>
        <v>0</v>
      </c>
      <c r="L62" s="44">
        <f t="shared" si="4"/>
        <v>0</v>
      </c>
    </row>
    <row r="63" spans="1:12" s="29" customFormat="1" ht="86.25" customHeight="1">
      <c r="A63" s="27"/>
      <c r="B63" s="28"/>
      <c r="C63" s="37" t="s">
        <v>38</v>
      </c>
      <c r="D63" s="46">
        <f>E63+F63</f>
        <v>380000</v>
      </c>
      <c r="E63" s="46">
        <v>0</v>
      </c>
      <c r="F63" s="46">
        <v>380000</v>
      </c>
      <c r="G63" s="46">
        <f t="shared" si="1"/>
        <v>-380000</v>
      </c>
      <c r="H63" s="75"/>
      <c r="I63" s="75">
        <v>-380000</v>
      </c>
      <c r="J63" s="46">
        <f t="shared" si="2"/>
        <v>0</v>
      </c>
      <c r="K63" s="46">
        <f t="shared" si="3"/>
        <v>0</v>
      </c>
      <c r="L63" s="46">
        <f t="shared" si="4"/>
        <v>0</v>
      </c>
    </row>
    <row r="64" spans="1:12" s="29" customFormat="1" ht="45.75" customHeight="1">
      <c r="A64" s="16"/>
      <c r="B64" s="15"/>
      <c r="C64" s="23" t="s">
        <v>15</v>
      </c>
      <c r="D64" s="48">
        <f>D65</f>
        <v>93500</v>
      </c>
      <c r="E64" s="48">
        <f aca="true" t="shared" si="15" ref="E64:L65">E65</f>
        <v>93500</v>
      </c>
      <c r="F64" s="48">
        <f t="shared" si="15"/>
        <v>0</v>
      </c>
      <c r="G64" s="48">
        <f t="shared" si="15"/>
        <v>0</v>
      </c>
      <c r="H64" s="48">
        <f t="shared" si="15"/>
        <v>0</v>
      </c>
      <c r="I64" s="48">
        <f t="shared" si="15"/>
        <v>0</v>
      </c>
      <c r="J64" s="48">
        <f t="shared" si="15"/>
        <v>93500</v>
      </c>
      <c r="K64" s="48">
        <f t="shared" si="15"/>
        <v>93500</v>
      </c>
      <c r="L64" s="48">
        <f t="shared" si="15"/>
        <v>0</v>
      </c>
    </row>
    <row r="65" spans="1:12" s="29" customFormat="1" ht="31.5" customHeight="1">
      <c r="A65" s="17">
        <v>8340</v>
      </c>
      <c r="B65" s="17" t="s">
        <v>7</v>
      </c>
      <c r="C65" s="23" t="s">
        <v>8</v>
      </c>
      <c r="D65" s="45">
        <f>D66</f>
        <v>93500</v>
      </c>
      <c r="E65" s="45">
        <f t="shared" si="15"/>
        <v>93500</v>
      </c>
      <c r="F65" s="45">
        <f t="shared" si="15"/>
        <v>0</v>
      </c>
      <c r="G65" s="45">
        <f t="shared" si="15"/>
        <v>0</v>
      </c>
      <c r="H65" s="45">
        <f t="shared" si="15"/>
        <v>0</v>
      </c>
      <c r="I65" s="45">
        <f t="shared" si="15"/>
        <v>0</v>
      </c>
      <c r="J65" s="45">
        <f t="shared" si="15"/>
        <v>93500</v>
      </c>
      <c r="K65" s="45">
        <f t="shared" si="15"/>
        <v>93500</v>
      </c>
      <c r="L65" s="45">
        <f t="shared" si="15"/>
        <v>0</v>
      </c>
    </row>
    <row r="66" spans="1:12" s="7" customFormat="1" ht="68.25" customHeight="1">
      <c r="A66" s="27"/>
      <c r="B66" s="28"/>
      <c r="C66" s="92" t="s">
        <v>23</v>
      </c>
      <c r="D66" s="43">
        <f>D67+D69+D68</f>
        <v>93500</v>
      </c>
      <c r="E66" s="43">
        <f aca="true" t="shared" si="16" ref="E66:L66">E67+E69+E68</f>
        <v>93500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93500</v>
      </c>
      <c r="K66" s="43">
        <f t="shared" si="16"/>
        <v>93500</v>
      </c>
      <c r="L66" s="43">
        <f t="shared" si="16"/>
        <v>0</v>
      </c>
    </row>
    <row r="67" spans="1:12" s="7" customFormat="1" ht="54.75" customHeight="1">
      <c r="A67" s="27"/>
      <c r="B67" s="28"/>
      <c r="C67" s="37" t="s">
        <v>9</v>
      </c>
      <c r="D67" s="41">
        <f>SUM(E67:F67)</f>
        <v>40000</v>
      </c>
      <c r="E67" s="41">
        <v>40000</v>
      </c>
      <c r="F67" s="41"/>
      <c r="G67" s="46">
        <f t="shared" si="1"/>
        <v>0</v>
      </c>
      <c r="H67" s="74"/>
      <c r="I67" s="74"/>
      <c r="J67" s="46">
        <f t="shared" si="2"/>
        <v>40000</v>
      </c>
      <c r="K67" s="46">
        <f t="shared" si="3"/>
        <v>40000</v>
      </c>
      <c r="L67" s="44">
        <f t="shared" si="4"/>
        <v>0</v>
      </c>
    </row>
    <row r="68" spans="1:12" s="7" customFormat="1" ht="53.25" customHeight="1">
      <c r="A68" s="27"/>
      <c r="B68" s="28"/>
      <c r="C68" s="37" t="s">
        <v>29</v>
      </c>
      <c r="D68" s="41">
        <f>SUM(E68:F68)</f>
        <v>48500</v>
      </c>
      <c r="E68" s="41">
        <v>48500</v>
      </c>
      <c r="F68" s="41"/>
      <c r="G68" s="46"/>
      <c r="H68" s="74"/>
      <c r="I68" s="74"/>
      <c r="J68" s="46">
        <f>K68+L68</f>
        <v>48500</v>
      </c>
      <c r="K68" s="46">
        <f>SUM(E68+H68)</f>
        <v>48500</v>
      </c>
      <c r="L68" s="46">
        <f>SUM(F68+I68)</f>
        <v>0</v>
      </c>
    </row>
    <row r="69" spans="1:12" s="29" customFormat="1" ht="48.75" customHeight="1">
      <c r="A69" s="36"/>
      <c r="B69" s="36"/>
      <c r="C69" s="37" t="s">
        <v>28</v>
      </c>
      <c r="D69" s="41">
        <f>SUM(E69:F69)</f>
        <v>5000</v>
      </c>
      <c r="E69" s="46">
        <v>5000</v>
      </c>
      <c r="F69" s="44"/>
      <c r="G69" s="46">
        <f t="shared" si="1"/>
        <v>0</v>
      </c>
      <c r="H69" s="75"/>
      <c r="I69" s="75"/>
      <c r="J69" s="46">
        <f t="shared" si="2"/>
        <v>5000</v>
      </c>
      <c r="K69" s="46">
        <f t="shared" si="3"/>
        <v>5000</v>
      </c>
      <c r="L69" s="44">
        <f t="shared" si="4"/>
        <v>0</v>
      </c>
    </row>
    <row r="70" spans="1:12" s="32" customFormat="1" ht="25.5" customHeight="1">
      <c r="A70" s="16"/>
      <c r="B70" s="15"/>
      <c r="C70" s="14" t="s">
        <v>3</v>
      </c>
      <c r="D70" s="47">
        <f aca="true" t="shared" si="17" ref="D70:L70">D64+D41+D24+D19+D37</f>
        <v>6359543.449999999</v>
      </c>
      <c r="E70" s="47">
        <f t="shared" si="17"/>
        <v>2006500</v>
      </c>
      <c r="F70" s="47">
        <f>F64+F41+F24+F19+F37</f>
        <v>4353043.449999999</v>
      </c>
      <c r="G70" s="47">
        <f>G64+G41+G24+G19+G37</f>
        <v>0</v>
      </c>
      <c r="H70" s="47">
        <f t="shared" si="17"/>
        <v>0</v>
      </c>
      <c r="I70" s="47">
        <f t="shared" si="17"/>
        <v>0</v>
      </c>
      <c r="J70" s="47">
        <f t="shared" si="17"/>
        <v>6359543.449999999</v>
      </c>
      <c r="K70" s="47">
        <f t="shared" si="17"/>
        <v>2006500</v>
      </c>
      <c r="L70" s="47">
        <f t="shared" si="17"/>
        <v>4353043.449999999</v>
      </c>
    </row>
    <row r="71" spans="1:12" s="29" customFormat="1" ht="18">
      <c r="A71" s="7"/>
      <c r="B71" s="6"/>
      <c r="C71" s="12"/>
      <c r="D71" s="52"/>
      <c r="E71" s="51"/>
      <c r="F71" s="51"/>
      <c r="G71" s="79"/>
      <c r="H71" s="80"/>
      <c r="I71" s="80"/>
      <c r="J71" s="81"/>
      <c r="K71" s="81"/>
      <c r="L71" s="81"/>
    </row>
    <row r="72" spans="2:12" s="7" customFormat="1" ht="18">
      <c r="B72" s="6"/>
      <c r="C72" s="12"/>
      <c r="D72" s="52"/>
      <c r="E72" s="51"/>
      <c r="F72" s="51"/>
      <c r="G72" s="69"/>
      <c r="H72" s="70"/>
      <c r="I72" s="70"/>
      <c r="J72" s="71"/>
      <c r="K72" s="71"/>
      <c r="L72" s="71"/>
    </row>
    <row r="73" spans="2:12" s="7" customFormat="1" ht="18">
      <c r="B73" s="6"/>
      <c r="C73" s="12"/>
      <c r="D73" s="52"/>
      <c r="E73" s="51"/>
      <c r="F73" s="51"/>
      <c r="G73" s="69"/>
      <c r="H73" s="70"/>
      <c r="I73" s="70"/>
      <c r="J73" s="71"/>
      <c r="K73" s="71"/>
      <c r="L73" s="71"/>
    </row>
    <row r="74" spans="1:12" s="29" customFormat="1" ht="27.75" customHeight="1">
      <c r="A74" s="131" t="s">
        <v>65</v>
      </c>
      <c r="B74" s="131"/>
      <c r="C74" s="131"/>
      <c r="D74" s="65"/>
      <c r="E74" s="108"/>
      <c r="F74" s="108"/>
      <c r="G74" s="108"/>
      <c r="H74" s="108"/>
      <c r="I74" s="108" t="s">
        <v>66</v>
      </c>
      <c r="J74" s="108"/>
      <c r="K74" s="108"/>
      <c r="L74" s="108"/>
    </row>
    <row r="75" spans="1:12" s="29" customFormat="1" ht="33">
      <c r="A75" s="13"/>
      <c r="B75" s="19"/>
      <c r="C75" s="18"/>
      <c r="D75" s="53"/>
      <c r="E75" s="54"/>
      <c r="F75" s="54"/>
      <c r="G75" s="69"/>
      <c r="H75" s="80"/>
      <c r="I75" s="80"/>
      <c r="J75" s="81"/>
      <c r="K75" s="81"/>
      <c r="L75" s="81"/>
    </row>
    <row r="76" spans="1:12" s="29" customFormat="1" ht="25.5">
      <c r="A76" s="114" t="s">
        <v>62</v>
      </c>
      <c r="B76" s="114"/>
      <c r="C76" s="114"/>
      <c r="D76" s="52"/>
      <c r="E76" s="51"/>
      <c r="F76" s="51"/>
      <c r="G76" s="69"/>
      <c r="H76" s="80"/>
      <c r="I76" s="80"/>
      <c r="J76" s="81"/>
      <c r="K76" s="81"/>
      <c r="L76" s="81"/>
    </row>
    <row r="77" spans="1:12" s="7" customFormat="1" ht="18">
      <c r="A77" s="63"/>
      <c r="B77" s="63" t="s">
        <v>45</v>
      </c>
      <c r="C77" s="63"/>
      <c r="D77" s="52"/>
      <c r="E77" s="51"/>
      <c r="F77" s="51"/>
      <c r="G77" s="69"/>
      <c r="H77" s="70"/>
      <c r="I77" s="70"/>
      <c r="J77" s="71"/>
      <c r="K77" s="71"/>
      <c r="L77" s="71"/>
    </row>
    <row r="78" spans="1:12" s="7" customFormat="1" ht="25.5">
      <c r="A78" s="127"/>
      <c r="B78" s="127"/>
      <c r="C78" s="20"/>
      <c r="D78" s="52"/>
      <c r="E78" s="51"/>
      <c r="F78" s="51"/>
      <c r="G78" s="69"/>
      <c r="H78" s="70"/>
      <c r="I78" s="70"/>
      <c r="J78" s="71"/>
      <c r="K78" s="71"/>
      <c r="L78" s="71"/>
    </row>
    <row r="79" spans="1:12" s="7" customFormat="1" ht="18">
      <c r="A79" s="97"/>
      <c r="B79" s="98"/>
      <c r="C79" s="12"/>
      <c r="D79" s="52"/>
      <c r="E79" s="51"/>
      <c r="F79" s="51"/>
      <c r="G79" s="69"/>
      <c r="H79" s="70"/>
      <c r="I79" s="70"/>
      <c r="J79" s="71"/>
      <c r="K79" s="71"/>
      <c r="L79" s="71"/>
    </row>
    <row r="80" spans="1:12" s="7" customFormat="1" ht="18">
      <c r="A80" s="97"/>
      <c r="B80" s="98"/>
      <c r="C80" s="98"/>
      <c r="D80" s="100"/>
      <c r="E80" s="101"/>
      <c r="F80" s="101"/>
      <c r="G80" s="69"/>
      <c r="H80" s="70"/>
      <c r="I80" s="70"/>
      <c r="J80" s="71"/>
      <c r="K80" s="71"/>
      <c r="L80" s="71"/>
    </row>
    <row r="81" spans="1:12" s="21" customFormat="1" ht="27.75">
      <c r="A81" s="97"/>
      <c r="B81" s="98"/>
      <c r="C81" s="98"/>
      <c r="D81" s="100"/>
      <c r="E81" s="101"/>
      <c r="F81" s="101"/>
      <c r="G81" s="69"/>
      <c r="H81" s="70"/>
      <c r="I81" s="70"/>
      <c r="J81" s="71"/>
      <c r="K81" s="71"/>
      <c r="L81" s="71"/>
    </row>
    <row r="82" spans="1:12" s="13" customFormat="1" ht="33">
      <c r="A82" s="97"/>
      <c r="B82" s="98"/>
      <c r="C82" s="98"/>
      <c r="D82" s="100"/>
      <c r="E82" s="101"/>
      <c r="F82" s="101"/>
      <c r="G82" s="69"/>
      <c r="H82" s="70"/>
      <c r="I82" s="70"/>
      <c r="J82" s="71"/>
      <c r="K82" s="71"/>
      <c r="L82" s="71"/>
    </row>
    <row r="83" spans="1:12" s="7" customFormat="1" ht="25.5">
      <c r="A83" s="10"/>
      <c r="B83" s="9"/>
      <c r="C83" s="113"/>
      <c r="D83" s="56"/>
      <c r="E83" s="57"/>
      <c r="F83" s="57"/>
      <c r="G83" s="69"/>
      <c r="H83" s="70"/>
      <c r="I83" s="70"/>
      <c r="J83" s="71"/>
      <c r="K83" s="71"/>
      <c r="L83" s="71"/>
    </row>
    <row r="84" spans="1:12" s="7" customFormat="1" ht="22.5">
      <c r="A84" s="4"/>
      <c r="B84" s="3"/>
      <c r="C84" s="113"/>
      <c r="D84" s="102"/>
      <c r="E84" s="103"/>
      <c r="F84" s="103"/>
      <c r="G84" s="69"/>
      <c r="H84" s="70"/>
      <c r="I84" s="70"/>
      <c r="J84" s="71"/>
      <c r="K84" s="71"/>
      <c r="L84" s="71"/>
    </row>
    <row r="85" spans="1:12" s="7" customFormat="1" ht="22.5">
      <c r="A85" s="4"/>
      <c r="B85" s="3"/>
      <c r="C85" s="104"/>
      <c r="D85" s="58"/>
      <c r="E85" s="59"/>
      <c r="F85" s="59"/>
      <c r="G85" s="69"/>
      <c r="H85" s="70"/>
      <c r="I85" s="70"/>
      <c r="J85" s="71"/>
      <c r="K85" s="71"/>
      <c r="L85" s="71"/>
    </row>
    <row r="86" spans="1:6" ht="22.5">
      <c r="A86" s="4"/>
      <c r="B86" s="3"/>
      <c r="C86" s="105"/>
      <c r="D86" s="58"/>
      <c r="E86" s="59"/>
      <c r="F86" s="59"/>
    </row>
    <row r="87" spans="1:6" ht="22.5">
      <c r="A87" s="4"/>
      <c r="B87" s="3"/>
      <c r="C87" s="105"/>
      <c r="D87" s="58"/>
      <c r="E87" s="59"/>
      <c r="F87" s="59"/>
    </row>
    <row r="88" ht="22.5">
      <c r="C88" s="106"/>
    </row>
    <row r="90" spans="1:12" s="10" customFormat="1" ht="25.5">
      <c r="A90" s="97"/>
      <c r="B90" s="98"/>
      <c r="C90" s="98"/>
      <c r="D90" s="100"/>
      <c r="E90" s="101"/>
      <c r="F90" s="101"/>
      <c r="G90" s="82"/>
      <c r="H90" s="67"/>
      <c r="I90" s="67"/>
      <c r="J90" s="68"/>
      <c r="K90" s="68"/>
      <c r="L90" s="68"/>
    </row>
    <row r="91" spans="1:12" s="4" customFormat="1" ht="22.5">
      <c r="A91" s="97"/>
      <c r="B91" s="98"/>
      <c r="C91" s="98"/>
      <c r="D91" s="100"/>
      <c r="E91" s="101"/>
      <c r="F91" s="101"/>
      <c r="G91" s="82"/>
      <c r="H91" s="67"/>
      <c r="I91" s="67"/>
      <c r="J91" s="68"/>
      <c r="K91" s="68"/>
      <c r="L91" s="68"/>
    </row>
    <row r="92" spans="1:12" s="4" customFormat="1" ht="22.5">
      <c r="A92" s="97"/>
      <c r="B92" s="98"/>
      <c r="C92" s="98"/>
      <c r="D92" s="100"/>
      <c r="E92" s="101"/>
      <c r="F92" s="101"/>
      <c r="G92" s="82"/>
      <c r="H92" s="67"/>
      <c r="I92" s="67"/>
      <c r="J92" s="68"/>
      <c r="K92" s="68"/>
      <c r="L92" s="68"/>
    </row>
    <row r="93" spans="1:12" s="4" customFormat="1" ht="22.5">
      <c r="A93" s="97"/>
      <c r="B93" s="98"/>
      <c r="C93" s="98"/>
      <c r="D93" s="100"/>
      <c r="E93" s="101"/>
      <c r="F93" s="101"/>
      <c r="G93" s="69"/>
      <c r="H93" s="67"/>
      <c r="I93" s="67"/>
      <c r="J93" s="68"/>
      <c r="K93" s="68"/>
      <c r="L93" s="68"/>
    </row>
    <row r="94" spans="1:12" s="4" customFormat="1" ht="22.5">
      <c r="A94" s="97"/>
      <c r="B94" s="98"/>
      <c r="C94" s="98"/>
      <c r="D94" s="100"/>
      <c r="E94" s="101"/>
      <c r="F94" s="101"/>
      <c r="G94" s="69"/>
      <c r="H94" s="67"/>
      <c r="I94" s="67"/>
      <c r="J94" s="68"/>
      <c r="K94" s="68"/>
      <c r="L94" s="68"/>
    </row>
  </sheetData>
  <sheetProtection/>
  <mergeCells count="38">
    <mergeCell ref="D1:L1"/>
    <mergeCell ref="A74:C74"/>
    <mergeCell ref="D2:G2"/>
    <mergeCell ref="H2:N2"/>
    <mergeCell ref="H3:N3"/>
    <mergeCell ref="H4:N4"/>
    <mergeCell ref="H5:N5"/>
    <mergeCell ref="H6:N6"/>
    <mergeCell ref="H7:N7"/>
    <mergeCell ref="A12:B12"/>
    <mergeCell ref="D3:G3"/>
    <mergeCell ref="D6:G6"/>
    <mergeCell ref="D7:G7"/>
    <mergeCell ref="E74:F74"/>
    <mergeCell ref="G15:G17"/>
    <mergeCell ref="A10:L10"/>
    <mergeCell ref="L15:L17"/>
    <mergeCell ref="J15:J17"/>
    <mergeCell ref="A9:L9"/>
    <mergeCell ref="G74:H74"/>
    <mergeCell ref="C83:C84"/>
    <mergeCell ref="A76:C76"/>
    <mergeCell ref="F15:F17"/>
    <mergeCell ref="D14:F14"/>
    <mergeCell ref="D15:D17"/>
    <mergeCell ref="E15:E17"/>
    <mergeCell ref="A14:A17"/>
    <mergeCell ref="B14:B17"/>
    <mergeCell ref="C14:C17"/>
    <mergeCell ref="A78:B78"/>
    <mergeCell ref="A13:B13"/>
    <mergeCell ref="I74:J74"/>
    <mergeCell ref="K74:L74"/>
    <mergeCell ref="H15:H17"/>
    <mergeCell ref="I15:I17"/>
    <mergeCell ref="G14:I14"/>
    <mergeCell ref="J14:L14"/>
    <mergeCell ref="K15:K17"/>
  </mergeCells>
  <printOptions horizontalCentered="1"/>
  <pageMargins left="0.3937007874015748" right="0.3937007874015748" top="1.1811023622047245" bottom="0.5905511811023623" header="0.5118110236220472" footer="0.2362204724409449"/>
  <pageSetup fitToHeight="7" fitToWidth="1" horizontalDpi="600" verticalDpi="600" orientation="landscape" paperSize="9" scale="47" r:id="rId1"/>
  <headerFooter>
    <oddFooter>&amp;R&amp;14Сторінка&amp;P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Цибульник Неля Миколаївна</cp:lastModifiedBy>
  <cp:lastPrinted>2020-10-22T12:48:55Z</cp:lastPrinted>
  <dcterms:created xsi:type="dcterms:W3CDTF">2014-01-17T10:52:16Z</dcterms:created>
  <dcterms:modified xsi:type="dcterms:W3CDTF">2020-10-22T12:49:00Z</dcterms:modified>
  <cp:category/>
  <cp:version/>
  <cp:contentType/>
  <cp:contentStatus/>
</cp:coreProperties>
</file>