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240" windowWidth="9720" windowHeight="7200" firstSheet="1" activeTab="1"/>
  </bookViews>
  <sheets>
    <sheet name="Додаток 1" sheetId="10" state="hidden" r:id="rId1"/>
    <sheet name="Звіт 2019" sheetId="13" r:id="rId2"/>
  </sheets>
  <definedNames>
    <definedName name="_xlnm._FilterDatabase" localSheetId="1" hidden="1">'Звіт 2019'!$A$21:$V$146</definedName>
    <definedName name="_xlnm.Print_Area" localSheetId="0">'Додаток 1'!$A$1:$C$28</definedName>
    <definedName name="_xlnm.Print_Area" localSheetId="1">'Звіт 2019'!$A$1:$T$162</definedName>
  </definedNames>
  <calcPr calcId="125725"/>
</workbook>
</file>

<file path=xl/calcChain.xml><?xml version="1.0" encoding="utf-8"?>
<calcChain xmlns="http://schemas.openxmlformats.org/spreadsheetml/2006/main">
  <c r="R96" i="13"/>
  <c r="F144"/>
  <c r="C143"/>
  <c r="C142"/>
  <c r="N144"/>
  <c r="P134"/>
  <c r="P136" s="1"/>
  <c r="P94"/>
  <c r="M44"/>
  <c r="P130"/>
  <c r="P132" s="1"/>
  <c r="M126"/>
  <c r="M127" s="1"/>
  <c r="M128" s="1"/>
  <c r="M134"/>
  <c r="M136" s="1"/>
  <c r="I136"/>
  <c r="J136"/>
  <c r="N136"/>
  <c r="O136"/>
  <c r="Q136"/>
  <c r="R136"/>
  <c r="P135"/>
  <c r="Q135"/>
  <c r="R135"/>
  <c r="I135"/>
  <c r="J135"/>
  <c r="N135"/>
  <c r="O135"/>
  <c r="R49"/>
  <c r="Q49"/>
  <c r="P40"/>
  <c r="I132"/>
  <c r="J132"/>
  <c r="N132"/>
  <c r="O132"/>
  <c r="Q132"/>
  <c r="R132"/>
  <c r="H131"/>
  <c r="I131"/>
  <c r="J131"/>
  <c r="N131"/>
  <c r="O131"/>
  <c r="Q131"/>
  <c r="R131"/>
  <c r="N127"/>
  <c r="N128" s="1"/>
  <c r="O127"/>
  <c r="O128" s="1"/>
  <c r="Q127"/>
  <c r="Q128" s="1"/>
  <c r="R127"/>
  <c r="R128" s="1"/>
  <c r="M130"/>
  <c r="M132" s="1"/>
  <c r="P126"/>
  <c r="P127" s="1"/>
  <c r="P128" s="1"/>
  <c r="N124"/>
  <c r="O124"/>
  <c r="Q124"/>
  <c r="R124"/>
  <c r="N123"/>
  <c r="O123"/>
  <c r="Q123"/>
  <c r="R123"/>
  <c r="N122"/>
  <c r="O122"/>
  <c r="Q122"/>
  <c r="R122"/>
  <c r="R121"/>
  <c r="P119"/>
  <c r="P123" s="1"/>
  <c r="P120"/>
  <c r="P124" s="1"/>
  <c r="P118"/>
  <c r="P122" s="1"/>
  <c r="P113"/>
  <c r="P112"/>
  <c r="O110"/>
  <c r="Q110"/>
  <c r="R110"/>
  <c r="O108"/>
  <c r="Q108"/>
  <c r="R108"/>
  <c r="O109"/>
  <c r="Q109"/>
  <c r="R109"/>
  <c r="N55"/>
  <c r="O55"/>
  <c r="Q55"/>
  <c r="R55"/>
  <c r="N54"/>
  <c r="O54"/>
  <c r="Q54"/>
  <c r="R54"/>
  <c r="N53"/>
  <c r="O53"/>
  <c r="Q53"/>
  <c r="R53"/>
  <c r="N52"/>
  <c r="O52"/>
  <c r="Q52"/>
  <c r="R52"/>
  <c r="N51"/>
  <c r="O51"/>
  <c r="Q51"/>
  <c r="R51"/>
  <c r="N50"/>
  <c r="O50"/>
  <c r="Q50"/>
  <c r="R50"/>
  <c r="N72"/>
  <c r="O72"/>
  <c r="Q72"/>
  <c r="R72"/>
  <c r="N71"/>
  <c r="O71"/>
  <c r="Q71"/>
  <c r="R71"/>
  <c r="O70"/>
  <c r="Q70"/>
  <c r="R70"/>
  <c r="O69"/>
  <c r="Q69"/>
  <c r="R69"/>
  <c r="P39"/>
  <c r="P38"/>
  <c r="P37"/>
  <c r="R145"/>
  <c r="O144"/>
  <c r="P144"/>
  <c r="Q144"/>
  <c r="R144"/>
  <c r="N142"/>
  <c r="O142"/>
  <c r="Q142"/>
  <c r="R142"/>
  <c r="N90"/>
  <c r="O90"/>
  <c r="Q90"/>
  <c r="R90"/>
  <c r="N89"/>
  <c r="N140" s="1"/>
  <c r="O89"/>
  <c r="O140" s="1"/>
  <c r="Q89"/>
  <c r="Q140" s="1"/>
  <c r="R89"/>
  <c r="R140" s="1"/>
  <c r="N88"/>
  <c r="O88"/>
  <c r="Q88"/>
  <c r="R88"/>
  <c r="N87"/>
  <c r="O87"/>
  <c r="Q87"/>
  <c r="R87"/>
  <c r="N86"/>
  <c r="O86"/>
  <c r="Q86"/>
  <c r="R86"/>
  <c r="P48"/>
  <c r="P36"/>
  <c r="P32"/>
  <c r="P33"/>
  <c r="P34"/>
  <c r="P35"/>
  <c r="P55" s="1"/>
  <c r="O68"/>
  <c r="Q68"/>
  <c r="R68"/>
  <c r="P57"/>
  <c r="P58"/>
  <c r="P72" s="1"/>
  <c r="P63"/>
  <c r="P64"/>
  <c r="P71" s="1"/>
  <c r="P65"/>
  <c r="P66"/>
  <c r="P67"/>
  <c r="P59"/>
  <c r="P60"/>
  <c r="P61"/>
  <c r="P62"/>
  <c r="I144"/>
  <c r="J144"/>
  <c r="I124"/>
  <c r="J124"/>
  <c r="I123"/>
  <c r="J123"/>
  <c r="I122"/>
  <c r="J122"/>
  <c r="N121"/>
  <c r="N145" s="1"/>
  <c r="O121"/>
  <c r="P121"/>
  <c r="Q121"/>
  <c r="M118"/>
  <c r="M120"/>
  <c r="M124" s="1"/>
  <c r="M119"/>
  <c r="M123" s="1"/>
  <c r="I110"/>
  <c r="J110"/>
  <c r="N110"/>
  <c r="I109"/>
  <c r="J109"/>
  <c r="N109"/>
  <c r="N108"/>
  <c r="I55"/>
  <c r="J55"/>
  <c r="I54"/>
  <c r="I142" s="1"/>
  <c r="J54"/>
  <c r="J142" s="1"/>
  <c r="I53"/>
  <c r="J53"/>
  <c r="I52"/>
  <c r="J52"/>
  <c r="J51"/>
  <c r="J50"/>
  <c r="N49"/>
  <c r="O49"/>
  <c r="P41"/>
  <c r="P42"/>
  <c r="P52" s="1"/>
  <c r="P43"/>
  <c r="P44"/>
  <c r="P46"/>
  <c r="P47"/>
  <c r="P54" s="1"/>
  <c r="P142" s="1"/>
  <c r="P45"/>
  <c r="M48"/>
  <c r="M41"/>
  <c r="M42"/>
  <c r="M43"/>
  <c r="M45"/>
  <c r="M46"/>
  <c r="M47"/>
  <c r="M54" s="1"/>
  <c r="M142" s="1"/>
  <c r="M32"/>
  <c r="M33"/>
  <c r="M34"/>
  <c r="M35"/>
  <c r="M55" s="1"/>
  <c r="M37"/>
  <c r="M38"/>
  <c r="M39"/>
  <c r="M40"/>
  <c r="M36"/>
  <c r="P103"/>
  <c r="P104"/>
  <c r="P105"/>
  <c r="P107"/>
  <c r="P106"/>
  <c r="P110" s="1"/>
  <c r="M103"/>
  <c r="M104"/>
  <c r="M105"/>
  <c r="M107"/>
  <c r="M106"/>
  <c r="M110" s="1"/>
  <c r="I72"/>
  <c r="J72"/>
  <c r="I71"/>
  <c r="J71"/>
  <c r="I70"/>
  <c r="J70"/>
  <c r="N70"/>
  <c r="I69"/>
  <c r="J69"/>
  <c r="N69"/>
  <c r="N68"/>
  <c r="M67"/>
  <c r="M62"/>
  <c r="M63"/>
  <c r="M64"/>
  <c r="M71" s="1"/>
  <c r="M65"/>
  <c r="M66"/>
  <c r="M58"/>
  <c r="M72" s="1"/>
  <c r="M59"/>
  <c r="M60"/>
  <c r="M61"/>
  <c r="M57"/>
  <c r="I90"/>
  <c r="J90"/>
  <c r="I89"/>
  <c r="J89"/>
  <c r="I88"/>
  <c r="J88"/>
  <c r="I87"/>
  <c r="J87"/>
  <c r="P74"/>
  <c r="P75"/>
  <c r="P76"/>
  <c r="P90" s="1"/>
  <c r="M74"/>
  <c r="M75"/>
  <c r="M76"/>
  <c r="M90" s="1"/>
  <c r="M77"/>
  <c r="M78"/>
  <c r="P77"/>
  <c r="P78"/>
  <c r="P79"/>
  <c r="P85"/>
  <c r="M85"/>
  <c r="P81"/>
  <c r="P82"/>
  <c r="P89" s="1"/>
  <c r="P83"/>
  <c r="P84"/>
  <c r="M79"/>
  <c r="M81"/>
  <c r="M82"/>
  <c r="M89" s="1"/>
  <c r="M83"/>
  <c r="M84"/>
  <c r="P80"/>
  <c r="M80"/>
  <c r="N116"/>
  <c r="O116"/>
  <c r="P116"/>
  <c r="Q116"/>
  <c r="R116"/>
  <c r="N115"/>
  <c r="O115"/>
  <c r="P115"/>
  <c r="Q115"/>
  <c r="R115"/>
  <c r="N114"/>
  <c r="O114"/>
  <c r="P114"/>
  <c r="Q114"/>
  <c r="R114"/>
  <c r="M113"/>
  <c r="M144" s="1"/>
  <c r="M112"/>
  <c r="M115" s="1"/>
  <c r="N101"/>
  <c r="O101"/>
  <c r="Q101"/>
  <c r="R101"/>
  <c r="N100"/>
  <c r="O100"/>
  <c r="Q100"/>
  <c r="R100"/>
  <c r="P99"/>
  <c r="P101" s="1"/>
  <c r="M99"/>
  <c r="M101" s="1"/>
  <c r="J97"/>
  <c r="N97"/>
  <c r="N141" s="1"/>
  <c r="O97"/>
  <c r="O141" s="1"/>
  <c r="Q97"/>
  <c r="Q141" s="1"/>
  <c r="R97"/>
  <c r="R141" s="1"/>
  <c r="I96"/>
  <c r="J96"/>
  <c r="N96"/>
  <c r="O96"/>
  <c r="Q96"/>
  <c r="J95"/>
  <c r="N95"/>
  <c r="O95"/>
  <c r="Q95"/>
  <c r="R95"/>
  <c r="H96"/>
  <c r="P92"/>
  <c r="M94"/>
  <c r="P93"/>
  <c r="M93"/>
  <c r="M92"/>
  <c r="O30"/>
  <c r="O143" s="1"/>
  <c r="Q30"/>
  <c r="Q143" s="1"/>
  <c r="R30"/>
  <c r="R143" s="1"/>
  <c r="Q29"/>
  <c r="Q139" s="1"/>
  <c r="R29"/>
  <c r="R139" s="1"/>
  <c r="O28"/>
  <c r="O138" s="1"/>
  <c r="Q28"/>
  <c r="R28"/>
  <c r="R138" s="1"/>
  <c r="Q27"/>
  <c r="R27"/>
  <c r="N21"/>
  <c r="N23"/>
  <c r="M23" s="1"/>
  <c r="N22"/>
  <c r="P22"/>
  <c r="P23"/>
  <c r="P24"/>
  <c r="P25"/>
  <c r="P30" s="1"/>
  <c r="P143" s="1"/>
  <c r="P26"/>
  <c r="P29" s="1"/>
  <c r="P21"/>
  <c r="O26"/>
  <c r="O29" s="1"/>
  <c r="N25"/>
  <c r="N30" s="1"/>
  <c r="N24"/>
  <c r="M24" s="1"/>
  <c r="M22"/>
  <c r="M26"/>
  <c r="M21"/>
  <c r="H144"/>
  <c r="G144" s="1"/>
  <c r="F143"/>
  <c r="F142"/>
  <c r="F141"/>
  <c r="H134"/>
  <c r="H136" s="1"/>
  <c r="H132"/>
  <c r="G130"/>
  <c r="G132" s="1"/>
  <c r="J127"/>
  <c r="J128" s="1"/>
  <c r="I127"/>
  <c r="I128" s="1"/>
  <c r="H127"/>
  <c r="H128" s="1"/>
  <c r="G126"/>
  <c r="G127" s="1"/>
  <c r="H124"/>
  <c r="H123"/>
  <c r="H122"/>
  <c r="J121"/>
  <c r="I121"/>
  <c r="H121"/>
  <c r="G120"/>
  <c r="G124" s="1"/>
  <c r="G119"/>
  <c r="G123" s="1"/>
  <c r="G118"/>
  <c r="G122" s="1"/>
  <c r="J116"/>
  <c r="I116"/>
  <c r="H116"/>
  <c r="J115"/>
  <c r="I115"/>
  <c r="H115"/>
  <c r="J114"/>
  <c r="I114"/>
  <c r="H114"/>
  <c r="G113"/>
  <c r="G116" s="1"/>
  <c r="G112"/>
  <c r="G115" s="1"/>
  <c r="H110"/>
  <c r="H109"/>
  <c r="J108"/>
  <c r="I108"/>
  <c r="H108"/>
  <c r="G107"/>
  <c r="G106"/>
  <c r="G110" s="1"/>
  <c r="G105"/>
  <c r="G104"/>
  <c r="G103"/>
  <c r="J101"/>
  <c r="I101"/>
  <c r="H101"/>
  <c r="J100"/>
  <c r="I100"/>
  <c r="H100"/>
  <c r="G99"/>
  <c r="G101" s="1"/>
  <c r="H94"/>
  <c r="G94" s="1"/>
  <c r="G93"/>
  <c r="G96" s="1"/>
  <c r="I92"/>
  <c r="I97" s="1"/>
  <c r="I141" s="1"/>
  <c r="H92"/>
  <c r="H90"/>
  <c r="H89"/>
  <c r="H88"/>
  <c r="H87"/>
  <c r="J86"/>
  <c r="I86"/>
  <c r="H86"/>
  <c r="G85"/>
  <c r="G84"/>
  <c r="G83"/>
  <c r="G82"/>
  <c r="G89" s="1"/>
  <c r="G81"/>
  <c r="G80"/>
  <c r="G79"/>
  <c r="G78"/>
  <c r="G77"/>
  <c r="G76"/>
  <c r="G90" s="1"/>
  <c r="G75"/>
  <c r="G74"/>
  <c r="H72"/>
  <c r="H71"/>
  <c r="H70"/>
  <c r="H69"/>
  <c r="J68"/>
  <c r="I68"/>
  <c r="H68"/>
  <c r="G67"/>
  <c r="G66"/>
  <c r="G65"/>
  <c r="G64"/>
  <c r="G71" s="1"/>
  <c r="G63"/>
  <c r="G62"/>
  <c r="G61"/>
  <c r="G60"/>
  <c r="G59"/>
  <c r="G58"/>
  <c r="G72" s="1"/>
  <c r="G57"/>
  <c r="H55"/>
  <c r="H53"/>
  <c r="H52"/>
  <c r="H140" s="1"/>
  <c r="H51"/>
  <c r="J49"/>
  <c r="I48"/>
  <c r="I51" s="1"/>
  <c r="H47"/>
  <c r="H54" s="1"/>
  <c r="H142" s="1"/>
  <c r="G142" s="1"/>
  <c r="G47"/>
  <c r="G54" s="1"/>
  <c r="G46"/>
  <c r="G45"/>
  <c r="G44"/>
  <c r="G43"/>
  <c r="G42"/>
  <c r="G52" s="1"/>
  <c r="G41"/>
  <c r="G40"/>
  <c r="G39"/>
  <c r="G38"/>
  <c r="I37"/>
  <c r="I50" s="1"/>
  <c r="G36"/>
  <c r="G35"/>
  <c r="G55" s="1"/>
  <c r="G34"/>
  <c r="G33"/>
  <c r="H32"/>
  <c r="H50" s="1"/>
  <c r="J30"/>
  <c r="J143" s="1"/>
  <c r="I30"/>
  <c r="I143" s="1"/>
  <c r="H30"/>
  <c r="J29"/>
  <c r="J139"/>
  <c r="I29"/>
  <c r="H29"/>
  <c r="H139" s="1"/>
  <c r="J28"/>
  <c r="J138" s="1"/>
  <c r="H28"/>
  <c r="J27"/>
  <c r="H27"/>
  <c r="G26"/>
  <c r="G29" s="1"/>
  <c r="G25"/>
  <c r="G30" s="1"/>
  <c r="I24"/>
  <c r="I28" s="1"/>
  <c r="I138" s="1"/>
  <c r="G23"/>
  <c r="G22"/>
  <c r="G21"/>
  <c r="H15"/>
  <c r="G24"/>
  <c r="I27"/>
  <c r="G32"/>
  <c r="G37"/>
  <c r="H49"/>
  <c r="G68"/>
  <c r="G86"/>
  <c r="G92"/>
  <c r="G108"/>
  <c r="G114"/>
  <c r="I49"/>
  <c r="G121"/>
  <c r="G50"/>
  <c r="H143"/>
  <c r="G53"/>
  <c r="G69"/>
  <c r="G70"/>
  <c r="G87"/>
  <c r="N28"/>
  <c r="N138" s="1"/>
  <c r="P96"/>
  <c r="M96"/>
  <c r="P97"/>
  <c r="M97"/>
  <c r="M70"/>
  <c r="J137"/>
  <c r="G88"/>
  <c r="G109"/>
  <c r="I145"/>
  <c r="M25"/>
  <c r="P27"/>
  <c r="P95"/>
  <c r="M95"/>
  <c r="M87"/>
  <c r="M69"/>
  <c r="M109"/>
  <c r="M53"/>
  <c r="M50"/>
  <c r="M52"/>
  <c r="M140" s="1"/>
  <c r="J140"/>
  <c r="J141"/>
  <c r="M88"/>
  <c r="M51"/>
  <c r="I140"/>
  <c r="M121"/>
  <c r="P68"/>
  <c r="P28"/>
  <c r="H97"/>
  <c r="H141" s="1"/>
  <c r="M100"/>
  <c r="M114"/>
  <c r="M116"/>
  <c r="M86"/>
  <c r="M68"/>
  <c r="M49"/>
  <c r="M108"/>
  <c r="M122"/>
  <c r="G100"/>
  <c r="G131"/>
  <c r="I95"/>
  <c r="I137" s="1"/>
  <c r="P100"/>
  <c r="P49"/>
  <c r="P86"/>
  <c r="Q137"/>
  <c r="R137"/>
  <c r="R146" s="1"/>
  <c r="P87"/>
  <c r="Q145"/>
  <c r="O145"/>
  <c r="P108"/>
  <c r="P109"/>
  <c r="P51"/>
  <c r="Q146" l="1"/>
  <c r="M28"/>
  <c r="M138" s="1"/>
  <c r="G27"/>
  <c r="O139"/>
  <c r="M29"/>
  <c r="M139" s="1"/>
  <c r="O27"/>
  <c r="O137" s="1"/>
  <c r="N143"/>
  <c r="N27"/>
  <c r="M30"/>
  <c r="M143" s="1"/>
  <c r="O146"/>
  <c r="H95"/>
  <c r="H137" s="1"/>
  <c r="H145"/>
  <c r="J145"/>
  <c r="Q138"/>
  <c r="P70"/>
  <c r="P131"/>
  <c r="P145" s="1"/>
  <c r="M135"/>
  <c r="G141"/>
  <c r="G95"/>
  <c r="G97"/>
  <c r="G28"/>
  <c r="I139"/>
  <c r="G139" s="1"/>
  <c r="J146"/>
  <c r="P88"/>
  <c r="M141"/>
  <c r="P50"/>
  <c r="P53"/>
  <c r="P141" s="1"/>
  <c r="P137"/>
  <c r="G140"/>
  <c r="N139"/>
  <c r="P69"/>
  <c r="P138" s="1"/>
  <c r="I146"/>
  <c r="G128"/>
  <c r="G143"/>
  <c r="H138"/>
  <c r="G138" s="1"/>
  <c r="P139"/>
  <c r="P140"/>
  <c r="G48"/>
  <c r="G134"/>
  <c r="M131"/>
  <c r="M145" s="1"/>
  <c r="H135"/>
  <c r="P146" l="1"/>
  <c r="H146"/>
  <c r="N137"/>
  <c r="N146" s="1"/>
  <c r="M27"/>
  <c r="M137" s="1"/>
  <c r="M146" s="1"/>
  <c r="G49"/>
  <c r="G137" s="1"/>
  <c r="G51"/>
  <c r="G136"/>
  <c r="G135"/>
  <c r="G145" s="1"/>
  <c r="G146" l="1"/>
</calcChain>
</file>

<file path=xl/sharedStrings.xml><?xml version="1.0" encoding="utf-8"?>
<sst xmlns="http://schemas.openxmlformats.org/spreadsheetml/2006/main" count="467" uniqueCount="229">
  <si>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</si>
  <si>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</si>
  <si>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</si>
  <si>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</si>
  <si>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</si>
  <si>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</si>
  <si>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</si>
  <si>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</si>
  <si>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</si>
  <si>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</si>
  <si>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</si>
  <si>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</si>
  <si>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</si>
  <si>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</si>
  <si>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</si>
  <si>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</si>
  <si>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</si>
  <si>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</si>
  <si>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</si>
  <si>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</si>
  <si>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</si>
  <si>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</si>
  <si>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</si>
  <si>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</si>
  <si>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</si>
  <si>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</si>
  <si>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</si>
  <si>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</si>
  <si>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</si>
  <si>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</si>
  <si>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</si>
  <si>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</si>
  <si>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</si>
  <si>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</si>
  <si>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</si>
  <si>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</si>
  <si>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</si>
  <si>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</si>
  <si>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</si>
  <si>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</si>
  <si>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</si>
  <si>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</si>
  <si>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</si>
  <si>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</si>
  <si>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</si>
  <si>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</si>
  <si>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</si>
  <si>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</si>
  <si>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</si>
  <si>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</si>
  <si>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</si>
  <si>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</si>
  <si>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</si>
  <si>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</si>
  <si>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</si>
  <si>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</si>
  <si>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</si>
  <si>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</si>
  <si>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</si>
  <si>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</si>
  <si>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</si>
  <si>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</si>
  <si>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</si>
  <si>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1.</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</si>
  <si>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</si>
  <si>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</si>
  <si>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</si>
  <si>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</si>
  <si>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</si>
  <si>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</si>
  <si>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</si>
  <si>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</si>
  <si>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</si>
  <si>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</si>
  <si>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</si>
  <si>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</si>
  <si>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</si>
  <si>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</si>
  <si>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</si>
  <si>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</si>
  <si>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</si>
  <si>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</si>
  <si>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</si>
  <si>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</si>
  <si>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</si>
  <si>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</si>
  <si>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</si>
  <si>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</si>
  <si>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</si>
  <si>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</si>
  <si>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</si>
  <si>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</si>
  <si>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</si>
  <si>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</si>
  <si>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</si>
  <si>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</si>
  <si>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</si>
  <si>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державного бюджету місцевим бюджетам на здійснення заходів щодо соціально-економічного розвитку окремих територій</t>
  </si>
  <si>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</si>
  <si>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</si>
  <si>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2019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</si>
  <si>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</si>
  <si>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</si>
  <si>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</si>
  <si>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</si>
  <si>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</si>
  <si>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</si>
  <si>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</si>
  <si>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</si>
  <si>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</si>
  <si>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</si>
  <si>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</si>
  <si>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</si>
  <si>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</si>
  <si>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</si>
  <si>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</si>
  <si>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</si>
  <si>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</si>
  <si>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</si>
  <si>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11. БУДІВНИЦТВО ТА РЕКОНСТРУКЦІЯ МЕДИЧНИХ УСТАНОВ ТА ЗАКЛАДІВ</t>
  </si>
  <si>
    <t xml:space="preserve">Підпрограма 12. МЕДИЧНЕ ОБСЛУГОВУВАННЯ НАСЕЛЕННЯ ЗА ПРОГРАМОЮ МЕДИЧНИХ ГАРАНТІЙ </t>
  </si>
  <si>
    <t>Фінансування медзакладів за новою системою у сфері надання первинної меддопомоги</t>
  </si>
  <si>
    <t>Кошти від Національної служби здоров'я за кількістю укладених декларацій з пацієнтами</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</si>
  <si>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</si>
  <si>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</si>
  <si>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</si>
  <si>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РАЗОМ</t>
  </si>
  <si>
    <t>Кошти національної служби здоров’я України</t>
  </si>
  <si>
    <t>Кошти на виконання інших програм (п.2 підпрограми 2, п.2 підпрограми 3, п.2 підпрограми 4,  п.2, п.3  підпрограма 7, підпрограма 9, 10, 11, 12)</t>
  </si>
  <si>
    <t>РАЗОМ ПО ПРОГРАМІ (без коштів на виконання інших міських програм)</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</si>
  <si>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</si>
  <si>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</si>
  <si>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</si>
  <si>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</si>
  <si>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</si>
  <si>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</si>
  <si>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</si>
  <si>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</si>
  <si>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</si>
  <si>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</si>
  <si>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</si>
  <si>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</si>
  <si>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</si>
  <si>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Кошти міського бюджету (загальний фонд) / кошти бюджету ОТГ</t>
  </si>
  <si>
    <t>Супровід медичними працівниками заходів в м.Суми</t>
  </si>
  <si>
    <t>3.1. 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</si>
  <si>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</si>
  <si>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</si>
  <si>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</si>
  <si>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</si>
  <si>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КНП "ЦПМСД №1" СМР, КНП "ЦПМСД № 2" СМР, КНП "ЦМКЛ" СМР, КНП "КЛ №4" СМР, КНП "КЛ № 5" СМР, КНП "ДКЛСЗ" СМР, КНП " КПБПДМ" СМР, КНП "КСП" СМР</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</si>
  <si>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</si>
  <si>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</si>
  <si>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</si>
  <si>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</si>
  <si>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</si>
  <si>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</si>
  <si>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</si>
  <si>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</si>
  <si>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Впровадження сучасних діагностичних та лікувальних технологій. Оновлення матеріально-технічної бази закладів у зв'язку з реформуванням у 2019-2020 роках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</si>
  <si>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Напрями діяльності  (підпрограми), завдання та заходи комплексної  Програми Cумської міської об'єднаної територіальної  громади "Охорона здоров'я" на 2019-2021 роки"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</si>
  <si>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</si>
  <si>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 xml:space="preserve">На виконання міської програми " Про програму підвищення енергоефективності в бюджетній сфері міста Суми на 2017-2019 роки"/ «Про   Програму підвищення енергоефективності в бюджетній сфері Сумської міської об’єднаної територіальної громади на 2020-2022 роки» </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</si>
  <si>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</si>
  <si>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2020 (план)</t>
  </si>
  <si>
    <t>Кошти міського бюджету (спеціальний  фонд, власні надходження) / кошти бюджету ОТГ (спеціальний фонд, власні надходження)</t>
  </si>
  <si>
    <t>2019-2020 роки</t>
  </si>
  <si>
    <t>Плановий обсяг фінансування,  тис. грн.</t>
  </si>
  <si>
    <t>Фактичний обсяг фінансування, тис. грн.</t>
  </si>
  <si>
    <t>Стан виконання (показники ефективності)</t>
  </si>
  <si>
    <t>загальний фонд</t>
  </si>
  <si>
    <t>спеціальний фонд</t>
  </si>
  <si>
    <t>2021(прогноз)</t>
  </si>
  <si>
    <t xml:space="preserve">    1. </t>
  </si>
  <si>
    <t>07</t>
  </si>
  <si>
    <r>
      <t>відділ охорони здоров'я Сумської міської рад</t>
    </r>
    <r>
      <rPr>
        <sz val="14"/>
        <rFont val="Times New Roman"/>
        <family val="1"/>
        <charset val="204"/>
      </rPr>
      <t>и</t>
    </r>
  </si>
  <si>
    <t>КВКВ</t>
  </si>
  <si>
    <t>найменування головного розпорядника коштів</t>
  </si>
  <si>
    <t xml:space="preserve">    2.</t>
  </si>
  <si>
    <t>0710000</t>
  </si>
  <si>
    <t>КТКВ</t>
  </si>
  <si>
    <t>найменування  відповідального виконавця програми</t>
  </si>
  <si>
    <t xml:space="preserve">    3.</t>
  </si>
  <si>
    <t>0700000</t>
  </si>
  <si>
    <t>КТПКВ</t>
  </si>
  <si>
    <t>найменування програми, дата і номер рішення міської ради про її затвердження</t>
  </si>
  <si>
    <t>Проведення безкоштовного зубопротезування особам пільгових категорій</t>
  </si>
  <si>
    <t xml:space="preserve">Підвищення рівня соціальної захищеності учасників антитерористичної операції </t>
  </si>
  <si>
    <t>Оновлення матеріально-технічної бази закладів  (придбання комп'ютерної техніки), які забезпечують  надання  амбулаторно-поліклінічної  вторинної  (спеціалізованої) медичної допомоги та стаціонарної медичної допомоги</t>
  </si>
  <si>
    <t>Забезпечення супровіду медичними працівниками заходів в м.Суми</t>
  </si>
  <si>
    <t>З метою підвищення рівня соціальної захищеності  учасників антитерористичної операції у 2019 році забезпечено медикаментами 179 осіб</t>
  </si>
  <si>
    <t>З метою підвищення рівня соціальної захищеності  учасників антитерористичної операції у 2019 році забезпечено медикаментами 12 осіб</t>
  </si>
  <si>
    <t xml:space="preserve">З метою підвищення рівня соціальної захищеності  учасників антитерористичної операції у 2019 році забезпечено медикаментами 904 учасника антитерористичної операції </t>
  </si>
  <si>
    <t>У 2019 році для ЦПМД №1 придбано гематологічний аналізатор (800 тис. грн.), аналізатор сечі (33,5 тис. грн.), аналізатор біохімічний напівавтоматичний (165 тис. грн.), цифровий стетоскоп (14,5 тис. грн.), для ЦПМСД № 2 - кондиціонер (9,7 тис. гривень) та проведено капітальний ремонт приміщень по вул. Привокзальна, 3-а та по вул. Паркова, 1 (1015,1 тис. грн.) та капітальний ремонт ліфта по вул. Привокзальна, 3-а (284,6 тис. грн.)</t>
  </si>
  <si>
    <t>Для забезпечення комфортного перебування пацієнтів і працівників у закладах охорони здоров'я проведено оплату за теплопостачання на суму 1207,7 тис. грн., за водопостачання і водовідведення - 169,2 тис. грн., за електроенергію - 502,5 тис. грн., за інші енергоносії - 47,5 тис. грн.</t>
  </si>
  <si>
    <t xml:space="preserve">У 2019 році для закладів охорони здоров'я, що надають спеціалізовану медичну допомогу, придбано обладнання на загальну суму 7765,9 тис. грн., проведено капітальних ремонтів на загальну суму 5247 тис. грн., з них для ЦМКЛ придбано обладнання на суму 3300,6 тис. грн., проведено капітальних ремонтів на суму 488 тис. грн., для КЛ № 4 обладнання - на суму 66 тис. грн., капітальних ремонтів - на суму 1695,8 тис. грн., для КЛ № 5 обладнання - на суму 4017 тис. грн., капітальних ремонтів - на суму 625,7 тис. грн., для ДКЛ Святої Зинаїди обладнання - на суму 382,3 тис. грн., капітальних ремонтів - 2437,5 тис. грн. </t>
  </si>
  <si>
    <t>У 2019 році для пологового будинку придбано обладнання на суму 252,4 тис. грн. (фетальний монітор, інфузійний шприцевий насос 2-х канальний, крісло гінекологічне КГ-ЗЕ з електроприводом, холодильник однокамерний, Низькотемпературний морозильний ларь -45°С "VT 146", мультимедійний проектор, контур дихальний до апарату ШВЛ "Bear cub 750 psv") та проведено капітальний ремонт на загальну суму 63,6 тис. грн. (системи теплопостачання на горищі акушерського корпусу, системи теплопостачання жіночої консультації,  вводу холодного водопостачання в жіночу консультацію)</t>
  </si>
  <si>
    <t>У 2019 році для стоматологічної поліклініки придбано стоматологічні установки (автоматичні робочі місця стоматолога) та ноутбук (10 тис. грн.)</t>
  </si>
  <si>
    <t>Зазначені видатки забезпечили на 100% відшкодування вартості лікарських засобів під час амбулаторного лікування осіб, що страждають на серцево-судинні захворювання, цукровий діабет II типу, бронхіальну астму. З 1 квітня 2019 року відшкодування проводиться Національною службою здоров’я України.</t>
  </si>
  <si>
    <t>На початок 2019 року потреба в коштах на лікування хворих на цукровий та нецукровий діабет становить 14152,4 тис. гривень. Кошти, виділені з державного бюджету, у сумі 4580,5 тис. грн. забезпечили потребу лише на 32,4%. За рахунок коштів, виділених з міського бюджету протягом року, у загальній сумі 5405 тис. грн. вдалося забезпечити уточнену потребу (9 985,5 тис. гривень) на 100%</t>
  </si>
  <si>
    <t>Забезпечено надання спеціалізованої медичної допомоги відповідно до галузевих стандартів</t>
  </si>
  <si>
    <t>Забезпечено надання спеціалізованої медичної допомоги  відповідно до галузевих стандартів</t>
  </si>
  <si>
    <t>З метою забезпечення стабільного функціонування закладів охорони здоров'я придбано предметів, матеріалів на загальну суму 481,08 тис. грн., продуктів харчування - 452,33 тис. грн., оплачено послуги (крім комунальних) на суму 1170,75 тис. грн., видатки на відрядження - 28,76 тис. грн., окремі заходи по реалізації програм - 10,63 тис. грн., інші поточні видатки - 6,21 тис. грн. (за рахунок  коштів спеціального фонду -  4,2 тис. грн.)</t>
  </si>
  <si>
    <t>Для забезпечення комфортного перебування пацієнтів і працівників у закладі охорони здоров'я проведено оплату за теплопостачання на суму 2322,49 тис. грн., за водопостачання і водовідведення - 182,32 тис. грн., за електроенергію - 729,77 тис. грн., за інші енергоносії - 80,97 тис. грн.</t>
  </si>
  <si>
    <t xml:space="preserve">Забезпечено надання стоматололгічної допомоги відповідно до галузевих стандартів.                                                 </t>
  </si>
  <si>
    <t>З метою забезпечення стабільного функціонування закладів охорони здоров'я придбано предметів, матеріалів на загальну суму 118,94 тис. грн (за рахунок  коштів спеціального фонду -  5,71 тис. грн.).,  оплачено послуги (крім комунальних) на суму 178,3 тис. грн. (за рахунок коштів спеціального фонду - 31,26 тис. грн.), окремі заходи по реалізації програм - 3,4 тис. грн., виплачено пенсій та допомоги - 23,56 тис. грн., інші виплати населенню - 0,5 тис. грн. та інші поточні видатки - 0,12 (кошти спеціального фонду)</t>
  </si>
  <si>
    <t>Для забезпечення комфортного перебування пацієнтів і працівників у закладі охорони здоров'я проведено оплату за теплопостачання на суму 367,85 тис. грн. (за рахунок коштів спеціального фонду - 59,97 тис. грн.), за водопостачання і водовідведення - 24,1 тис. грн. (за рахунок коштів спеціального фонду - 2,2 тис. грн.), за електроенергію - 185 тис. грн. (за рахунок коштів спеціального фонду - 26 тис.грн.), за інші енергоносії - 4,62 тис. грн. (за рахунок коштів спеціального фонду - 0,5 тис. грн.)</t>
  </si>
  <si>
    <t>Придбано 200 ноутбуків для закладів охорони здоров'я, що забезпечують надання амбулаторно-поліклінічної вторинної (спеціалізованої) медичної допомоги та стаціонарної медичної допомоги</t>
  </si>
  <si>
    <t>Для ЦМКЛ придбано апарат підводної тракції хребта (179,5 тис. грн.), дитячої лікарні - мікроскоп лор операційний (2996 тис. грн.), ЦПМСД № 2 придбано медичне обладнання на загальну суму 1639 тис. грн. (електрокардіограф 12- ти кан-й (2 шт.), аналізатор сечі (3 шт.), діагностувальний спірометр (6 шт.), стетоскоп електронний (10 шт.), прямий отоскоп (5 шт.), цифровий дерматоскоп (4 шт.), гематологічний аналізатор (2шт.), дистилятор електронний ДЕ- 4 (3 шт.), мікроскоп бінокулярний (3 шт.), Термостат ТС 20 (3 шт.), стерилізатор повітряний ГП-20 (2 шт.)</t>
  </si>
  <si>
    <t>З метою підвищення енергоефективності в лікувальних закладах міста проведені капітальні ремонти в ЦМКЛ на суму 1881 тис. грн.(будівлі (утеплення стін підвалу з влаштуванням відмостки), в дитячій лікарні - на суму 5575,6 тис. грн.(цоколя консульнативно-діагностичного відділення №2, системи електромереж, електрообладнання та окремих внутрішніх приміщень, заміна вікон та дверей, модернізація інженерних систем), в ЦПМСД № 2 - 194,5 тис. грн. (будівлі (заміна вікон)</t>
  </si>
  <si>
    <t>Капітальний ремонт в дитячій лікарні - основні роботи (ізоляція стін,капітальний ремонт даху,підвал і транзитні (магістральні)трубопроводи,установка обліку теплової енергії)</t>
  </si>
  <si>
    <t>З метою виконання державних гарантій за рахунок коштів з міського бюджету забезпечені лікарськими засобами (пільгові рецепти) 55704 особи (при плані - 54501 особа). У зв'язку зі збільшенням кількості пільгової категорії хворих, що уклали договори  з лікарями підприєства КНП " ЦПМСД №1 СМР  зменшилася середня вартість  одного пільгового рецепта  від загальних видатків, а саме від 205 грн. до 196,6 грн.</t>
  </si>
  <si>
    <t>На початку року на черзі на пільгове зубне протезування перебувало 8122 особи, протягом року кількість осіб зросла до 8707 осіб. У 2019 році запротезовано 770 осіб (при плані - 1219 осіб). Зменшилася кількість осіб, яким надані в 2019 році послуги  по зубному протезуванню по відношенню до плану  у зв'язку  із збільшенням  вартості послуг по зубопротезуванню.Середня вартість зубопротезування 1 пацієнта становить 3008,57 грн. (при вартості на початок року - 1900,41 грн.)</t>
  </si>
  <si>
    <t>Додаток 1                                                                                                       до рішення Сумської міської ради "Про хід виконання комплексної Програми Сумської міської об’єднаної територіальної громади «Охорона здоров'я» на 2019-2021 роки», затвердженої рішенням Сумської міської ради від 19 грудня 2018 року № 4333 - МР (зі змінами), за підсумками 2019 року"</t>
  </si>
  <si>
    <t>Для покращення догляду за тяжкохворими у домашніх умовах та адаптування їх до самообслуговування (придбання катетерів, калоприймачів, підгузків, урологічних прокладок) фактично використано 805,25 тис. грн. Для раннього виявлення туберкульозу у дітей та підлітків (придбання туберкуліну) використано 935,5 тис. грн.</t>
  </si>
  <si>
    <t>Проведено поточний ремонт приміщень ЦПМСД №2 на суму 80 тис. грн., придбано смартфони для двох ЦПМСД на суму 61,18 тис. грн.</t>
  </si>
  <si>
    <t>З метою забезпечення стабільного функціонування закладів охорони здоров'я придбано предметів, матеріалів на загальну суму 2965,7 тис. грн., продуктів харчування - 5381,99 тис. грн., оплачено послуги (крім комунальних) на суму 5306,78 тис. грн., видатки на відрядження - 541,47 тис. грн., окремі заходи на реалізацію державних (регіональних) програм - 90,14 тис. грн., виплачено пенсій і допомоги - 685,94 тис. грн., інші виплати населенню - 601,92 тис. грн.,  інші поточні видатки - 29,61 тис. грн.</t>
  </si>
  <si>
    <t>У 2019 році середня заробітна плата у закладах охорони здоров'я міста, що надають спеціалізовану медичну допомогу, становить - 5655,99 грн. (лікарі - 7469,20 грн., середній медичний персонал - 5568,22 грн., молодший медичний персонал - 4561,18 грн., інший - 5520,79 грн.)</t>
  </si>
  <si>
    <t>Для забезпечення комфортного перебування пацієнтів і працівників у закладах охорони здоров'я проведено оплату за теплопостачання на суму 12315,2 тис. грн., за водопостачання і водовідведення - 1471,4 тис. грн., за електроенергію - 4927,2 тис. грн., за природний газ - 703,67 тис. грн., за інші енергоносії - 412,9 тис. грн.</t>
  </si>
  <si>
    <t>У 2019 році середня заробітна плата у пологовому будинку становить 5580,74 грн. (лікарі - 7537,87 грн., середній медичний персонал - 5156,66 грн., молодший медичний персонал - 4706,69 грн., інший - 5113,22 грн.)</t>
  </si>
  <si>
    <t>У 2019 році середня заробітна плата у стоматологічній поліклініці становить 5965,23 грн. (лікарі - 8190,10 грн., середній медичний персонал - 5201,86 грн., молодший медичний персонал - 4196,97 грн., інший - 5780,13 грн.)</t>
  </si>
  <si>
    <t xml:space="preserve">Проведені будівельні роботи амбулаторії по вул. Шишкіна, 12 на суму 296,7 тис. грн., реконструкції лорвідділення дитячої лікарні по вул. Троїцька, 28 на суму 1493,6 тис. грн., першого поверху акушерського корпусу пологового будинку по вул. Троїцька, 20 на суму 800,4 тис. гривень, операційного блоку лікарні № 5 на суму 93,4 тис. грн., приміщення ЦМКЛ по вул. 20 років Перемоги, 13 на суму 1324,1 тис. грн., неврологічного відділення лікарні № 4 по вул. Металургів, 38 на суму 1295,9 тис. грн. </t>
  </si>
  <si>
    <t>На утримання у 2019 році централізованої бухгалтерії та інформаційно-аналітичного центру медичної статистики витрачено 2510,8 тис. грн., з них на оплату праці з нарахуваннями – 2 362 тис. грн., на оплату комунальних послуг та енергоносіїв – 37 тис. грн.</t>
  </si>
  <si>
    <t>У 2019 році отримано від Національної служби здоров'я України ЦПМСД № 1 - 67071,66 тис. грн., ЦПМСД № 2 - 62736,73 тис. грн.</t>
  </si>
  <si>
    <t>Кошти Національної служби здоров’я України</t>
  </si>
  <si>
    <t xml:space="preserve">Комплексна Програма Cумської міської об'єднаної територіальної громади «Охорона здоров'я» на 2019-2021 роки», </t>
  </si>
  <si>
    <t>затверджена рішенням Сумської міської ради від 19 грудня  2018 року № 4333 - МР  (зі змінами)</t>
  </si>
  <si>
    <t xml:space="preserve">    Інформація про хід виконання «Комплексної Програми Сумської міської об’єднаної територіальної громади «Охорона здоров'я» на 2019-2021 роки» затвердженої рішення Сумської міської ради від 19 грудня 2018 року № 4333 - МР (зі змінами), за підсумками 2019 року</t>
  </si>
  <si>
    <t>від 27 травня 2020 року № 6861- МР</t>
  </si>
</sst>
</file>

<file path=xl/styles.xml><?xml version="1.0" encoding="utf-8"?>
<styleSheet xmlns="http://schemas.openxmlformats.org/spreadsheetml/2006/main">
  <numFmts count="3">
    <numFmt numFmtId="164" formatCode="0.0"/>
    <numFmt numFmtId="165" formatCode="0.000"/>
    <numFmt numFmtId="166" formatCode="#,##0.0"/>
  </numFmts>
  <fonts count="21">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12"/>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u/>
      <sz val="14"/>
      <name val="Times New Roman"/>
      <family val="1"/>
      <charset val="204"/>
    </font>
    <font>
      <u/>
      <sz val="12"/>
      <name val="Times New Roman"/>
      <family val="1"/>
      <charset val="204"/>
    </font>
    <font>
      <sz val="11"/>
      <name val="Times New Roman"/>
      <family val="1"/>
      <charset val="204"/>
    </font>
    <font>
      <sz val="14"/>
      <color rgb="FFFF0000"/>
      <name val="Times New Roman"/>
      <family val="1"/>
      <charset val="204"/>
    </font>
    <font>
      <sz val="14"/>
      <color theme="1"/>
      <name val="Times New Roman"/>
      <family val="1"/>
      <charset val="204"/>
    </font>
    <font>
      <sz val="14"/>
      <color theme="0"/>
      <name val="Times New Roman"/>
      <family val="1"/>
      <charset val="204"/>
    </font>
    <font>
      <sz val="10"/>
      <color rgb="FFFF0000"/>
      <name val="Arial"/>
      <family val="2"/>
      <charset val="204"/>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0" fontId="7" fillId="0" borderId="0"/>
    <xf numFmtId="0" fontId="2" fillId="0" borderId="0"/>
    <xf numFmtId="0" fontId="5" fillId="0" borderId="0"/>
    <xf numFmtId="0" fontId="4" fillId="0" borderId="0"/>
    <xf numFmtId="9" fontId="5" fillId="0" borderId="0" applyFont="0" applyFill="0" applyBorder="0" applyAlignment="0" applyProtection="0"/>
    <xf numFmtId="0" fontId="8" fillId="0" borderId="0"/>
  </cellStyleXfs>
  <cellXfs count="207">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vertical="top"/>
    </xf>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vertical="center"/>
    </xf>
    <xf numFmtId="1" fontId="3" fillId="2" borderId="0" xfId="0" applyNumberFormat="1" applyFont="1" applyFill="1"/>
    <xf numFmtId="0" fontId="17" fillId="2" borderId="0" xfId="0" applyFont="1" applyFill="1"/>
    <xf numFmtId="0" fontId="3" fillId="2" borderId="0" xfId="0" applyFont="1" applyFill="1" applyAlignment="1">
      <alignment horizontal="left" vertical="center"/>
    </xf>
    <xf numFmtId="0" fontId="3" fillId="2" borderId="0" xfId="0" applyFont="1" applyFill="1" applyAlignment="1">
      <alignment horizontal="right"/>
    </xf>
    <xf numFmtId="0" fontId="18"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164" fontId="3" fillId="2" borderId="0" xfId="0" applyNumberFormat="1" applyFont="1" applyFill="1"/>
    <xf numFmtId="0" fontId="10" fillId="2" borderId="0" xfId="0" applyFont="1" applyFill="1"/>
    <xf numFmtId="164" fontId="10" fillId="2" borderId="0" xfId="0" applyNumberFormat="1" applyFont="1" applyFill="1"/>
    <xf numFmtId="0" fontId="3" fillId="2" borderId="0" xfId="0" applyFont="1" applyFill="1" applyBorder="1" applyAlignment="1">
      <alignment horizontal="left" vertical="top" wrapText="1"/>
    </xf>
    <xf numFmtId="0" fontId="10" fillId="2" borderId="0" xfId="0" applyFont="1" applyFill="1" applyAlignment="1">
      <alignment horizontal="center" vertical="center"/>
    </xf>
    <xf numFmtId="0" fontId="10" fillId="2" borderId="0" xfId="0" applyFont="1" applyFill="1" applyAlignment="1">
      <alignment wrapText="1"/>
    </xf>
    <xf numFmtId="0" fontId="10" fillId="2" borderId="0" xfId="0" applyFont="1" applyFill="1" applyAlignment="1">
      <alignment horizontal="center"/>
    </xf>
    <xf numFmtId="0" fontId="3" fillId="2" borderId="0" xfId="0" applyFont="1" applyFill="1" applyAlignment="1">
      <alignment horizontal="left"/>
    </xf>
    <xf numFmtId="0" fontId="1" fillId="2" borderId="0" xfId="0" applyFont="1" applyFill="1" applyBorder="1" applyAlignment="1">
      <alignment horizontal="left" vertical="top"/>
    </xf>
    <xf numFmtId="0" fontId="13"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9" fillId="0" borderId="1" xfId="0" applyNumberFormat="1" applyFont="1" applyBorder="1" applyAlignment="1">
      <alignment horizontal="center" vertical="center" wrapText="1"/>
    </xf>
    <xf numFmtId="0" fontId="12" fillId="2" borderId="0" xfId="0" applyFont="1" applyFill="1" applyBorder="1" applyAlignment="1">
      <alignment horizontal="left" vertical="top"/>
    </xf>
    <xf numFmtId="0" fontId="3" fillId="4" borderId="0" xfId="0" applyFont="1" applyFill="1" applyAlignment="1">
      <alignment wrapText="1"/>
    </xf>
    <xf numFmtId="0" fontId="3" fillId="4" borderId="0" xfId="0" applyFont="1" applyFill="1" applyAlignment="1">
      <alignment vertical="top" wrapText="1"/>
    </xf>
    <xf numFmtId="0" fontId="19" fillId="4" borderId="0" xfId="0" applyFont="1" applyFill="1" applyAlignment="1">
      <alignment wrapText="1"/>
    </xf>
    <xf numFmtId="165" fontId="19" fillId="4" borderId="0" xfId="0" applyNumberFormat="1" applyFont="1" applyFill="1" applyAlignment="1">
      <alignment wrapText="1"/>
    </xf>
    <xf numFmtId="0" fontId="3" fillId="2" borderId="0" xfId="0" applyFont="1" applyFill="1" applyBorder="1"/>
    <xf numFmtId="49" fontId="14" fillId="2" borderId="0" xfId="0" applyNumberFormat="1" applyFont="1" applyFill="1" applyBorder="1" applyAlignment="1">
      <alignment horizontal="left"/>
    </xf>
    <xf numFmtId="0" fontId="14" fillId="2" borderId="0" xfId="0" applyFont="1" applyFill="1" applyBorder="1"/>
    <xf numFmtId="0" fontId="15" fillId="2" borderId="0" xfId="0" applyFont="1" applyFill="1" applyBorder="1" applyAlignment="1">
      <alignment horizontal="right"/>
    </xf>
    <xf numFmtId="0" fontId="2" fillId="2" borderId="0" xfId="0" applyFont="1" applyFill="1" applyBorder="1" applyAlignment="1">
      <alignment horizontal="left"/>
    </xf>
    <xf numFmtId="0" fontId="2" fillId="2" borderId="0" xfId="0" applyFont="1" applyFill="1" applyBorder="1"/>
    <xf numFmtId="0" fontId="14" fillId="2" borderId="0" xfId="0" applyFont="1" applyFill="1" applyBorder="1" applyAlignment="1"/>
    <xf numFmtId="0" fontId="3" fillId="2" borderId="0" xfId="0" applyFont="1" applyFill="1" applyBorder="1" applyAlignment="1">
      <alignment horizontal="left"/>
    </xf>
    <xf numFmtId="0" fontId="2" fillId="2" borderId="0" xfId="0" applyFont="1" applyFill="1" applyAlignment="1">
      <alignment horizontal="right"/>
    </xf>
    <xf numFmtId="0" fontId="3" fillId="4" borderId="0" xfId="0" applyFont="1" applyFill="1" applyAlignment="1">
      <alignment horizontal="center" vertical="center"/>
    </xf>
    <xf numFmtId="0" fontId="3" fillId="4" borderId="0" xfId="0" applyFont="1" applyFill="1"/>
    <xf numFmtId="0" fontId="20" fillId="2" borderId="0" xfId="0" applyFont="1" applyFill="1"/>
    <xf numFmtId="0" fontId="20" fillId="2" borderId="0" xfId="0" applyFont="1" applyFill="1" applyBorder="1"/>
    <xf numFmtId="4" fontId="1" fillId="2" borderId="1" xfId="0" applyNumberFormat="1" applyFont="1" applyFill="1" applyBorder="1" applyAlignment="1">
      <alignment horizontal="left" vertical="top" wrapText="1"/>
    </xf>
    <xf numFmtId="4" fontId="3" fillId="2" borderId="1" xfId="0" applyNumberFormat="1" applyFont="1" applyFill="1" applyBorder="1" applyAlignment="1">
      <alignment horizontal="left" vertical="top" wrapText="1"/>
    </xf>
    <xf numFmtId="0" fontId="3" fillId="0" borderId="0" xfId="0" applyFont="1" applyFill="1"/>
    <xf numFmtId="0" fontId="1" fillId="0" borderId="0" xfId="0" applyFont="1" applyFill="1" applyBorder="1" applyAlignment="1">
      <alignment horizontal="left" vertical="top"/>
    </xf>
    <xf numFmtId="0" fontId="1" fillId="0" borderId="0" xfId="0" applyFont="1" applyFill="1" applyBorder="1" applyAlignment="1">
      <alignment vertical="top" wrapText="1"/>
    </xf>
    <xf numFmtId="0" fontId="3" fillId="0" borderId="0" xfId="0" applyFont="1" applyFill="1" applyBorder="1" applyAlignment="1">
      <alignment horizontal="center" vertical="center"/>
    </xf>
    <xf numFmtId="0" fontId="3" fillId="0" borderId="0" xfId="4" applyFont="1" applyFill="1" applyBorder="1" applyAlignment="1">
      <alignment horizontal="left" vertical="top" wrapText="1"/>
    </xf>
    <xf numFmtId="0" fontId="3" fillId="0" borderId="0" xfId="0" applyFont="1" applyFill="1" applyBorder="1" applyAlignment="1">
      <alignment horizontal="left" vertical="top" wrapText="1"/>
    </xf>
    <xf numFmtId="0" fontId="10" fillId="0" borderId="0" xfId="0" applyFont="1" applyFill="1" applyAlignment="1">
      <alignment horizontal="center" vertical="center"/>
    </xf>
    <xf numFmtId="0" fontId="10" fillId="0" borderId="0" xfId="0" applyFont="1" applyFill="1"/>
    <xf numFmtId="0" fontId="10" fillId="0" borderId="0" xfId="0" applyFont="1" applyFill="1" applyAlignment="1">
      <alignment wrapText="1"/>
    </xf>
    <xf numFmtId="0" fontId="3" fillId="0" borderId="0" xfId="0" applyFont="1" applyFill="1" applyAlignment="1">
      <alignment horizontal="center" vertical="center"/>
    </xf>
    <xf numFmtId="0" fontId="3" fillId="0" borderId="0" xfId="0" applyFont="1" applyFill="1" applyAlignment="1">
      <alignment wrapText="1"/>
    </xf>
    <xf numFmtId="0" fontId="3" fillId="0" borderId="0" xfId="0" applyFont="1" applyFill="1" applyAlignment="1">
      <alignment horizontal="left"/>
    </xf>
    <xf numFmtId="164" fontId="3" fillId="0" borderId="0" xfId="0" applyNumberFormat="1" applyFont="1" applyFill="1"/>
    <xf numFmtId="0" fontId="12" fillId="0" borderId="0" xfId="0" applyFont="1" applyFill="1" applyBorder="1" applyAlignment="1">
      <alignment horizontal="left" vertical="top"/>
    </xf>
    <xf numFmtId="0" fontId="12" fillId="0" borderId="0" xfId="0" applyFont="1" applyFill="1" applyBorder="1" applyAlignment="1">
      <alignment horizontal="left" vertical="top" wrapText="1"/>
    </xf>
    <xf numFmtId="164" fontId="12" fillId="0" borderId="0" xfId="0" applyNumberFormat="1" applyFont="1" applyFill="1" applyBorder="1" applyAlignment="1">
      <alignment horizontal="left" vertical="top" wrapText="1"/>
    </xf>
    <xf numFmtId="0" fontId="10" fillId="0" borderId="0" xfId="0" applyFont="1" applyFill="1" applyBorder="1" applyAlignment="1">
      <alignment vertical="top" wrapText="1"/>
    </xf>
    <xf numFmtId="164" fontId="1"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49" fontId="3" fillId="0" borderId="0" xfId="0" applyNumberFormat="1" applyFont="1" applyFill="1" applyBorder="1" applyAlignment="1">
      <alignment horizontal="left" vertical="top" wrapText="1"/>
    </xf>
    <xf numFmtId="0" fontId="10" fillId="0" borderId="0" xfId="0" applyFont="1" applyFill="1" applyAlignment="1">
      <alignment horizontal="right"/>
    </xf>
    <xf numFmtId="0" fontId="10" fillId="0" borderId="0" xfId="0" applyFont="1" applyFill="1" applyAlignment="1">
      <alignment horizontal="center"/>
    </xf>
    <xf numFmtId="0" fontId="3" fillId="0" borderId="0" xfId="0" applyFont="1" applyFill="1" applyAlignment="1">
      <alignment vertical="top" wrapText="1"/>
    </xf>
    <xf numFmtId="0" fontId="10" fillId="0" borderId="0" xfId="0" applyFont="1" applyFill="1" applyAlignment="1">
      <alignment vertical="top"/>
    </xf>
    <xf numFmtId="0" fontId="10" fillId="0" borderId="0" xfId="0" applyFont="1" applyFill="1" applyAlignment="1">
      <alignment vertical="top" wrapText="1"/>
    </xf>
    <xf numFmtId="0" fontId="3" fillId="0" borderId="0" xfId="0" applyFont="1" applyFill="1" applyAlignment="1">
      <alignment vertical="top"/>
    </xf>
    <xf numFmtId="0" fontId="17" fillId="2" borderId="0" xfId="0" applyFont="1" applyFill="1" applyAlignment="1">
      <alignment wrapText="1"/>
    </xf>
    <xf numFmtId="0" fontId="20" fillId="2" borderId="0" xfId="0" applyFont="1" applyFill="1" applyBorder="1" applyAlignment="1">
      <alignment wrapText="1"/>
    </xf>
    <xf numFmtId="0" fontId="2" fillId="0" borderId="0" xfId="2" applyFont="1" applyFill="1" applyBorder="1" applyAlignment="1">
      <alignment wrapText="1"/>
    </xf>
    <xf numFmtId="0" fontId="16" fillId="0" borderId="0" xfId="6" applyFont="1" applyFill="1" applyBorder="1" applyAlignment="1">
      <alignment wrapText="1"/>
    </xf>
    <xf numFmtId="4" fontId="3" fillId="0"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4" fontId="10" fillId="2" borderId="1" xfId="0" applyNumberFormat="1" applyFont="1" applyFill="1" applyBorder="1" applyAlignment="1">
      <alignment vertical="top" wrapText="1"/>
    </xf>
    <xf numFmtId="4" fontId="12" fillId="4" borderId="1" xfId="0" applyNumberFormat="1" applyFont="1" applyFill="1" applyBorder="1" applyAlignment="1">
      <alignment horizontal="left" vertical="top" wrapText="1"/>
    </xf>
    <xf numFmtId="4" fontId="1" fillId="2" borderId="1" xfId="0" applyNumberFormat="1" applyFont="1" applyFill="1" applyBorder="1" applyAlignment="1">
      <alignment wrapText="1"/>
    </xf>
    <xf numFmtId="4" fontId="12" fillId="5" borderId="1" xfId="0" applyNumberFormat="1" applyFont="1" applyFill="1" applyBorder="1" applyAlignment="1">
      <alignment horizontal="left" vertical="top" wrapText="1"/>
    </xf>
    <xf numFmtId="4" fontId="10" fillId="5" borderId="1" xfId="4" applyNumberFormat="1" applyFont="1" applyFill="1" applyBorder="1" applyAlignment="1">
      <alignment horizontal="left" vertical="top" wrapText="1"/>
    </xf>
    <xf numFmtId="4" fontId="10" fillId="0" borderId="1" xfId="0" applyNumberFormat="1" applyFont="1" applyFill="1" applyBorder="1" applyAlignment="1">
      <alignment horizontal="left" vertical="top" wrapText="1"/>
    </xf>
    <xf numFmtId="4" fontId="10" fillId="2" borderId="1" xfId="0" applyNumberFormat="1" applyFont="1" applyFill="1" applyBorder="1" applyAlignment="1">
      <alignment horizontal="justify" vertical="top"/>
    </xf>
    <xf numFmtId="4" fontId="12" fillId="0" borderId="1" xfId="0" applyNumberFormat="1" applyFont="1" applyFill="1" applyBorder="1" applyAlignment="1">
      <alignment horizontal="left" vertical="top" wrapText="1"/>
    </xf>
    <xf numFmtId="4" fontId="3" fillId="2" borderId="1" xfId="0" applyNumberFormat="1" applyFont="1" applyFill="1" applyBorder="1" applyAlignment="1">
      <alignment vertical="center" wrapText="1"/>
    </xf>
    <xf numFmtId="4" fontId="12" fillId="4" borderId="1" xfId="0" applyNumberFormat="1" applyFont="1" applyFill="1" applyBorder="1" applyAlignment="1">
      <alignment vertical="top" wrapText="1"/>
    </xf>
    <xf numFmtId="4" fontId="10" fillId="4" borderId="1" xfId="0" applyNumberFormat="1" applyFont="1" applyFill="1" applyBorder="1" applyAlignment="1">
      <alignment horizontal="center" vertical="top" wrapText="1"/>
    </xf>
    <xf numFmtId="4" fontId="3" fillId="2" borderId="1" xfId="0" applyNumberFormat="1" applyFont="1" applyFill="1" applyBorder="1" applyAlignment="1">
      <alignment wrapText="1"/>
    </xf>
    <xf numFmtId="4" fontId="12" fillId="4" borderId="1" xfId="0" applyNumberFormat="1" applyFont="1" applyFill="1" applyBorder="1" applyAlignment="1">
      <alignment vertical="top"/>
    </xf>
    <xf numFmtId="4" fontId="3" fillId="0" borderId="1" xfId="0" applyNumberFormat="1" applyFont="1" applyFill="1" applyBorder="1" applyAlignment="1">
      <alignment wrapText="1"/>
    </xf>
    <xf numFmtId="4" fontId="12" fillId="4" borderId="1" xfId="0" applyNumberFormat="1"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4" borderId="1" xfId="0" applyFont="1" applyFill="1" applyBorder="1" applyAlignment="1">
      <alignment horizontal="center" vertical="center" wrapText="1"/>
    </xf>
    <xf numFmtId="4" fontId="12" fillId="2" borderId="1" xfId="0" applyNumberFormat="1" applyFont="1" applyFill="1" applyBorder="1" applyAlignment="1">
      <alignment horizontal="left" vertical="top"/>
    </xf>
    <xf numFmtId="4" fontId="12" fillId="2" borderId="1" xfId="0" applyNumberFormat="1" applyFont="1" applyFill="1" applyBorder="1" applyAlignment="1">
      <alignment horizontal="left" vertical="top" wrapText="1"/>
    </xf>
    <xf numFmtId="4" fontId="10" fillId="2" borderId="1" xfId="4" applyNumberFormat="1" applyFont="1" applyFill="1" applyBorder="1" applyAlignment="1">
      <alignment horizontal="left" vertical="top" wrapText="1"/>
    </xf>
    <xf numFmtId="4" fontId="10" fillId="4" borderId="1" xfId="0" applyNumberFormat="1" applyFont="1" applyFill="1" applyBorder="1" applyAlignment="1">
      <alignment horizontal="center" vertical="center" wrapText="1"/>
    </xf>
    <xf numFmtId="4" fontId="10" fillId="4" borderId="1" xfId="4" applyNumberFormat="1" applyFont="1" applyFill="1" applyBorder="1" applyAlignment="1">
      <alignment horizontal="left" vertical="top" wrapText="1"/>
    </xf>
    <xf numFmtId="4" fontId="12" fillId="2" borderId="1" xfId="0" applyNumberFormat="1" applyFont="1" applyFill="1" applyBorder="1" applyAlignment="1">
      <alignment vertical="top" wrapText="1"/>
    </xf>
    <xf numFmtId="4" fontId="10" fillId="4" borderId="1" xfId="4" applyNumberFormat="1" applyFont="1" applyFill="1" applyBorder="1" applyAlignment="1">
      <alignment vertical="top" wrapText="1"/>
    </xf>
    <xf numFmtId="4" fontId="10" fillId="2" borderId="1" xfId="0" applyNumberFormat="1" applyFont="1" applyFill="1" applyBorder="1" applyAlignment="1">
      <alignment horizontal="left" vertical="top" wrapText="1"/>
    </xf>
    <xf numFmtId="4" fontId="10" fillId="4" borderId="1" xfId="0" applyNumberFormat="1" applyFont="1" applyFill="1" applyBorder="1" applyAlignment="1">
      <alignment vertical="top" wrapText="1"/>
    </xf>
    <xf numFmtId="4" fontId="10" fillId="4" borderId="1" xfId="0" applyNumberFormat="1" applyFont="1" applyFill="1" applyBorder="1" applyAlignment="1">
      <alignment horizontal="left" vertical="top" wrapText="1"/>
    </xf>
    <xf numFmtId="0" fontId="3" fillId="2" borderId="1" xfId="0" applyFont="1" applyFill="1" applyBorder="1" applyAlignment="1">
      <alignment horizontal="center" vertical="center" wrapText="1"/>
    </xf>
    <xf numFmtId="1" fontId="1" fillId="2" borderId="0" xfId="0" applyNumberFormat="1" applyFont="1" applyFill="1" applyAlignment="1">
      <alignment horizontal="center"/>
    </xf>
    <xf numFmtId="1" fontId="1" fillId="2" borderId="1" xfId="0" applyNumberFormat="1" applyFont="1" applyFill="1" applyBorder="1" applyAlignment="1">
      <alignment horizontal="center" vertical="center" wrapText="1"/>
    </xf>
    <xf numFmtId="1" fontId="12" fillId="2" borderId="1" xfId="4" applyNumberFormat="1" applyFont="1" applyFill="1" applyBorder="1" applyAlignment="1">
      <alignment horizontal="center" vertical="top" wrapText="1"/>
    </xf>
    <xf numFmtId="1" fontId="12" fillId="2" borderId="1" xfId="0" applyNumberFormat="1" applyFont="1" applyFill="1" applyBorder="1" applyAlignment="1">
      <alignment horizontal="center" vertical="top"/>
    </xf>
    <xf numFmtId="1" fontId="12" fillId="2" borderId="1" xfId="0" applyNumberFormat="1" applyFont="1" applyFill="1" applyBorder="1" applyAlignment="1">
      <alignment horizontal="left" vertical="top"/>
    </xf>
    <xf numFmtId="1" fontId="12" fillId="2" borderId="0" xfId="0" applyNumberFormat="1" applyFont="1" applyFill="1" applyBorder="1" applyAlignment="1">
      <alignment horizontal="left" vertical="top"/>
    </xf>
    <xf numFmtId="1" fontId="1" fillId="2" borderId="0" xfId="0" applyNumberFormat="1" applyFont="1" applyFill="1" applyBorder="1" applyAlignment="1">
      <alignment horizontal="left" vertical="top"/>
    </xf>
    <xf numFmtId="1" fontId="3" fillId="2" borderId="0" xfId="0" applyNumberFormat="1" applyFont="1" applyFill="1" applyBorder="1" applyAlignment="1">
      <alignment horizontal="left" vertical="top"/>
    </xf>
    <xf numFmtId="1" fontId="10" fillId="2" borderId="0" xfId="0" applyNumberFormat="1" applyFont="1" applyFill="1"/>
    <xf numFmtId="1" fontId="10" fillId="2" borderId="0" xfId="0" applyNumberFormat="1" applyFont="1" applyFill="1" applyAlignment="1">
      <alignment horizontal="left"/>
    </xf>
    <xf numFmtId="0" fontId="3" fillId="2" borderId="0" xfId="0" applyFont="1" applyFill="1" applyBorder="1" applyAlignment="1">
      <alignment wrapText="1"/>
    </xf>
    <xf numFmtId="0" fontId="2" fillId="2" borderId="0" xfId="0" applyFont="1" applyFill="1" applyBorder="1" applyAlignment="1">
      <alignment wrapText="1"/>
    </xf>
    <xf numFmtId="4" fontId="10" fillId="0" borderId="1" xfId="0" applyNumberFormat="1" applyFont="1" applyFill="1" applyBorder="1" applyAlignment="1">
      <alignment vertical="top" wrapText="1"/>
    </xf>
    <xf numFmtId="49" fontId="10" fillId="4"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3" fillId="2" borderId="1" xfId="0" applyFont="1" applyFill="1" applyBorder="1" applyAlignment="1">
      <alignment horizontal="justify"/>
    </xf>
    <xf numFmtId="0" fontId="1" fillId="2" borderId="1" xfId="0" applyFont="1" applyFill="1" applyBorder="1" applyAlignment="1">
      <alignment horizontal="center"/>
    </xf>
    <xf numFmtId="0" fontId="1" fillId="2" borderId="1" xfId="4" applyFont="1" applyFill="1" applyBorder="1" applyAlignment="1">
      <alignment horizontal="center" wrapText="1"/>
    </xf>
    <xf numFmtId="0" fontId="3" fillId="2" borderId="1" xfId="0" applyFont="1" applyFill="1" applyBorder="1" applyAlignment="1">
      <alignment horizontal="center" vertical="center"/>
    </xf>
    <xf numFmtId="0" fontId="6" fillId="2" borderId="1" xfId="0" applyFont="1" applyFill="1" applyBorder="1"/>
    <xf numFmtId="1" fontId="3" fillId="2" borderId="1" xfId="0" applyNumberFormat="1" applyFont="1" applyFill="1" applyBorder="1" applyAlignment="1">
      <alignment horizontal="center" vertical="center"/>
    </xf>
    <xf numFmtId="4" fontId="12" fillId="2" borderId="1" xfId="0" applyNumberFormat="1" applyFont="1" applyFill="1" applyBorder="1" applyAlignment="1">
      <alignment vertical="top"/>
    </xf>
    <xf numFmtId="4" fontId="10" fillId="4" borderId="1" xfId="4" applyNumberFormat="1" applyFont="1" applyFill="1" applyBorder="1" applyAlignment="1">
      <alignment horizontal="center" vertical="top" wrapText="1"/>
    </xf>
    <xf numFmtId="4" fontId="10" fillId="2" borderId="1" xfId="0" applyNumberFormat="1" applyFont="1" applyFill="1" applyBorder="1" applyAlignment="1">
      <alignment vertical="top"/>
    </xf>
    <xf numFmtId="4" fontId="10" fillId="0" borderId="1" xfId="0" applyNumberFormat="1" applyFont="1" applyFill="1" applyBorder="1" applyAlignment="1">
      <alignment vertical="top"/>
    </xf>
    <xf numFmtId="4" fontId="10" fillId="0" borderId="1" xfId="0" applyNumberFormat="1" applyFont="1" applyFill="1" applyBorder="1" applyAlignment="1">
      <alignment horizontal="left" vertical="top"/>
    </xf>
    <xf numFmtId="4" fontId="10" fillId="4" borderId="1" xfId="0" applyNumberFormat="1" applyFont="1" applyFill="1" applyBorder="1" applyAlignment="1">
      <alignment horizontal="left" vertical="top"/>
    </xf>
    <xf numFmtId="4" fontId="12" fillId="4" borderId="1" xfId="0" applyNumberFormat="1" applyFont="1" applyFill="1" applyBorder="1" applyAlignment="1">
      <alignment horizontal="left" vertical="top"/>
    </xf>
    <xf numFmtId="166" fontId="3" fillId="2" borderId="1" xfId="0" applyNumberFormat="1" applyFont="1" applyFill="1" applyBorder="1" applyAlignment="1">
      <alignment horizontal="left" vertical="top" wrapText="1"/>
    </xf>
    <xf numFmtId="166" fontId="1" fillId="2" borderId="1" xfId="0" applyNumberFormat="1" applyFont="1" applyFill="1" applyBorder="1" applyAlignment="1">
      <alignment horizontal="left" vertical="top" wrapText="1"/>
    </xf>
    <xf numFmtId="166" fontId="3" fillId="2" borderId="1" xfId="0" applyNumberFormat="1" applyFont="1" applyFill="1" applyBorder="1" applyAlignment="1">
      <alignment horizontal="left" vertical="top"/>
    </xf>
    <xf numFmtId="166" fontId="3" fillId="0" borderId="1" xfId="0" applyNumberFormat="1" applyFont="1" applyFill="1" applyBorder="1" applyAlignment="1">
      <alignment horizontal="left" vertical="top" wrapText="1"/>
    </xf>
    <xf numFmtId="166" fontId="10" fillId="0" borderId="1" xfId="0" applyNumberFormat="1" applyFont="1" applyFill="1" applyBorder="1" applyAlignment="1">
      <alignment horizontal="left" vertical="top" wrapText="1"/>
    </xf>
    <xf numFmtId="166" fontId="18" fillId="2" borderId="1" xfId="0" applyNumberFormat="1" applyFont="1" applyFill="1" applyBorder="1" applyAlignment="1">
      <alignment horizontal="left" vertical="top" wrapText="1"/>
    </xf>
    <xf numFmtId="166" fontId="18" fillId="0" borderId="1" xfId="0" applyNumberFormat="1" applyFont="1" applyFill="1" applyBorder="1" applyAlignment="1">
      <alignment horizontal="left" vertical="top" wrapText="1"/>
    </xf>
    <xf numFmtId="166" fontId="12" fillId="0" borderId="1" xfId="0" applyNumberFormat="1" applyFont="1" applyFill="1" applyBorder="1" applyAlignment="1">
      <alignment horizontal="left" vertical="top" wrapText="1"/>
    </xf>
    <xf numFmtId="0" fontId="3" fillId="0" borderId="0" xfId="4"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wrapText="1"/>
    </xf>
    <xf numFmtId="0" fontId="1" fillId="0" borderId="9" xfId="0" applyFont="1" applyBorder="1" applyAlignment="1">
      <alignment horizontal="center" wrapText="1"/>
    </xf>
    <xf numFmtId="0" fontId="3" fillId="2" borderId="1" xfId="0" applyFont="1" applyFill="1" applyBorder="1" applyAlignment="1">
      <alignment horizontal="left"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3" fillId="0" borderId="1" xfId="0" applyFont="1" applyBorder="1" applyAlignment="1">
      <alignment horizontal="left" vertical="top" wrapText="1"/>
    </xf>
    <xf numFmtId="0" fontId="3" fillId="2" borderId="1" xfId="0" applyFont="1" applyFill="1" applyBorder="1" applyAlignment="1">
      <alignment horizontal="center" vertical="center"/>
    </xf>
    <xf numFmtId="4" fontId="10" fillId="0" borderId="1" xfId="4" applyNumberFormat="1" applyFont="1" applyFill="1" applyBorder="1" applyAlignment="1">
      <alignment horizontal="left" vertical="top" wrapText="1"/>
    </xf>
    <xf numFmtId="4" fontId="18" fillId="0" borderId="1" xfId="0" applyNumberFormat="1" applyFont="1" applyFill="1" applyBorder="1" applyAlignment="1">
      <alignment horizontal="left" vertical="top" wrapText="1"/>
    </xf>
    <xf numFmtId="4" fontId="10" fillId="2" borderId="1" xfId="0" applyNumberFormat="1" applyFont="1" applyFill="1" applyBorder="1" applyAlignment="1">
      <alignment horizontal="left" vertical="top" wrapText="1"/>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left" vertical="top" wrapText="1"/>
    </xf>
    <xf numFmtId="4" fontId="12"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wrapText="1"/>
    </xf>
    <xf numFmtId="4" fontId="12" fillId="2" borderId="1" xfId="0" applyNumberFormat="1" applyFont="1" applyFill="1" applyBorder="1" applyAlignment="1">
      <alignment horizontal="left" vertical="top" wrapText="1"/>
    </xf>
    <xf numFmtId="4" fontId="10" fillId="2" borderId="1" xfId="4" applyNumberFormat="1" applyFont="1" applyFill="1" applyBorder="1" applyAlignment="1">
      <alignment horizontal="left" vertical="top" wrapText="1"/>
    </xf>
    <xf numFmtId="1" fontId="12" fillId="2" borderId="1" xfId="0" applyNumberFormat="1" applyFont="1" applyFill="1" applyBorder="1" applyAlignment="1">
      <alignment horizontal="center" vertical="top"/>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left" vertical="top" wrapText="1"/>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wrapText="1"/>
    </xf>
    <xf numFmtId="4" fontId="10" fillId="4" borderId="1" xfId="4" applyNumberFormat="1" applyFont="1" applyFill="1" applyBorder="1" applyAlignment="1">
      <alignment horizontal="center" vertical="top" wrapText="1"/>
    </xf>
    <xf numFmtId="0" fontId="11" fillId="2" borderId="0" xfId="0" applyFont="1" applyFill="1" applyAlignment="1">
      <alignment horizontal="center" vertical="center"/>
    </xf>
    <xf numFmtId="0" fontId="1" fillId="2" borderId="0" xfId="0" applyFont="1" applyFill="1" applyAlignment="1">
      <alignment horizontal="center" wrapText="1"/>
    </xf>
    <xf numFmtId="4" fontId="3" fillId="0" borderId="1" xfId="0" applyNumberFormat="1" applyFont="1" applyFill="1" applyBorder="1" applyAlignment="1">
      <alignment horizontal="left" vertical="top" wrapText="1"/>
    </xf>
    <xf numFmtId="4" fontId="3" fillId="0" borderId="1" xfId="0" applyNumberFormat="1" applyFont="1" applyBorder="1" applyAlignment="1">
      <alignment horizontal="left" vertical="top" wrapText="1"/>
    </xf>
    <xf numFmtId="4" fontId="10" fillId="4" borderId="1" xfId="4" applyNumberFormat="1" applyFont="1" applyFill="1" applyBorder="1" applyAlignment="1">
      <alignment horizontal="left" vertical="top" wrapText="1"/>
    </xf>
    <xf numFmtId="0" fontId="12" fillId="3" borderId="1" xfId="4" applyFont="1" applyFill="1" applyBorder="1" applyAlignment="1">
      <alignment horizontal="center" vertical="center" wrapText="1"/>
    </xf>
    <xf numFmtId="4" fontId="12" fillId="2" borderId="1" xfId="0" applyNumberFormat="1" applyFont="1" applyFill="1" applyBorder="1" applyAlignment="1">
      <alignment horizontal="left" vertical="top"/>
    </xf>
    <xf numFmtId="1" fontId="12" fillId="2" borderId="1" xfId="4" applyNumberFormat="1" applyFont="1" applyFill="1" applyBorder="1" applyAlignment="1">
      <alignment horizontal="center" vertical="top" wrapText="1"/>
    </xf>
    <xf numFmtId="4" fontId="12" fillId="3" borderId="1" xfId="4" applyNumberFormat="1" applyFont="1" applyFill="1" applyBorder="1" applyAlignment="1">
      <alignment horizontal="center" vertical="center" wrapText="1"/>
    </xf>
    <xf numFmtId="4" fontId="12" fillId="2" borderId="1" xfId="0" applyNumberFormat="1" applyFont="1" applyFill="1" applyBorder="1" applyAlignment="1">
      <alignment vertical="top" wrapText="1"/>
    </xf>
    <xf numFmtId="4" fontId="10" fillId="4" borderId="1" xfId="4" applyNumberFormat="1" applyFont="1" applyFill="1" applyBorder="1" applyAlignment="1">
      <alignment vertical="top" wrapText="1"/>
    </xf>
    <xf numFmtId="4" fontId="10" fillId="4" borderId="1" xfId="0" applyNumberFormat="1" applyFont="1" applyFill="1" applyBorder="1" applyAlignment="1">
      <alignment vertical="top" wrapText="1"/>
    </xf>
    <xf numFmtId="4" fontId="10" fillId="4" borderId="1" xfId="0" applyNumberFormat="1" applyFont="1" applyFill="1" applyBorder="1" applyAlignment="1">
      <alignment horizontal="center" vertical="top" wrapText="1"/>
    </xf>
    <xf numFmtId="4" fontId="10" fillId="4" borderId="1" xfId="4" applyNumberFormat="1" applyFont="1" applyFill="1" applyBorder="1" applyAlignment="1">
      <alignment horizontal="center" vertical="center" wrapText="1"/>
    </xf>
    <xf numFmtId="4" fontId="12" fillId="3" borderId="3" xfId="0" applyNumberFormat="1" applyFont="1" applyFill="1" applyBorder="1" applyAlignment="1">
      <alignment horizontal="center" vertical="center"/>
    </xf>
    <xf numFmtId="4" fontId="12" fillId="3" borderId="10" xfId="0" applyNumberFormat="1" applyFont="1" applyFill="1" applyBorder="1" applyAlignment="1">
      <alignment horizontal="center" vertical="center"/>
    </xf>
    <xf numFmtId="4" fontId="12" fillId="3" borderId="2" xfId="0" applyNumberFormat="1" applyFont="1" applyFill="1" applyBorder="1" applyAlignment="1">
      <alignment horizontal="center" vertical="center"/>
    </xf>
    <xf numFmtId="4" fontId="12" fillId="0" borderId="1" xfId="0" applyNumberFormat="1" applyFont="1" applyBorder="1" applyAlignment="1">
      <alignment horizontal="left" vertical="top" wrapText="1"/>
    </xf>
    <xf numFmtId="4" fontId="12" fillId="6" borderId="1" xfId="0" applyNumberFormat="1" applyFont="1" applyFill="1" applyBorder="1" applyAlignment="1">
      <alignment horizontal="left" vertical="top"/>
    </xf>
    <xf numFmtId="1" fontId="12" fillId="2" borderId="1" xfId="0" applyNumberFormat="1" applyFont="1" applyFill="1" applyBorder="1" applyAlignment="1">
      <alignment horizontal="left" vertical="top"/>
    </xf>
    <xf numFmtId="4" fontId="10" fillId="4" borderId="1" xfId="0" applyNumberFormat="1" applyFont="1" applyFill="1" applyBorder="1" applyAlignment="1">
      <alignment horizontal="left" vertical="center" wrapText="1"/>
    </xf>
    <xf numFmtId="4" fontId="10" fillId="4" borderId="1" xfId="4" applyNumberFormat="1" applyFont="1" applyFill="1" applyBorder="1" applyAlignment="1">
      <alignment horizontal="left" vertical="center" wrapText="1"/>
    </xf>
  </cellXfs>
  <cellStyles count="7">
    <cellStyle name="Обычный" xfId="0" builtinId="0"/>
    <cellStyle name="Обычный 2" xfId="1"/>
    <cellStyle name="Обычный 2 2" xfId="2"/>
    <cellStyle name="Обычный 3" xfId="3"/>
    <cellStyle name="Обычный_Лист1" xfId="4"/>
    <cellStyle name="Процентный 2" xfId="5"/>
    <cellStyle name="Стиль 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Normal="100" zoomScaleSheetLayoutView="84" workbookViewId="0">
      <selection activeCell="A29" sqref="A29:IV29"/>
    </sheetView>
  </sheetViews>
  <sheetFormatPr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1</v>
      </c>
    </row>
    <row r="2" spans="1:13" ht="114" customHeight="1">
      <c r="C2" s="4" t="s">
        <v>142</v>
      </c>
      <c r="F2" s="153"/>
      <c r="G2" s="153"/>
      <c r="H2" s="153"/>
      <c r="I2" s="2"/>
      <c r="J2" s="2"/>
      <c r="K2" s="2"/>
      <c r="L2" s="29"/>
      <c r="M2" s="29"/>
    </row>
    <row r="3" spans="1:13" ht="24" customHeight="1">
      <c r="C3" s="4" t="s">
        <v>158</v>
      </c>
      <c r="E3" s="31"/>
      <c r="F3" s="154"/>
      <c r="G3" s="154"/>
      <c r="H3" s="154"/>
      <c r="J3" s="29"/>
      <c r="K3" s="29"/>
      <c r="L3" s="29"/>
      <c r="M3" s="29"/>
    </row>
    <row r="4" spans="1:13" ht="30" customHeight="1">
      <c r="C4" s="4"/>
      <c r="E4" s="31"/>
      <c r="F4" s="30"/>
      <c r="G4" s="30"/>
      <c r="H4" s="30"/>
      <c r="J4" s="29"/>
      <c r="K4" s="29"/>
      <c r="L4" s="29"/>
      <c r="M4" s="29"/>
    </row>
    <row r="5" spans="1:13" ht="17.25" customHeight="1">
      <c r="A5" s="158" t="s">
        <v>21</v>
      </c>
      <c r="B5" s="158"/>
      <c r="C5" s="158"/>
      <c r="F5" s="155"/>
      <c r="G5" s="155"/>
      <c r="H5" s="155"/>
      <c r="I5" s="155"/>
      <c r="J5" s="155"/>
      <c r="K5" s="155"/>
      <c r="L5" s="155"/>
      <c r="M5" s="155"/>
    </row>
    <row r="6" spans="1:13" ht="17.25" customHeight="1">
      <c r="A6" s="158" t="s">
        <v>59</v>
      </c>
      <c r="B6" s="158"/>
      <c r="C6" s="158"/>
    </row>
    <row r="7" spans="1:13" ht="17.25" customHeight="1">
      <c r="A7" s="158" t="s">
        <v>28</v>
      </c>
      <c r="B7" s="158"/>
      <c r="C7" s="158"/>
    </row>
    <row r="8" spans="1:13" ht="22.5" customHeight="1"/>
    <row r="9" spans="1:13" ht="37.5" customHeight="1">
      <c r="A9" s="159" t="s">
        <v>20</v>
      </c>
      <c r="B9" s="161" t="s">
        <v>22</v>
      </c>
      <c r="C9" s="162"/>
    </row>
    <row r="10" spans="1:13" ht="37.5" customHeight="1">
      <c r="A10" s="160"/>
      <c r="B10" s="164" t="s">
        <v>23</v>
      </c>
      <c r="C10" s="165"/>
    </row>
    <row r="11" spans="1:13">
      <c r="A11" s="7">
        <v>1</v>
      </c>
      <c r="B11" s="156">
        <v>2</v>
      </c>
      <c r="C11" s="157"/>
    </row>
    <row r="12" spans="1:13" ht="49.5" customHeight="1">
      <c r="A12" s="34" t="s">
        <v>131</v>
      </c>
      <c r="B12" s="166" t="s">
        <v>24</v>
      </c>
      <c r="C12" s="166"/>
    </row>
    <row r="13" spans="1:13" ht="49.5" customHeight="1">
      <c r="A13" s="34" t="s">
        <v>132</v>
      </c>
      <c r="B13" s="166" t="s">
        <v>27</v>
      </c>
      <c r="C13" s="166"/>
    </row>
    <row r="14" spans="1:13" ht="49.5" customHeight="1">
      <c r="A14" s="34" t="s">
        <v>133</v>
      </c>
      <c r="B14" s="166" t="s">
        <v>25</v>
      </c>
      <c r="C14" s="166"/>
    </row>
    <row r="15" spans="1:13" ht="49.5" customHeight="1">
      <c r="A15" s="34" t="s">
        <v>134</v>
      </c>
      <c r="B15" s="166" t="s">
        <v>76</v>
      </c>
      <c r="C15" s="166"/>
    </row>
    <row r="16" spans="1:13" ht="49.5" customHeight="1">
      <c r="A16" s="34" t="s">
        <v>135</v>
      </c>
      <c r="B16" s="166" t="s">
        <v>75</v>
      </c>
      <c r="C16" s="166"/>
    </row>
    <row r="17" spans="1:11" ht="49.5" customHeight="1">
      <c r="A17" s="34" t="s">
        <v>136</v>
      </c>
      <c r="B17" s="163" t="s">
        <v>157</v>
      </c>
      <c r="C17" s="163"/>
    </row>
    <row r="18" spans="1:11" ht="55.5" customHeight="1">
      <c r="A18" s="34" t="s">
        <v>137</v>
      </c>
      <c r="B18" s="163" t="s">
        <v>156</v>
      </c>
      <c r="C18" s="163"/>
    </row>
    <row r="19" spans="1:11" ht="57" customHeight="1">
      <c r="A19" s="34" t="s">
        <v>138</v>
      </c>
      <c r="B19" s="166" t="s">
        <v>26</v>
      </c>
      <c r="C19" s="166"/>
    </row>
    <row r="20" spans="1:11" ht="41.25" customHeight="1">
      <c r="A20" s="34" t="s">
        <v>139</v>
      </c>
      <c r="B20" s="163" t="s">
        <v>77</v>
      </c>
      <c r="C20" s="163"/>
    </row>
    <row r="21" spans="1:11" ht="41.25" customHeight="1">
      <c r="A21" s="34" t="s">
        <v>140</v>
      </c>
      <c r="B21" s="163" t="s">
        <v>78</v>
      </c>
      <c r="C21" s="163"/>
    </row>
    <row r="22" spans="1:11" ht="41.25" customHeight="1">
      <c r="A22" s="34" t="s">
        <v>141</v>
      </c>
      <c r="B22" s="163" t="s">
        <v>79</v>
      </c>
      <c r="C22" s="163"/>
    </row>
    <row r="23" spans="1:11" ht="14.25" customHeight="1">
      <c r="A23" s="33"/>
      <c r="B23" s="23"/>
      <c r="C23" s="23"/>
    </row>
    <row r="24" spans="1:11" ht="14.25" customHeight="1">
      <c r="A24" s="33"/>
      <c r="B24" s="23"/>
      <c r="C24" s="23"/>
    </row>
    <row r="25" spans="1:11" ht="14.25" customHeight="1">
      <c r="A25" s="33"/>
      <c r="B25" s="23"/>
      <c r="C25" s="23"/>
    </row>
    <row r="26" spans="1:11" ht="14.25" customHeight="1"/>
    <row r="27" spans="1:11" ht="22.5" customHeight="1">
      <c r="A27" s="8" t="s">
        <v>124</v>
      </c>
      <c r="B27" s="21"/>
      <c r="C27" s="16" t="s">
        <v>125</v>
      </c>
      <c r="D27" s="21"/>
      <c r="E27" s="24"/>
      <c r="F27" s="21"/>
      <c r="G27" s="25"/>
      <c r="H27" s="25"/>
      <c r="I27" s="25"/>
      <c r="J27" s="26"/>
      <c r="K27" s="25"/>
    </row>
    <row r="28" spans="1:11" ht="20.25" customHeight="1">
      <c r="A28" s="32" t="s">
        <v>130</v>
      </c>
      <c r="B28"/>
      <c r="C28" s="5"/>
      <c r="D28" s="3"/>
      <c r="F28" s="4"/>
      <c r="H28" s="6"/>
    </row>
  </sheetData>
  <mergeCells count="21">
    <mergeCell ref="B22:C22"/>
    <mergeCell ref="B10:C10"/>
    <mergeCell ref="B16:C16"/>
    <mergeCell ref="B20:C20"/>
    <mergeCell ref="B19:C19"/>
    <mergeCell ref="B21:C21"/>
    <mergeCell ref="B12:C12"/>
    <mergeCell ref="B14:C14"/>
    <mergeCell ref="B18:C18"/>
    <mergeCell ref="B17:C17"/>
    <mergeCell ref="B15:C15"/>
    <mergeCell ref="B13:C13"/>
    <mergeCell ref="F2:H2"/>
    <mergeCell ref="F3:H3"/>
    <mergeCell ref="F5:M5"/>
    <mergeCell ref="B11:C11"/>
    <mergeCell ref="A5:C5"/>
    <mergeCell ref="A7:C7"/>
    <mergeCell ref="A6:C6"/>
    <mergeCell ref="A9:A10"/>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FF0000"/>
  </sheetPr>
  <dimension ref="A1:V162"/>
  <sheetViews>
    <sheetView tabSelected="1" view="pageBreakPreview" topLeftCell="A113" zoomScale="46" zoomScaleNormal="48" zoomScaleSheetLayoutView="46" workbookViewId="0">
      <selection activeCell="A20" sqref="A20:S20"/>
    </sheetView>
  </sheetViews>
  <sheetFormatPr defaultRowHeight="18.75"/>
  <cols>
    <col min="1" max="1" width="10.140625" style="13" customWidth="1"/>
    <col min="2" max="2" width="34.85546875" style="8" customWidth="1"/>
    <col min="3" max="3" width="66" style="9" customWidth="1"/>
    <col min="4" max="4" width="16.42578125" style="49" hidden="1" customWidth="1"/>
    <col min="5" max="5" width="36.140625" style="50" hidden="1" customWidth="1"/>
    <col min="6" max="6" width="48.5703125" style="36" hidden="1" customWidth="1"/>
    <col min="7" max="7" width="19" style="36" hidden="1" customWidth="1"/>
    <col min="8" max="8" width="16.28515625" style="36" hidden="1" customWidth="1"/>
    <col min="9" max="9" width="19.42578125" style="36" hidden="1" customWidth="1"/>
    <col min="10" max="10" width="19.85546875" style="36" hidden="1" customWidth="1"/>
    <col min="11" max="11" width="43.28515625" style="37" hidden="1" customWidth="1"/>
    <col min="12" max="12" width="21.7109375" style="37" hidden="1" customWidth="1"/>
    <col min="13" max="18" width="23.42578125" style="8" customWidth="1"/>
    <col min="19" max="19" width="61.85546875" style="11" customWidth="1"/>
    <col min="20" max="16384" width="9.140625" style="8"/>
  </cols>
  <sheetData>
    <row r="1" spans="1:20" ht="171" customHeight="1">
      <c r="K1" s="36"/>
      <c r="L1" s="36"/>
      <c r="S1" s="65" t="s">
        <v>213</v>
      </c>
    </row>
    <row r="2" spans="1:20" ht="21" customHeight="1">
      <c r="K2" s="36"/>
      <c r="L2" s="36"/>
      <c r="S2" s="11" t="s">
        <v>228</v>
      </c>
    </row>
    <row r="3" spans="1:20" ht="51" customHeight="1">
      <c r="A3" s="186" t="s">
        <v>227</v>
      </c>
      <c r="B3" s="186"/>
      <c r="C3" s="186"/>
      <c r="D3" s="186"/>
      <c r="E3" s="186"/>
      <c r="F3" s="186"/>
      <c r="G3" s="186"/>
      <c r="H3" s="186"/>
      <c r="I3" s="186"/>
      <c r="J3" s="186"/>
      <c r="K3" s="186"/>
      <c r="L3" s="186"/>
      <c r="M3" s="186"/>
      <c r="N3" s="186"/>
      <c r="O3" s="186"/>
      <c r="P3" s="186"/>
      <c r="Q3" s="186"/>
      <c r="R3" s="186"/>
      <c r="S3" s="186"/>
      <c r="T3" s="186"/>
    </row>
    <row r="4" spans="1:20" ht="21" customHeight="1">
      <c r="K4" s="36"/>
      <c r="L4" s="36"/>
      <c r="M4" s="14"/>
      <c r="N4" s="14"/>
      <c r="O4" s="14"/>
      <c r="P4" s="14"/>
      <c r="Q4" s="14"/>
      <c r="R4" s="14"/>
      <c r="S4" s="81"/>
      <c r="T4" s="51"/>
    </row>
    <row r="5" spans="1:20" ht="21" customHeight="1">
      <c r="K5" s="36"/>
      <c r="L5" s="36"/>
      <c r="M5" s="40" t="s">
        <v>173</v>
      </c>
      <c r="N5" s="41" t="s">
        <v>174</v>
      </c>
      <c r="O5" s="42" t="s">
        <v>175</v>
      </c>
      <c r="P5" s="40"/>
      <c r="Q5" s="40"/>
      <c r="R5" s="40"/>
      <c r="S5" s="127"/>
      <c r="T5" s="40"/>
    </row>
    <row r="6" spans="1:20" ht="21" customHeight="1">
      <c r="K6" s="36"/>
      <c r="L6" s="36"/>
      <c r="M6" s="43"/>
      <c r="N6" s="44" t="s">
        <v>176</v>
      </c>
      <c r="O6" s="45" t="s">
        <v>177</v>
      </c>
      <c r="P6" s="45"/>
      <c r="Q6" s="40"/>
      <c r="R6" s="40"/>
      <c r="S6" s="127"/>
      <c r="T6" s="40"/>
    </row>
    <row r="7" spans="1:20" ht="21" customHeight="1">
      <c r="K7" s="36"/>
      <c r="L7" s="36"/>
      <c r="M7" s="40" t="s">
        <v>178</v>
      </c>
      <c r="N7" s="41" t="s">
        <v>179</v>
      </c>
      <c r="O7" s="42" t="s">
        <v>175</v>
      </c>
      <c r="P7" s="40"/>
      <c r="Q7" s="40"/>
      <c r="R7" s="40"/>
      <c r="S7" s="127"/>
      <c r="T7" s="40"/>
    </row>
    <row r="8" spans="1:20" ht="21" customHeight="1">
      <c r="K8" s="36"/>
      <c r="L8" s="36"/>
      <c r="M8" s="43"/>
      <c r="N8" s="44" t="s">
        <v>180</v>
      </c>
      <c r="O8" s="45" t="s">
        <v>181</v>
      </c>
      <c r="P8" s="45"/>
      <c r="Q8" s="45"/>
      <c r="R8" s="40"/>
      <c r="S8" s="127"/>
      <c r="T8" s="40"/>
    </row>
    <row r="9" spans="1:20" ht="21" customHeight="1">
      <c r="K9" s="36"/>
      <c r="L9" s="36"/>
      <c r="M9" s="40" t="s">
        <v>182</v>
      </c>
      <c r="N9" s="41" t="s">
        <v>183</v>
      </c>
      <c r="O9" s="46" t="s">
        <v>225</v>
      </c>
      <c r="P9" s="19"/>
      <c r="Q9" s="19"/>
      <c r="R9" s="19"/>
      <c r="S9" s="127"/>
      <c r="T9" s="19"/>
    </row>
    <row r="10" spans="1:20" ht="21" customHeight="1">
      <c r="K10" s="36"/>
      <c r="L10" s="36"/>
      <c r="M10" s="40"/>
      <c r="N10" s="47"/>
      <c r="O10" s="42" t="s">
        <v>226</v>
      </c>
      <c r="P10" s="40"/>
      <c r="Q10" s="40"/>
      <c r="R10" s="40"/>
      <c r="S10" s="127"/>
      <c r="T10" s="40"/>
    </row>
    <row r="11" spans="1:20" ht="21" customHeight="1">
      <c r="K11" s="36"/>
      <c r="L11" s="36"/>
      <c r="M11" s="48"/>
      <c r="N11" s="45" t="s">
        <v>184</v>
      </c>
      <c r="O11" s="45" t="s">
        <v>185</v>
      </c>
      <c r="P11" s="45"/>
      <c r="Q11" s="45"/>
      <c r="R11" s="45"/>
      <c r="S11" s="128"/>
      <c r="T11" s="45"/>
    </row>
    <row r="12" spans="1:20" ht="21" customHeight="1">
      <c r="K12" s="36"/>
      <c r="L12" s="36"/>
      <c r="M12" s="51"/>
      <c r="N12" s="52"/>
      <c r="O12" s="52"/>
      <c r="P12" s="52"/>
      <c r="Q12" s="52"/>
      <c r="R12" s="52"/>
      <c r="S12" s="82"/>
      <c r="T12" s="52"/>
    </row>
    <row r="13" spans="1:20" ht="23.25" customHeight="1">
      <c r="A13" s="117"/>
    </row>
    <row r="14" spans="1:20" ht="33.75" customHeight="1">
      <c r="A14" s="185" t="s">
        <v>160</v>
      </c>
      <c r="B14" s="185"/>
      <c r="C14" s="185"/>
      <c r="D14" s="185"/>
      <c r="E14" s="185"/>
      <c r="F14" s="185"/>
      <c r="G14" s="185"/>
      <c r="H14" s="185"/>
      <c r="I14" s="185"/>
      <c r="J14" s="185"/>
      <c r="K14" s="185"/>
      <c r="L14" s="185"/>
      <c r="M14" s="185"/>
      <c r="N14" s="185"/>
      <c r="O14" s="185"/>
      <c r="P14" s="185"/>
      <c r="Q14" s="185"/>
      <c r="R14" s="185"/>
      <c r="S14" s="185"/>
    </row>
    <row r="15" spans="1:20" ht="21.75" customHeight="1">
      <c r="G15" s="38" t="s">
        <v>65</v>
      </c>
      <c r="H15" s="39">
        <f>H36+H59+H77+H104</f>
        <v>528.09999999999991</v>
      </c>
    </row>
    <row r="16" spans="1:20" ht="35.25" customHeight="1">
      <c r="A16" s="180" t="s">
        <v>2</v>
      </c>
      <c r="B16" s="181" t="s">
        <v>3</v>
      </c>
      <c r="C16" s="181" t="s">
        <v>4</v>
      </c>
      <c r="D16" s="182" t="s">
        <v>5</v>
      </c>
      <c r="E16" s="182" t="s">
        <v>6</v>
      </c>
      <c r="F16" s="182" t="s">
        <v>7</v>
      </c>
      <c r="G16" s="183" t="s">
        <v>33</v>
      </c>
      <c r="H16" s="183"/>
      <c r="I16" s="183"/>
      <c r="J16" s="183"/>
      <c r="K16" s="182" t="s">
        <v>8</v>
      </c>
      <c r="L16" s="105"/>
      <c r="M16" s="167" t="s">
        <v>167</v>
      </c>
      <c r="N16" s="167"/>
      <c r="O16" s="167"/>
      <c r="P16" s="167" t="s">
        <v>168</v>
      </c>
      <c r="Q16" s="167"/>
      <c r="R16" s="167"/>
      <c r="S16" s="178" t="s">
        <v>169</v>
      </c>
    </row>
    <row r="17" spans="1:19" ht="49.5" customHeight="1">
      <c r="A17" s="180"/>
      <c r="B17" s="181"/>
      <c r="C17" s="181"/>
      <c r="D17" s="182"/>
      <c r="E17" s="182"/>
      <c r="F17" s="182"/>
      <c r="G17" s="182" t="s">
        <v>34</v>
      </c>
      <c r="H17" s="183" t="s">
        <v>35</v>
      </c>
      <c r="I17" s="183"/>
      <c r="J17" s="183"/>
      <c r="K17" s="182"/>
      <c r="L17" s="105"/>
      <c r="M17" s="132" t="s">
        <v>0</v>
      </c>
      <c r="N17" s="132" t="s">
        <v>170</v>
      </c>
      <c r="O17" s="132" t="s">
        <v>171</v>
      </c>
      <c r="P17" s="132" t="s">
        <v>0</v>
      </c>
      <c r="Q17" s="132" t="s">
        <v>170</v>
      </c>
      <c r="R17" s="132" t="s">
        <v>171</v>
      </c>
      <c r="S17" s="178"/>
    </row>
    <row r="18" spans="1:19" s="10" customFormat="1" ht="42.75" customHeight="1">
      <c r="A18" s="180"/>
      <c r="B18" s="181"/>
      <c r="C18" s="181"/>
      <c r="D18" s="182"/>
      <c r="E18" s="182"/>
      <c r="F18" s="182"/>
      <c r="G18" s="182"/>
      <c r="H18" s="105" t="s">
        <v>100</v>
      </c>
      <c r="I18" s="105" t="s">
        <v>164</v>
      </c>
      <c r="J18" s="105" t="s">
        <v>172</v>
      </c>
      <c r="K18" s="182"/>
      <c r="L18" s="105"/>
      <c r="M18" s="133">
        <v>2</v>
      </c>
      <c r="N18" s="134">
        <v>3</v>
      </c>
      <c r="O18" s="133">
        <v>4</v>
      </c>
      <c r="P18" s="134">
        <v>5</v>
      </c>
      <c r="Q18" s="133">
        <v>6</v>
      </c>
      <c r="R18" s="134">
        <v>7</v>
      </c>
      <c r="S18" s="104">
        <v>8</v>
      </c>
    </row>
    <row r="19" spans="1:19" s="10" customFormat="1" ht="19.5" customHeight="1">
      <c r="A19" s="118">
        <v>1</v>
      </c>
      <c r="B19" s="103">
        <v>2</v>
      </c>
      <c r="C19" s="103">
        <v>3</v>
      </c>
      <c r="D19" s="105">
        <v>4</v>
      </c>
      <c r="E19" s="105">
        <v>5</v>
      </c>
      <c r="F19" s="105">
        <v>6</v>
      </c>
      <c r="G19" s="105">
        <v>7</v>
      </c>
      <c r="H19" s="105">
        <v>8</v>
      </c>
      <c r="I19" s="105">
        <v>9</v>
      </c>
      <c r="J19" s="105">
        <v>10</v>
      </c>
      <c r="K19" s="105">
        <v>11</v>
      </c>
      <c r="L19" s="105"/>
      <c r="M19" s="135"/>
      <c r="N19" s="135"/>
      <c r="O19" s="135"/>
      <c r="P19" s="136"/>
      <c r="Q19" s="137"/>
      <c r="R19" s="135"/>
      <c r="S19" s="116"/>
    </row>
    <row r="20" spans="1:19" s="12" customFormat="1" ht="31.5" customHeight="1">
      <c r="A20" s="190" t="s">
        <v>9</v>
      </c>
      <c r="B20" s="190"/>
      <c r="C20" s="190"/>
      <c r="D20" s="190"/>
      <c r="E20" s="190"/>
      <c r="F20" s="190"/>
      <c r="G20" s="190"/>
      <c r="H20" s="190"/>
      <c r="I20" s="190"/>
      <c r="J20" s="190"/>
      <c r="K20" s="190"/>
      <c r="L20" s="190"/>
      <c r="M20" s="190"/>
      <c r="N20" s="190"/>
      <c r="O20" s="190"/>
      <c r="P20" s="190"/>
      <c r="Q20" s="190"/>
      <c r="R20" s="190"/>
      <c r="S20" s="190"/>
    </row>
    <row r="21" spans="1:19" ht="201" customHeight="1">
      <c r="A21" s="120">
        <v>1</v>
      </c>
      <c r="B21" s="111" t="s">
        <v>29</v>
      </c>
      <c r="C21" s="113" t="s">
        <v>98</v>
      </c>
      <c r="D21" s="109" t="s">
        <v>38</v>
      </c>
      <c r="E21" s="115" t="s">
        <v>37</v>
      </c>
      <c r="F21" s="115" t="s">
        <v>147</v>
      </c>
      <c r="G21" s="115">
        <f t="shared" ref="G21:G26" si="0">H21+I21+J21</f>
        <v>35605.4</v>
      </c>
      <c r="H21" s="115">
        <v>11170</v>
      </c>
      <c r="I21" s="115">
        <v>11884.9</v>
      </c>
      <c r="J21" s="115">
        <v>12550.5</v>
      </c>
      <c r="K21" s="114" t="s">
        <v>36</v>
      </c>
      <c r="L21" s="114"/>
      <c r="M21" s="145">
        <f>N21+O21</f>
        <v>11170</v>
      </c>
      <c r="N21" s="145">
        <f>H21</f>
        <v>11170</v>
      </c>
      <c r="O21" s="145">
        <v>0</v>
      </c>
      <c r="P21" s="145">
        <f t="shared" ref="P21:P26" si="1">Q21+R21</f>
        <v>10953.85</v>
      </c>
      <c r="Q21" s="145">
        <v>10953.85</v>
      </c>
      <c r="R21" s="145">
        <v>0</v>
      </c>
      <c r="S21" s="54" t="s">
        <v>211</v>
      </c>
    </row>
    <row r="22" spans="1:19" ht="164.25" customHeight="1">
      <c r="A22" s="120">
        <v>2</v>
      </c>
      <c r="B22" s="111" t="s">
        <v>30</v>
      </c>
      <c r="C22" s="87" t="s">
        <v>99</v>
      </c>
      <c r="D22" s="109" t="s">
        <v>38</v>
      </c>
      <c r="E22" s="115" t="s">
        <v>37</v>
      </c>
      <c r="F22" s="115" t="s">
        <v>148</v>
      </c>
      <c r="G22" s="115">
        <f t="shared" si="0"/>
        <v>5737.7</v>
      </c>
      <c r="H22" s="115">
        <v>1800</v>
      </c>
      <c r="I22" s="115">
        <v>1915.2</v>
      </c>
      <c r="J22" s="115">
        <v>2022.5</v>
      </c>
      <c r="K22" s="114" t="s">
        <v>10</v>
      </c>
      <c r="L22" s="114"/>
      <c r="M22" s="145">
        <f t="shared" ref="M22:M30" si="2">N22+O22</f>
        <v>1800</v>
      </c>
      <c r="N22" s="145">
        <f>H22</f>
        <v>1800</v>
      </c>
      <c r="O22" s="145">
        <v>0</v>
      </c>
      <c r="P22" s="145">
        <f t="shared" si="1"/>
        <v>1740.8</v>
      </c>
      <c r="Q22" s="145">
        <v>1740.8</v>
      </c>
      <c r="R22" s="145">
        <v>0</v>
      </c>
      <c r="S22" s="54" t="s">
        <v>214</v>
      </c>
    </row>
    <row r="23" spans="1:19" ht="141.75" customHeight="1">
      <c r="A23" s="120">
        <v>3</v>
      </c>
      <c r="B23" s="107" t="s">
        <v>31</v>
      </c>
      <c r="C23" s="113" t="s">
        <v>152</v>
      </c>
      <c r="D23" s="109" t="s">
        <v>38</v>
      </c>
      <c r="E23" s="115" t="s">
        <v>37</v>
      </c>
      <c r="F23" s="115" t="s">
        <v>149</v>
      </c>
      <c r="G23" s="115">
        <f t="shared" si="0"/>
        <v>3872.5</v>
      </c>
      <c r="H23" s="115">
        <v>2200</v>
      </c>
      <c r="I23" s="115">
        <v>1672.5</v>
      </c>
      <c r="J23" s="115">
        <v>0</v>
      </c>
      <c r="K23" s="114" t="s">
        <v>39</v>
      </c>
      <c r="L23" s="114"/>
      <c r="M23" s="145">
        <f t="shared" si="2"/>
        <v>2200</v>
      </c>
      <c r="N23" s="145">
        <f>H23</f>
        <v>2200</v>
      </c>
      <c r="O23" s="145">
        <v>0</v>
      </c>
      <c r="P23" s="145">
        <f t="shared" si="1"/>
        <v>1926.82</v>
      </c>
      <c r="Q23" s="145">
        <v>1926.82</v>
      </c>
      <c r="R23" s="145">
        <v>0</v>
      </c>
      <c r="S23" s="54" t="s">
        <v>194</v>
      </c>
    </row>
    <row r="24" spans="1:19" ht="85.5" customHeight="1">
      <c r="A24" s="177">
        <v>4</v>
      </c>
      <c r="B24" s="175" t="s">
        <v>44</v>
      </c>
      <c r="C24" s="170" t="s">
        <v>80</v>
      </c>
      <c r="D24" s="171" t="s">
        <v>38</v>
      </c>
      <c r="E24" s="172" t="s">
        <v>37</v>
      </c>
      <c r="F24" s="115" t="s">
        <v>149</v>
      </c>
      <c r="G24" s="115">
        <f t="shared" si="0"/>
        <v>241.8</v>
      </c>
      <c r="H24" s="115">
        <v>91.8</v>
      </c>
      <c r="I24" s="115">
        <f>100+50</f>
        <v>150</v>
      </c>
      <c r="J24" s="115">
        <v>0</v>
      </c>
      <c r="K24" s="172" t="s">
        <v>83</v>
      </c>
      <c r="L24" s="115"/>
      <c r="M24" s="145">
        <f t="shared" si="2"/>
        <v>91.8</v>
      </c>
      <c r="N24" s="145">
        <f>H24</f>
        <v>91.8</v>
      </c>
      <c r="O24" s="145">
        <v>0</v>
      </c>
      <c r="P24" s="145">
        <f t="shared" si="1"/>
        <v>91.18</v>
      </c>
      <c r="Q24" s="145">
        <v>91.18</v>
      </c>
      <c r="R24" s="145">
        <v>0</v>
      </c>
      <c r="S24" s="179" t="s">
        <v>215</v>
      </c>
    </row>
    <row r="25" spans="1:19" ht="54" customHeight="1">
      <c r="A25" s="177"/>
      <c r="B25" s="175"/>
      <c r="C25" s="170"/>
      <c r="D25" s="171"/>
      <c r="E25" s="172"/>
      <c r="F25" s="115" t="s">
        <v>151</v>
      </c>
      <c r="G25" s="115">
        <f t="shared" si="0"/>
        <v>50</v>
      </c>
      <c r="H25" s="115">
        <v>50</v>
      </c>
      <c r="I25" s="115">
        <v>0</v>
      </c>
      <c r="J25" s="115">
        <v>0</v>
      </c>
      <c r="K25" s="172"/>
      <c r="L25" s="115"/>
      <c r="M25" s="145">
        <f t="shared" si="2"/>
        <v>50</v>
      </c>
      <c r="N25" s="145">
        <f>H25</f>
        <v>50</v>
      </c>
      <c r="O25" s="145">
        <v>0</v>
      </c>
      <c r="P25" s="145">
        <f t="shared" si="1"/>
        <v>50</v>
      </c>
      <c r="Q25" s="145">
        <v>50</v>
      </c>
      <c r="R25" s="145">
        <v>0</v>
      </c>
      <c r="S25" s="179"/>
    </row>
    <row r="26" spans="1:19" ht="206.25" customHeight="1">
      <c r="A26" s="120">
        <v>5</v>
      </c>
      <c r="B26" s="111" t="s">
        <v>51</v>
      </c>
      <c r="C26" s="113" t="s">
        <v>81</v>
      </c>
      <c r="D26" s="109" t="s">
        <v>38</v>
      </c>
      <c r="E26" s="115" t="s">
        <v>37</v>
      </c>
      <c r="F26" s="115" t="s">
        <v>165</v>
      </c>
      <c r="G26" s="115">
        <f t="shared" si="0"/>
        <v>3020.8</v>
      </c>
      <c r="H26" s="115">
        <v>3020.8</v>
      </c>
      <c r="I26" s="115">
        <v>0</v>
      </c>
      <c r="J26" s="115">
        <v>0</v>
      </c>
      <c r="K26" s="114" t="s">
        <v>109</v>
      </c>
      <c r="L26" s="114"/>
      <c r="M26" s="145">
        <f t="shared" si="2"/>
        <v>3020.8</v>
      </c>
      <c r="N26" s="145">
        <v>0</v>
      </c>
      <c r="O26" s="145">
        <f>H26</f>
        <v>3020.8</v>
      </c>
      <c r="P26" s="145">
        <f t="shared" si="1"/>
        <v>2321.91</v>
      </c>
      <c r="Q26" s="145">
        <v>0</v>
      </c>
      <c r="R26" s="145">
        <v>2321.91</v>
      </c>
      <c r="S26" s="54" t="s">
        <v>193</v>
      </c>
    </row>
    <row r="27" spans="1:19" ht="24" customHeight="1">
      <c r="A27" s="191" t="s">
        <v>41</v>
      </c>
      <c r="B27" s="191"/>
      <c r="C27" s="191"/>
      <c r="D27" s="191"/>
      <c r="E27" s="191"/>
      <c r="F27" s="88"/>
      <c r="G27" s="88">
        <f>G21+G22+G23+G26+G24+G25</f>
        <v>48528.200000000004</v>
      </c>
      <c r="H27" s="88">
        <f>H21+H22+H23+H26+H24+H25</f>
        <v>18332.599999999999</v>
      </c>
      <c r="I27" s="88">
        <f>I21+I22+I23+I26+I24</f>
        <v>15622.6</v>
      </c>
      <c r="J27" s="88">
        <f>J21+J22+J23+J26</f>
        <v>14573</v>
      </c>
      <c r="K27" s="114"/>
      <c r="L27" s="114"/>
      <c r="M27" s="146">
        <f>N27+O27</f>
        <v>18332.599999999999</v>
      </c>
      <c r="N27" s="146">
        <f>N28+N29+N30</f>
        <v>15311.8</v>
      </c>
      <c r="O27" s="146">
        <f>O28+O29+O30</f>
        <v>3020.8</v>
      </c>
      <c r="P27" s="146">
        <f>SUM(P21:P26)</f>
        <v>17084.559999999998</v>
      </c>
      <c r="Q27" s="146">
        <f>SUM(Q21:Q26)</f>
        <v>14762.65</v>
      </c>
      <c r="R27" s="146">
        <f>SUM(R21:R26)</f>
        <v>2321.91</v>
      </c>
      <c r="S27" s="89"/>
    </row>
    <row r="28" spans="1:19" ht="45.75" customHeight="1">
      <c r="A28" s="138" t="s">
        <v>42</v>
      </c>
      <c r="B28" s="138"/>
      <c r="C28" s="92" t="s">
        <v>147</v>
      </c>
      <c r="D28" s="138"/>
      <c r="E28" s="138"/>
      <c r="F28" s="88" t="s">
        <v>147</v>
      </c>
      <c r="G28" s="88">
        <f>G21+G22+G23+G24</f>
        <v>45457.4</v>
      </c>
      <c r="H28" s="88">
        <f>H21+H22+H23+H24</f>
        <v>15261.8</v>
      </c>
      <c r="I28" s="88">
        <f>I21+I22+I23+I24</f>
        <v>15622.6</v>
      </c>
      <c r="J28" s="88">
        <f>J21+J22+J23</f>
        <v>14573</v>
      </c>
      <c r="K28" s="114"/>
      <c r="L28" s="114"/>
      <c r="M28" s="147">
        <f t="shared" si="2"/>
        <v>15261.8</v>
      </c>
      <c r="N28" s="145">
        <f>N21+N22+N23+N24</f>
        <v>15261.8</v>
      </c>
      <c r="O28" s="145">
        <f>O21+O22+O23+O24</f>
        <v>0</v>
      </c>
      <c r="P28" s="145">
        <f>P21+P22+P23+P24</f>
        <v>14712.65</v>
      </c>
      <c r="Q28" s="145">
        <f>Q21+Q22+Q23+Q24</f>
        <v>14712.65</v>
      </c>
      <c r="R28" s="145">
        <f>R21+R22+R23+R24</f>
        <v>0</v>
      </c>
      <c r="S28" s="89"/>
    </row>
    <row r="29" spans="1:19" ht="67.5" customHeight="1">
      <c r="A29" s="138"/>
      <c r="B29" s="138"/>
      <c r="C29" s="92" t="s">
        <v>165</v>
      </c>
      <c r="D29" s="138"/>
      <c r="E29" s="138"/>
      <c r="F29" s="115" t="s">
        <v>165</v>
      </c>
      <c r="G29" s="88">
        <f>G26</f>
        <v>3020.8</v>
      </c>
      <c r="H29" s="88">
        <f>H26</f>
        <v>3020.8</v>
      </c>
      <c r="I29" s="88">
        <f>I26</f>
        <v>0</v>
      </c>
      <c r="J29" s="88">
        <f>J26</f>
        <v>0</v>
      </c>
      <c r="K29" s="114"/>
      <c r="L29" s="114"/>
      <c r="M29" s="147">
        <f t="shared" si="2"/>
        <v>3020.8</v>
      </c>
      <c r="N29" s="145">
        <v>0</v>
      </c>
      <c r="O29" s="145">
        <f>O26</f>
        <v>3020.8</v>
      </c>
      <c r="P29" s="145">
        <f>P26</f>
        <v>2321.91</v>
      </c>
      <c r="Q29" s="145">
        <f>Q26</f>
        <v>0</v>
      </c>
      <c r="R29" s="145">
        <f>R26</f>
        <v>2321.91</v>
      </c>
      <c r="S29" s="89"/>
    </row>
    <row r="30" spans="1:19" ht="49.5" customHeight="1">
      <c r="A30" s="138"/>
      <c r="B30" s="138"/>
      <c r="C30" s="92" t="s">
        <v>151</v>
      </c>
      <c r="D30" s="138"/>
      <c r="E30" s="138"/>
      <c r="F30" s="88" t="s">
        <v>151</v>
      </c>
      <c r="G30" s="88">
        <f>G25</f>
        <v>50</v>
      </c>
      <c r="H30" s="88">
        <f>H25</f>
        <v>50</v>
      </c>
      <c r="I30" s="88">
        <f>I25</f>
        <v>0</v>
      </c>
      <c r="J30" s="88">
        <f>J25</f>
        <v>0</v>
      </c>
      <c r="K30" s="114"/>
      <c r="L30" s="114"/>
      <c r="M30" s="147">
        <f t="shared" si="2"/>
        <v>50</v>
      </c>
      <c r="N30" s="145">
        <f>N25</f>
        <v>50</v>
      </c>
      <c r="O30" s="145">
        <f>O25</f>
        <v>0</v>
      </c>
      <c r="P30" s="145">
        <f>P25</f>
        <v>50</v>
      </c>
      <c r="Q30" s="145">
        <f>Q25</f>
        <v>50</v>
      </c>
      <c r="R30" s="145">
        <f>R25</f>
        <v>0</v>
      </c>
      <c r="S30" s="89"/>
    </row>
    <row r="31" spans="1:19" s="12" customFormat="1" ht="33" customHeight="1">
      <c r="A31" s="193" t="s">
        <v>40</v>
      </c>
      <c r="B31" s="193"/>
      <c r="C31" s="193"/>
      <c r="D31" s="193"/>
      <c r="E31" s="193"/>
      <c r="F31" s="193"/>
      <c r="G31" s="193"/>
      <c r="H31" s="193"/>
      <c r="I31" s="193"/>
      <c r="J31" s="193"/>
      <c r="K31" s="193"/>
      <c r="L31" s="193"/>
      <c r="M31" s="193"/>
      <c r="N31" s="193"/>
      <c r="O31" s="193"/>
      <c r="P31" s="193"/>
      <c r="Q31" s="193"/>
      <c r="R31" s="193"/>
      <c r="S31" s="193"/>
    </row>
    <row r="32" spans="1:19" s="15" customFormat="1" ht="93.75" customHeight="1">
      <c r="A32" s="192">
        <v>1</v>
      </c>
      <c r="B32" s="175" t="s">
        <v>43</v>
      </c>
      <c r="C32" s="176" t="s">
        <v>112</v>
      </c>
      <c r="D32" s="171" t="s">
        <v>38</v>
      </c>
      <c r="E32" s="184" t="s">
        <v>37</v>
      </c>
      <c r="F32" s="115" t="s">
        <v>149</v>
      </c>
      <c r="G32" s="115">
        <f t="shared" ref="G32:G47" si="3">H32+I32+J32</f>
        <v>20722.599999999999</v>
      </c>
      <c r="H32" s="115">
        <f>12652.9-10.1</f>
        <v>12642.8</v>
      </c>
      <c r="I32" s="115">
        <v>7420.2</v>
      </c>
      <c r="J32" s="115">
        <v>659.6</v>
      </c>
      <c r="K32" s="189" t="s">
        <v>111</v>
      </c>
      <c r="L32" s="110"/>
      <c r="M32" s="148">
        <f>N32+O32</f>
        <v>12642.8</v>
      </c>
      <c r="N32" s="148">
        <v>12642.8</v>
      </c>
      <c r="O32" s="148">
        <v>0</v>
      </c>
      <c r="P32" s="148">
        <f t="shared" ref="P32:P39" si="4">Q32+R32</f>
        <v>11856.14</v>
      </c>
      <c r="Q32" s="148">
        <v>11856.14</v>
      </c>
      <c r="R32" s="148">
        <v>0</v>
      </c>
      <c r="S32" s="168" t="s">
        <v>200</v>
      </c>
    </row>
    <row r="33" spans="1:19" s="15" customFormat="1" ht="115.5" customHeight="1">
      <c r="A33" s="192"/>
      <c r="B33" s="175"/>
      <c r="C33" s="176"/>
      <c r="D33" s="171"/>
      <c r="E33" s="184"/>
      <c r="F33" s="115" t="s">
        <v>165</v>
      </c>
      <c r="G33" s="115">
        <f t="shared" si="3"/>
        <v>1047.0999999999999</v>
      </c>
      <c r="H33" s="115">
        <v>1047.0999999999999</v>
      </c>
      <c r="I33" s="115">
        <v>0</v>
      </c>
      <c r="J33" s="115">
        <v>0</v>
      </c>
      <c r="K33" s="189"/>
      <c r="L33" s="110"/>
      <c r="M33" s="145">
        <f>N33+O33</f>
        <v>1047.0999999999999</v>
      </c>
      <c r="N33" s="145">
        <v>0</v>
      </c>
      <c r="O33" s="145">
        <v>1047.0999999999999</v>
      </c>
      <c r="P33" s="145">
        <f t="shared" si="4"/>
        <v>1047.1300000000001</v>
      </c>
      <c r="Q33" s="145">
        <v>0</v>
      </c>
      <c r="R33" s="148">
        <v>1047.1300000000001</v>
      </c>
      <c r="S33" s="168"/>
    </row>
    <row r="34" spans="1:19" s="15" customFormat="1" ht="93.75" customHeight="1">
      <c r="A34" s="192"/>
      <c r="B34" s="175"/>
      <c r="C34" s="176"/>
      <c r="D34" s="171"/>
      <c r="E34" s="184"/>
      <c r="F34" s="115" t="s">
        <v>96</v>
      </c>
      <c r="G34" s="115">
        <f t="shared" si="3"/>
        <v>23761.4</v>
      </c>
      <c r="H34" s="115">
        <v>18442.2</v>
      </c>
      <c r="I34" s="115">
        <v>5319.2</v>
      </c>
      <c r="J34" s="115">
        <v>0</v>
      </c>
      <c r="K34" s="189"/>
      <c r="L34" s="110"/>
      <c r="M34" s="148">
        <f>N34+O34</f>
        <v>18442.2</v>
      </c>
      <c r="N34" s="148">
        <v>18442.2</v>
      </c>
      <c r="O34" s="148">
        <v>0</v>
      </c>
      <c r="P34" s="148">
        <f t="shared" si="4"/>
        <v>11706.48</v>
      </c>
      <c r="Q34" s="148">
        <v>11706.48</v>
      </c>
      <c r="R34" s="148">
        <v>0</v>
      </c>
      <c r="S34" s="168"/>
    </row>
    <row r="35" spans="1:19" s="15" customFormat="1" ht="76.5" customHeight="1">
      <c r="A35" s="119"/>
      <c r="B35" s="107"/>
      <c r="C35" s="176"/>
      <c r="D35" s="109"/>
      <c r="E35" s="139"/>
      <c r="F35" s="115" t="s">
        <v>118</v>
      </c>
      <c r="G35" s="115">
        <f t="shared" si="3"/>
        <v>10.1</v>
      </c>
      <c r="H35" s="115">
        <v>10.1</v>
      </c>
      <c r="I35" s="115">
        <v>0</v>
      </c>
      <c r="J35" s="115">
        <v>0</v>
      </c>
      <c r="K35" s="110"/>
      <c r="L35" s="110"/>
      <c r="M35" s="148">
        <f>N35+O35</f>
        <v>10.1</v>
      </c>
      <c r="N35" s="148">
        <v>10.1</v>
      </c>
      <c r="O35" s="148">
        <v>0</v>
      </c>
      <c r="P35" s="148">
        <f t="shared" si="4"/>
        <v>10.1</v>
      </c>
      <c r="Q35" s="148">
        <v>10.1</v>
      </c>
      <c r="R35" s="148">
        <v>0</v>
      </c>
      <c r="S35" s="168"/>
    </row>
    <row r="36" spans="1:19" s="15" customFormat="1" ht="148.5" customHeight="1">
      <c r="A36" s="119">
        <v>2</v>
      </c>
      <c r="B36" s="90" t="s">
        <v>102</v>
      </c>
      <c r="C36" s="91" t="s">
        <v>101</v>
      </c>
      <c r="D36" s="109" t="s">
        <v>38</v>
      </c>
      <c r="E36" s="110" t="s">
        <v>103</v>
      </c>
      <c r="F36" s="115" t="s">
        <v>149</v>
      </c>
      <c r="G36" s="115">
        <f>H36+I36+J36</f>
        <v>415.2</v>
      </c>
      <c r="H36" s="115">
        <v>131.6</v>
      </c>
      <c r="I36" s="115">
        <v>141.80000000000001</v>
      </c>
      <c r="J36" s="115">
        <v>141.80000000000001</v>
      </c>
      <c r="K36" s="112" t="s">
        <v>64</v>
      </c>
      <c r="L36" s="112"/>
      <c r="M36" s="148">
        <f>N36+O36</f>
        <v>131.6</v>
      </c>
      <c r="N36" s="148">
        <v>131.6</v>
      </c>
      <c r="O36" s="148">
        <v>0</v>
      </c>
      <c r="P36" s="148">
        <f t="shared" si="4"/>
        <v>107.73</v>
      </c>
      <c r="Q36" s="148">
        <v>107.73</v>
      </c>
      <c r="R36" s="148">
        <v>0</v>
      </c>
      <c r="S36" s="54" t="s">
        <v>192</v>
      </c>
    </row>
    <row r="37" spans="1:19" s="12" customFormat="1" ht="61.5" customHeight="1">
      <c r="A37" s="192">
        <v>3</v>
      </c>
      <c r="B37" s="175" t="s">
        <v>44</v>
      </c>
      <c r="C37" s="176" t="s">
        <v>70</v>
      </c>
      <c r="D37" s="171" t="s">
        <v>38</v>
      </c>
      <c r="E37" s="184" t="s">
        <v>37</v>
      </c>
      <c r="F37" s="114" t="s">
        <v>149</v>
      </c>
      <c r="G37" s="115">
        <f t="shared" si="3"/>
        <v>47229.7</v>
      </c>
      <c r="H37" s="115">
        <v>15496</v>
      </c>
      <c r="I37" s="115">
        <f>22155.1+25+20</f>
        <v>22200.1</v>
      </c>
      <c r="J37" s="115">
        <v>9533.6</v>
      </c>
      <c r="K37" s="189" t="s">
        <v>11</v>
      </c>
      <c r="L37" s="110"/>
      <c r="M37" s="148">
        <f t="shared" ref="M37:M48" si="5">N37+O37</f>
        <v>15496</v>
      </c>
      <c r="N37" s="149">
        <v>15496</v>
      </c>
      <c r="O37" s="148">
        <v>0</v>
      </c>
      <c r="P37" s="148">
        <f t="shared" si="4"/>
        <v>14963.34</v>
      </c>
      <c r="Q37" s="148">
        <v>14963.34</v>
      </c>
      <c r="R37" s="148">
        <v>0</v>
      </c>
      <c r="S37" s="187" t="s">
        <v>216</v>
      </c>
    </row>
    <row r="38" spans="1:19" s="12" customFormat="1" ht="63.75" customHeight="1">
      <c r="A38" s="192"/>
      <c r="B38" s="175"/>
      <c r="C38" s="176"/>
      <c r="D38" s="171"/>
      <c r="E38" s="184"/>
      <c r="F38" s="115" t="s">
        <v>46</v>
      </c>
      <c r="G38" s="115">
        <f t="shared" si="3"/>
        <v>24.5</v>
      </c>
      <c r="H38" s="115">
        <v>24.5</v>
      </c>
      <c r="I38" s="115">
        <v>0</v>
      </c>
      <c r="J38" s="115">
        <v>0</v>
      </c>
      <c r="K38" s="189"/>
      <c r="L38" s="110"/>
      <c r="M38" s="148">
        <f t="shared" si="5"/>
        <v>24.5</v>
      </c>
      <c r="N38" s="149">
        <v>24.5</v>
      </c>
      <c r="O38" s="148">
        <v>0</v>
      </c>
      <c r="P38" s="148">
        <f t="shared" si="4"/>
        <v>24.5</v>
      </c>
      <c r="Q38" s="148">
        <v>24.5</v>
      </c>
      <c r="R38" s="148">
        <v>0</v>
      </c>
      <c r="S38" s="187"/>
    </row>
    <row r="39" spans="1:19" s="12" customFormat="1" ht="82.5" customHeight="1">
      <c r="A39" s="192"/>
      <c r="B39" s="175"/>
      <c r="C39" s="176"/>
      <c r="D39" s="171"/>
      <c r="E39" s="184"/>
      <c r="F39" s="115" t="s">
        <v>96</v>
      </c>
      <c r="G39" s="115">
        <f t="shared" si="3"/>
        <v>70.400000000000006</v>
      </c>
      <c r="H39" s="115">
        <v>63.9</v>
      </c>
      <c r="I39" s="115">
        <v>6.5</v>
      </c>
      <c r="J39" s="115">
        <v>0</v>
      </c>
      <c r="K39" s="189"/>
      <c r="L39" s="110"/>
      <c r="M39" s="148">
        <f t="shared" si="5"/>
        <v>63.9</v>
      </c>
      <c r="N39" s="149">
        <v>63.9</v>
      </c>
      <c r="O39" s="148">
        <v>0</v>
      </c>
      <c r="P39" s="148">
        <f t="shared" si="4"/>
        <v>63.9</v>
      </c>
      <c r="Q39" s="148">
        <v>63.9</v>
      </c>
      <c r="R39" s="148">
        <v>0</v>
      </c>
      <c r="S39" s="187"/>
    </row>
    <row r="40" spans="1:19" s="12" customFormat="1" ht="41.25" customHeight="1">
      <c r="A40" s="192"/>
      <c r="B40" s="175"/>
      <c r="C40" s="176"/>
      <c r="D40" s="171"/>
      <c r="E40" s="184"/>
      <c r="F40" s="115" t="s">
        <v>165</v>
      </c>
      <c r="G40" s="115">
        <f t="shared" si="3"/>
        <v>551.79999999999995</v>
      </c>
      <c r="H40" s="115">
        <v>551.79999999999995</v>
      </c>
      <c r="I40" s="115">
        <v>0</v>
      </c>
      <c r="J40" s="115">
        <v>0</v>
      </c>
      <c r="K40" s="189"/>
      <c r="L40" s="110"/>
      <c r="M40" s="145">
        <f t="shared" si="5"/>
        <v>551.79999999999995</v>
      </c>
      <c r="N40" s="145">
        <v>0</v>
      </c>
      <c r="O40" s="145">
        <v>551.79999999999995</v>
      </c>
      <c r="P40" s="148">
        <f>Q40+R40</f>
        <v>551.79999999999995</v>
      </c>
      <c r="Q40" s="148">
        <v>0</v>
      </c>
      <c r="R40" s="148">
        <v>551.79999999999995</v>
      </c>
      <c r="S40" s="187"/>
    </row>
    <row r="41" spans="1:19" s="12" customFormat="1" ht="36.75" customHeight="1">
      <c r="A41" s="192">
        <v>4</v>
      </c>
      <c r="B41" s="175" t="s">
        <v>45</v>
      </c>
      <c r="C41" s="176" t="s">
        <v>71</v>
      </c>
      <c r="D41" s="171" t="s">
        <v>38</v>
      </c>
      <c r="E41" s="189" t="s">
        <v>37</v>
      </c>
      <c r="F41" s="114" t="s">
        <v>149</v>
      </c>
      <c r="G41" s="115">
        <f t="shared" si="3"/>
        <v>63547.69</v>
      </c>
      <c r="H41" s="115">
        <v>40875.800000000003</v>
      </c>
      <c r="I41" s="115">
        <v>17063.099999999999</v>
      </c>
      <c r="J41" s="115">
        <v>5608.79</v>
      </c>
      <c r="K41" s="189" t="s">
        <v>12</v>
      </c>
      <c r="L41" s="110"/>
      <c r="M41" s="148">
        <f t="shared" si="5"/>
        <v>40875.800000000003</v>
      </c>
      <c r="N41" s="149">
        <v>40875.800000000003</v>
      </c>
      <c r="O41" s="148">
        <v>0</v>
      </c>
      <c r="P41" s="148">
        <f t="shared" ref="P41:P48" si="6">Q41+R41</f>
        <v>40761.800000000003</v>
      </c>
      <c r="Q41" s="148">
        <v>40761.800000000003</v>
      </c>
      <c r="R41" s="148">
        <v>0</v>
      </c>
      <c r="S41" s="168" t="s">
        <v>217</v>
      </c>
    </row>
    <row r="42" spans="1:19" s="12" customFormat="1" ht="35.25" customHeight="1">
      <c r="A42" s="192"/>
      <c r="B42" s="175"/>
      <c r="C42" s="176"/>
      <c r="D42" s="171"/>
      <c r="E42" s="189"/>
      <c r="F42" s="115" t="s">
        <v>46</v>
      </c>
      <c r="G42" s="115">
        <f t="shared" si="3"/>
        <v>212484.3</v>
      </c>
      <c r="H42" s="115">
        <v>167141.29999999999</v>
      </c>
      <c r="I42" s="115">
        <v>45343</v>
      </c>
      <c r="J42" s="115">
        <v>0</v>
      </c>
      <c r="K42" s="189"/>
      <c r="L42" s="110"/>
      <c r="M42" s="148">
        <f t="shared" si="5"/>
        <v>167141.29999999999</v>
      </c>
      <c r="N42" s="149">
        <v>167141.29999999999</v>
      </c>
      <c r="O42" s="148">
        <v>0</v>
      </c>
      <c r="P42" s="148">
        <f t="shared" si="6"/>
        <v>167141.29999999999</v>
      </c>
      <c r="Q42" s="148">
        <v>167141.29999999999</v>
      </c>
      <c r="R42" s="148">
        <v>0</v>
      </c>
      <c r="S42" s="168"/>
    </row>
    <row r="43" spans="1:19" s="12" customFormat="1" ht="33.75" customHeight="1">
      <c r="A43" s="192"/>
      <c r="B43" s="175"/>
      <c r="C43" s="176"/>
      <c r="D43" s="171"/>
      <c r="E43" s="189"/>
      <c r="F43" s="115" t="s">
        <v>96</v>
      </c>
      <c r="G43" s="115">
        <f t="shared" si="3"/>
        <v>1320.1</v>
      </c>
      <c r="H43" s="115">
        <v>1320.1</v>
      </c>
      <c r="I43" s="115">
        <v>0</v>
      </c>
      <c r="J43" s="115">
        <v>0</v>
      </c>
      <c r="K43" s="189"/>
      <c r="L43" s="110"/>
      <c r="M43" s="148">
        <f t="shared" si="5"/>
        <v>1320.1</v>
      </c>
      <c r="N43" s="149">
        <v>1320.1</v>
      </c>
      <c r="O43" s="148">
        <v>0</v>
      </c>
      <c r="P43" s="148">
        <f t="shared" si="6"/>
        <v>1320.1</v>
      </c>
      <c r="Q43" s="148">
        <v>1320.1</v>
      </c>
      <c r="R43" s="148">
        <v>0</v>
      </c>
      <c r="S43" s="168"/>
    </row>
    <row r="44" spans="1:19" s="12" customFormat="1" ht="35.25" customHeight="1">
      <c r="A44" s="192"/>
      <c r="B44" s="175"/>
      <c r="C44" s="176"/>
      <c r="D44" s="171"/>
      <c r="E44" s="189"/>
      <c r="F44" s="115" t="s">
        <v>165</v>
      </c>
      <c r="G44" s="115">
        <f t="shared" si="3"/>
        <v>1526.1</v>
      </c>
      <c r="H44" s="115">
        <v>1526.1</v>
      </c>
      <c r="I44" s="115">
        <v>0</v>
      </c>
      <c r="J44" s="115">
        <v>0</v>
      </c>
      <c r="K44" s="189"/>
      <c r="L44" s="110"/>
      <c r="M44" s="145">
        <f>N44+O44</f>
        <v>1526.1</v>
      </c>
      <c r="N44" s="145">
        <v>0</v>
      </c>
      <c r="O44" s="145">
        <v>1526.1</v>
      </c>
      <c r="P44" s="145">
        <f t="shared" si="6"/>
        <v>1526.1</v>
      </c>
      <c r="Q44" s="148">
        <v>0</v>
      </c>
      <c r="R44" s="148">
        <v>1526.1</v>
      </c>
      <c r="S44" s="168"/>
    </row>
    <row r="45" spans="1:19" s="12" customFormat="1" ht="47.25" customHeight="1">
      <c r="A45" s="177">
        <v>5</v>
      </c>
      <c r="B45" s="175" t="s">
        <v>31</v>
      </c>
      <c r="C45" s="170" t="s">
        <v>153</v>
      </c>
      <c r="D45" s="171" t="s">
        <v>38</v>
      </c>
      <c r="E45" s="184" t="s">
        <v>37</v>
      </c>
      <c r="F45" s="114" t="s">
        <v>149</v>
      </c>
      <c r="G45" s="115">
        <f t="shared" si="3"/>
        <v>56332.7</v>
      </c>
      <c r="H45" s="115">
        <v>19928</v>
      </c>
      <c r="I45" s="115">
        <v>23639.4</v>
      </c>
      <c r="J45" s="115">
        <v>12765.3</v>
      </c>
      <c r="K45" s="172" t="s">
        <v>13</v>
      </c>
      <c r="L45" s="115"/>
      <c r="M45" s="148">
        <f t="shared" si="5"/>
        <v>19928</v>
      </c>
      <c r="N45" s="148">
        <v>19928</v>
      </c>
      <c r="O45" s="148">
        <v>0</v>
      </c>
      <c r="P45" s="148">
        <f t="shared" si="6"/>
        <v>18990.490000000002</v>
      </c>
      <c r="Q45" s="148">
        <v>18990.490000000002</v>
      </c>
      <c r="R45" s="148">
        <v>0</v>
      </c>
      <c r="S45" s="179" t="s">
        <v>218</v>
      </c>
    </row>
    <row r="46" spans="1:19" s="12" customFormat="1" ht="51" customHeight="1">
      <c r="A46" s="177"/>
      <c r="B46" s="175"/>
      <c r="C46" s="170"/>
      <c r="D46" s="171"/>
      <c r="E46" s="184"/>
      <c r="F46" s="115" t="s">
        <v>165</v>
      </c>
      <c r="G46" s="115">
        <f t="shared" si="3"/>
        <v>114.1</v>
      </c>
      <c r="H46" s="115">
        <v>114.1</v>
      </c>
      <c r="I46" s="115">
        <v>0</v>
      </c>
      <c r="J46" s="115">
        <v>0</v>
      </c>
      <c r="K46" s="172"/>
      <c r="L46" s="115"/>
      <c r="M46" s="145">
        <f t="shared" si="5"/>
        <v>114.1</v>
      </c>
      <c r="N46" s="145">
        <v>0</v>
      </c>
      <c r="O46" s="145">
        <v>114.1</v>
      </c>
      <c r="P46" s="145">
        <f t="shared" si="6"/>
        <v>114.1</v>
      </c>
      <c r="Q46" s="148">
        <v>0</v>
      </c>
      <c r="R46" s="148">
        <v>114.1</v>
      </c>
      <c r="S46" s="179"/>
    </row>
    <row r="47" spans="1:19" s="12" customFormat="1" ht="62.25" customHeight="1">
      <c r="A47" s="177"/>
      <c r="B47" s="175"/>
      <c r="C47" s="170"/>
      <c r="D47" s="171"/>
      <c r="E47" s="184"/>
      <c r="F47" s="115" t="s">
        <v>95</v>
      </c>
      <c r="G47" s="115">
        <f t="shared" si="3"/>
        <v>725.81</v>
      </c>
      <c r="H47" s="115">
        <f>618.41+107.4</f>
        <v>725.81</v>
      </c>
      <c r="I47" s="115"/>
      <c r="J47" s="115"/>
      <c r="K47" s="172"/>
      <c r="L47" s="115"/>
      <c r="M47" s="148">
        <f t="shared" si="5"/>
        <v>725.8</v>
      </c>
      <c r="N47" s="148">
        <v>725.8</v>
      </c>
      <c r="O47" s="148">
        <v>0</v>
      </c>
      <c r="P47" s="148">
        <f t="shared" si="6"/>
        <v>725.8</v>
      </c>
      <c r="Q47" s="148">
        <v>725.8</v>
      </c>
      <c r="R47" s="148">
        <v>0</v>
      </c>
      <c r="S47" s="179"/>
    </row>
    <row r="48" spans="1:19" s="12" customFormat="1" ht="279.75" customHeight="1">
      <c r="A48" s="120">
        <v>6</v>
      </c>
      <c r="B48" s="111" t="s">
        <v>51</v>
      </c>
      <c r="C48" s="93" t="s">
        <v>113</v>
      </c>
      <c r="D48" s="109" t="s">
        <v>38</v>
      </c>
      <c r="E48" s="110" t="s">
        <v>37</v>
      </c>
      <c r="F48" s="115" t="s">
        <v>165</v>
      </c>
      <c r="G48" s="115">
        <f>H48+I48+J48</f>
        <v>52541.2</v>
      </c>
      <c r="H48" s="115">
        <v>13432.7</v>
      </c>
      <c r="I48" s="115">
        <f>27530+1100+100+100+35+180+13.5+50</f>
        <v>29108.5</v>
      </c>
      <c r="J48" s="115">
        <v>10000</v>
      </c>
      <c r="K48" s="114" t="s">
        <v>159</v>
      </c>
      <c r="L48" s="114"/>
      <c r="M48" s="148">
        <f t="shared" si="5"/>
        <v>13432.7</v>
      </c>
      <c r="N48" s="149">
        <v>0</v>
      </c>
      <c r="O48" s="148">
        <v>13432.7</v>
      </c>
      <c r="P48" s="148">
        <f t="shared" si="6"/>
        <v>13012.9</v>
      </c>
      <c r="Q48" s="148">
        <v>0</v>
      </c>
      <c r="R48" s="148">
        <v>13012.9</v>
      </c>
      <c r="S48" s="54" t="s">
        <v>195</v>
      </c>
    </row>
    <row r="49" spans="1:19" s="12" customFormat="1" ht="27" customHeight="1">
      <c r="A49" s="191" t="s">
        <v>41</v>
      </c>
      <c r="B49" s="191"/>
      <c r="C49" s="191"/>
      <c r="D49" s="191"/>
      <c r="E49" s="191"/>
      <c r="F49" s="88"/>
      <c r="G49" s="88">
        <f>G32+G33+G37+G40+G41+G42+G44+G45+G46+G48+G34+G36+G39+G47+G43+G35+G38</f>
        <v>482424.8</v>
      </c>
      <c r="H49" s="88">
        <f>H32+H33+H37+H40+H41+H42+H44+H45+H46+H48+H34+H36+H39+H47+H43+H35+H38</f>
        <v>293473.90999999997</v>
      </c>
      <c r="I49" s="88">
        <f>I32+I33+I37+I40+I41+I42+I44+I45+I46+I48+I34+I36+I39+I47+I43+I35+I38</f>
        <v>150241.79999999999</v>
      </c>
      <c r="J49" s="88">
        <f>J32+J33+J37+J40+J41+J42+J44+J45+J46+J48+J34+J36+J39+J47+J43+J35+J38</f>
        <v>38709.090000000004</v>
      </c>
      <c r="K49" s="114"/>
      <c r="L49" s="114"/>
      <c r="M49" s="146">
        <f t="shared" ref="M49:R49" si="7">SUM(M32:M48)</f>
        <v>293473.89999999997</v>
      </c>
      <c r="N49" s="146">
        <f t="shared" si="7"/>
        <v>276802.09999999998</v>
      </c>
      <c r="O49" s="146">
        <f t="shared" si="7"/>
        <v>16671.8</v>
      </c>
      <c r="P49" s="146">
        <f t="shared" si="7"/>
        <v>283923.71000000002</v>
      </c>
      <c r="Q49" s="146">
        <f t="shared" si="7"/>
        <v>267671.67999999999</v>
      </c>
      <c r="R49" s="146">
        <f t="shared" si="7"/>
        <v>16252.029999999999</v>
      </c>
      <c r="S49" s="95"/>
    </row>
    <row r="50" spans="1:19" s="12" customFormat="1" ht="43.5" customHeight="1">
      <c r="A50" s="138" t="s">
        <v>42</v>
      </c>
      <c r="B50" s="138"/>
      <c r="C50" s="92" t="s">
        <v>149</v>
      </c>
      <c r="D50" s="140"/>
      <c r="E50" s="140"/>
      <c r="F50" s="115" t="s">
        <v>149</v>
      </c>
      <c r="G50" s="115">
        <f>G32+G37+G41+G45+G36</f>
        <v>188247.89</v>
      </c>
      <c r="H50" s="115">
        <f>H32+H37+H41+H45+H36</f>
        <v>89074.200000000012</v>
      </c>
      <c r="I50" s="115">
        <f t="shared" ref="I50:R50" si="8">I32+I37+I41+I45+I36</f>
        <v>70464.599999999991</v>
      </c>
      <c r="J50" s="115">
        <f t="shared" si="8"/>
        <v>28709.09</v>
      </c>
      <c r="K50" s="115"/>
      <c r="L50" s="115"/>
      <c r="M50" s="149">
        <f t="shared" si="8"/>
        <v>89074.200000000012</v>
      </c>
      <c r="N50" s="149">
        <f t="shared" si="8"/>
        <v>89074.200000000012</v>
      </c>
      <c r="O50" s="149">
        <f t="shared" si="8"/>
        <v>0</v>
      </c>
      <c r="P50" s="149">
        <f t="shared" si="8"/>
        <v>86679.5</v>
      </c>
      <c r="Q50" s="149">
        <f t="shared" si="8"/>
        <v>86679.5</v>
      </c>
      <c r="R50" s="149">
        <f t="shared" si="8"/>
        <v>0</v>
      </c>
      <c r="S50" s="95"/>
    </row>
    <row r="51" spans="1:19" s="12" customFormat="1" ht="43.5" customHeight="1">
      <c r="A51" s="138"/>
      <c r="B51" s="138"/>
      <c r="C51" s="92" t="s">
        <v>165</v>
      </c>
      <c r="D51" s="140"/>
      <c r="E51" s="140"/>
      <c r="F51" s="115" t="s">
        <v>165</v>
      </c>
      <c r="G51" s="115">
        <f>G33+G40+G46+G48+G44</f>
        <v>55780.299999999996</v>
      </c>
      <c r="H51" s="115">
        <f>H33+H40+H46+H48+H44</f>
        <v>16671.8</v>
      </c>
      <c r="I51" s="115">
        <f t="shared" ref="I51:R51" si="9">I33+I40+I46+I48+I44</f>
        <v>29108.5</v>
      </c>
      <c r="J51" s="115">
        <f t="shared" si="9"/>
        <v>10000</v>
      </c>
      <c r="K51" s="115"/>
      <c r="L51" s="115"/>
      <c r="M51" s="149">
        <f t="shared" si="9"/>
        <v>16671.8</v>
      </c>
      <c r="N51" s="149">
        <f t="shared" si="9"/>
        <v>0</v>
      </c>
      <c r="O51" s="149">
        <f t="shared" si="9"/>
        <v>16671.8</v>
      </c>
      <c r="P51" s="149">
        <f t="shared" si="9"/>
        <v>16252.03</v>
      </c>
      <c r="Q51" s="149">
        <f t="shared" si="9"/>
        <v>0</v>
      </c>
      <c r="R51" s="149">
        <f t="shared" si="9"/>
        <v>16252.03</v>
      </c>
      <c r="S51" s="95"/>
    </row>
    <row r="52" spans="1:19" s="12" customFormat="1" ht="43.5" customHeight="1">
      <c r="A52" s="138"/>
      <c r="B52" s="138"/>
      <c r="C52" s="92" t="s">
        <v>46</v>
      </c>
      <c r="D52" s="140"/>
      <c r="E52" s="140"/>
      <c r="F52" s="115" t="s">
        <v>46</v>
      </c>
      <c r="G52" s="115">
        <f>G42</f>
        <v>212484.3</v>
      </c>
      <c r="H52" s="115">
        <f>H42+H38</f>
        <v>167165.79999999999</v>
      </c>
      <c r="I52" s="115">
        <f t="shared" ref="I52:R52" si="10">I42+I38</f>
        <v>45343</v>
      </c>
      <c r="J52" s="115">
        <f t="shared" si="10"/>
        <v>0</v>
      </c>
      <c r="K52" s="115"/>
      <c r="L52" s="115"/>
      <c r="M52" s="149">
        <f t="shared" si="10"/>
        <v>167165.79999999999</v>
      </c>
      <c r="N52" s="149">
        <f t="shared" si="10"/>
        <v>167165.79999999999</v>
      </c>
      <c r="O52" s="149">
        <f t="shared" si="10"/>
        <v>0</v>
      </c>
      <c r="P52" s="149">
        <f t="shared" si="10"/>
        <v>167165.79999999999</v>
      </c>
      <c r="Q52" s="149">
        <f t="shared" si="10"/>
        <v>167165.79999999999</v>
      </c>
      <c r="R52" s="149">
        <f t="shared" si="10"/>
        <v>0</v>
      </c>
      <c r="S52" s="95"/>
    </row>
    <row r="53" spans="1:19" s="12" customFormat="1" ht="66" customHeight="1">
      <c r="A53" s="138"/>
      <c r="B53" s="138"/>
      <c r="C53" s="92" t="s">
        <v>96</v>
      </c>
      <c r="D53" s="140"/>
      <c r="E53" s="140"/>
      <c r="F53" s="115" t="s">
        <v>96</v>
      </c>
      <c r="G53" s="115">
        <f>G34+G43+G39</f>
        <v>25151.9</v>
      </c>
      <c r="H53" s="115">
        <f>H34+H43+H39</f>
        <v>19826.2</v>
      </c>
      <c r="I53" s="115">
        <f t="shared" ref="I53:R53" si="11">I34+I43+I39</f>
        <v>5325.7</v>
      </c>
      <c r="J53" s="115">
        <f t="shared" si="11"/>
        <v>0</v>
      </c>
      <c r="K53" s="115"/>
      <c r="L53" s="115"/>
      <c r="M53" s="149">
        <f t="shared" si="11"/>
        <v>19826.2</v>
      </c>
      <c r="N53" s="149">
        <f t="shared" si="11"/>
        <v>19826.2</v>
      </c>
      <c r="O53" s="149">
        <f t="shared" si="11"/>
        <v>0</v>
      </c>
      <c r="P53" s="149">
        <f t="shared" si="11"/>
        <v>13090.48</v>
      </c>
      <c r="Q53" s="149">
        <f t="shared" si="11"/>
        <v>13090.48</v>
      </c>
      <c r="R53" s="149">
        <f t="shared" si="11"/>
        <v>0</v>
      </c>
      <c r="S53" s="95"/>
    </row>
    <row r="54" spans="1:19" s="12" customFormat="1" ht="102" customHeight="1">
      <c r="A54" s="138"/>
      <c r="B54" s="138"/>
      <c r="C54" s="92" t="s">
        <v>95</v>
      </c>
      <c r="D54" s="140"/>
      <c r="E54" s="140"/>
      <c r="F54" s="115" t="s">
        <v>95</v>
      </c>
      <c r="G54" s="115">
        <f>G47</f>
        <v>725.81</v>
      </c>
      <c r="H54" s="115">
        <f>H47</f>
        <v>725.81</v>
      </c>
      <c r="I54" s="115">
        <f t="shared" ref="I54:R54" si="12">I47</f>
        <v>0</v>
      </c>
      <c r="J54" s="115">
        <f t="shared" si="12"/>
        <v>0</v>
      </c>
      <c r="K54" s="115"/>
      <c r="L54" s="115"/>
      <c r="M54" s="149">
        <f t="shared" si="12"/>
        <v>725.8</v>
      </c>
      <c r="N54" s="149">
        <f t="shared" si="12"/>
        <v>725.8</v>
      </c>
      <c r="O54" s="149">
        <f t="shared" si="12"/>
        <v>0</v>
      </c>
      <c r="P54" s="149">
        <f t="shared" si="12"/>
        <v>725.8</v>
      </c>
      <c r="Q54" s="149">
        <f t="shared" si="12"/>
        <v>725.8</v>
      </c>
      <c r="R54" s="149">
        <f t="shared" si="12"/>
        <v>0</v>
      </c>
      <c r="S54" s="95"/>
    </row>
    <row r="55" spans="1:19" s="12" customFormat="1" ht="43.5" customHeight="1">
      <c r="A55" s="138"/>
      <c r="B55" s="138"/>
      <c r="C55" s="92" t="s">
        <v>118</v>
      </c>
      <c r="D55" s="140"/>
      <c r="E55" s="140"/>
      <c r="F55" s="115" t="s">
        <v>118</v>
      </c>
      <c r="G55" s="115">
        <f>G35</f>
        <v>10.1</v>
      </c>
      <c r="H55" s="115">
        <f>H35</f>
        <v>10.1</v>
      </c>
      <c r="I55" s="115">
        <f t="shared" ref="I55:R55" si="13">I35</f>
        <v>0</v>
      </c>
      <c r="J55" s="115">
        <f t="shared" si="13"/>
        <v>0</v>
      </c>
      <c r="K55" s="115"/>
      <c r="L55" s="115"/>
      <c r="M55" s="149">
        <f t="shared" si="13"/>
        <v>10.1</v>
      </c>
      <c r="N55" s="149">
        <f t="shared" si="13"/>
        <v>10.1</v>
      </c>
      <c r="O55" s="149">
        <f t="shared" si="13"/>
        <v>0</v>
      </c>
      <c r="P55" s="149">
        <f t="shared" si="13"/>
        <v>10.1</v>
      </c>
      <c r="Q55" s="149">
        <f t="shared" si="13"/>
        <v>10.1</v>
      </c>
      <c r="R55" s="149">
        <f t="shared" si="13"/>
        <v>0</v>
      </c>
      <c r="S55" s="95"/>
    </row>
    <row r="56" spans="1:19" s="12" customFormat="1" ht="33" customHeight="1">
      <c r="A56" s="173" t="s">
        <v>48</v>
      </c>
      <c r="B56" s="173"/>
      <c r="C56" s="173"/>
      <c r="D56" s="173"/>
      <c r="E56" s="173"/>
      <c r="F56" s="173"/>
      <c r="G56" s="173"/>
      <c r="H56" s="173"/>
      <c r="I56" s="173"/>
      <c r="J56" s="173"/>
      <c r="K56" s="173"/>
      <c r="L56" s="173"/>
      <c r="M56" s="173"/>
      <c r="N56" s="173"/>
      <c r="O56" s="173"/>
      <c r="P56" s="173"/>
      <c r="Q56" s="173"/>
      <c r="R56" s="173"/>
      <c r="S56" s="173"/>
    </row>
    <row r="57" spans="1:19" s="12" customFormat="1" ht="150" customHeight="1">
      <c r="A57" s="192">
        <v>1</v>
      </c>
      <c r="B57" s="111" t="s">
        <v>50</v>
      </c>
      <c r="C57" s="176" t="s">
        <v>47</v>
      </c>
      <c r="D57" s="171" t="s">
        <v>38</v>
      </c>
      <c r="E57" s="189" t="s">
        <v>37</v>
      </c>
      <c r="F57" s="115" t="s">
        <v>149</v>
      </c>
      <c r="G57" s="115">
        <f>H57+I57+J57</f>
        <v>3214.5</v>
      </c>
      <c r="H57" s="115">
        <v>2476.6</v>
      </c>
      <c r="I57" s="115">
        <v>737.9</v>
      </c>
      <c r="J57" s="115">
        <v>0</v>
      </c>
      <c r="K57" s="189" t="s">
        <v>114</v>
      </c>
      <c r="L57" s="110"/>
      <c r="M57" s="145">
        <f>N57+O57</f>
        <v>2476.6</v>
      </c>
      <c r="N57" s="145">
        <v>2476.6</v>
      </c>
      <c r="O57" s="145">
        <v>0</v>
      </c>
      <c r="P57" s="145">
        <f t="shared" ref="P57:P67" si="14">Q57+R57</f>
        <v>1386.49</v>
      </c>
      <c r="Q57" s="148">
        <v>1386.49</v>
      </c>
      <c r="R57" s="148">
        <v>0</v>
      </c>
      <c r="S57" s="168" t="s">
        <v>201</v>
      </c>
    </row>
    <row r="58" spans="1:19" s="12" customFormat="1" ht="212.25" customHeight="1">
      <c r="A58" s="192"/>
      <c r="B58" s="111"/>
      <c r="C58" s="176"/>
      <c r="D58" s="171"/>
      <c r="E58" s="189"/>
      <c r="F58" s="115" t="s">
        <v>96</v>
      </c>
      <c r="G58" s="115">
        <f>H58+I58+J58</f>
        <v>125</v>
      </c>
      <c r="H58" s="115">
        <v>125</v>
      </c>
      <c r="I58" s="115"/>
      <c r="J58" s="115"/>
      <c r="K58" s="189"/>
      <c r="L58" s="110"/>
      <c r="M58" s="145">
        <f t="shared" ref="M58:M66" si="15">N58+O58</f>
        <v>125</v>
      </c>
      <c r="N58" s="145">
        <v>125</v>
      </c>
      <c r="O58" s="145">
        <v>0</v>
      </c>
      <c r="P58" s="145">
        <f t="shared" si="14"/>
        <v>125</v>
      </c>
      <c r="Q58" s="145">
        <v>125</v>
      </c>
      <c r="R58" s="145">
        <v>0</v>
      </c>
      <c r="S58" s="168"/>
    </row>
    <row r="59" spans="1:19" s="12" customFormat="1" ht="146.25" customHeight="1">
      <c r="A59" s="119">
        <v>2</v>
      </c>
      <c r="B59" s="90" t="s">
        <v>102</v>
      </c>
      <c r="C59" s="91" t="s">
        <v>104</v>
      </c>
      <c r="D59" s="109" t="s">
        <v>38</v>
      </c>
      <c r="E59" s="110" t="s">
        <v>107</v>
      </c>
      <c r="F59" s="115" t="s">
        <v>149</v>
      </c>
      <c r="G59" s="115">
        <f>H59+I59+J59</f>
        <v>30.1</v>
      </c>
      <c r="H59" s="115">
        <v>11.1</v>
      </c>
      <c r="I59" s="115">
        <v>9.5</v>
      </c>
      <c r="J59" s="115">
        <v>9.5</v>
      </c>
      <c r="K59" s="112" t="s">
        <v>64</v>
      </c>
      <c r="L59" s="112"/>
      <c r="M59" s="145">
        <f t="shared" si="15"/>
        <v>11.1</v>
      </c>
      <c r="N59" s="145">
        <v>11.1</v>
      </c>
      <c r="O59" s="145">
        <v>0</v>
      </c>
      <c r="P59" s="145">
        <f t="shared" si="14"/>
        <v>3.97</v>
      </c>
      <c r="Q59" s="148">
        <v>3.97</v>
      </c>
      <c r="R59" s="148">
        <v>0</v>
      </c>
      <c r="S59" s="54" t="s">
        <v>191</v>
      </c>
    </row>
    <row r="60" spans="1:19" s="17" customFormat="1" ht="138.75" customHeight="1">
      <c r="A60" s="192">
        <v>3</v>
      </c>
      <c r="B60" s="194" t="s">
        <v>44</v>
      </c>
      <c r="C60" s="176" t="s">
        <v>67</v>
      </c>
      <c r="D60" s="171" t="s">
        <v>38</v>
      </c>
      <c r="E60" s="195" t="s">
        <v>37</v>
      </c>
      <c r="F60" s="114" t="s">
        <v>149</v>
      </c>
      <c r="G60" s="115">
        <f t="shared" ref="G60:G67" si="16">SUM(H60:J60)</f>
        <v>5223.25</v>
      </c>
      <c r="H60" s="115">
        <v>2362</v>
      </c>
      <c r="I60" s="115">
        <v>2247.35</v>
      </c>
      <c r="J60" s="115">
        <v>613.9</v>
      </c>
      <c r="K60" s="195" t="s">
        <v>14</v>
      </c>
      <c r="L60" s="112"/>
      <c r="M60" s="145">
        <f t="shared" si="15"/>
        <v>2362</v>
      </c>
      <c r="N60" s="150">
        <v>2362</v>
      </c>
      <c r="O60" s="150">
        <v>0</v>
      </c>
      <c r="P60" s="145">
        <f t="shared" si="14"/>
        <v>2145.56</v>
      </c>
      <c r="Q60" s="151">
        <v>2145.56</v>
      </c>
      <c r="R60" s="151">
        <v>0</v>
      </c>
      <c r="S60" s="169" t="s">
        <v>202</v>
      </c>
    </row>
    <row r="61" spans="1:19" s="18" customFormat="1" ht="71.25" customHeight="1">
      <c r="A61" s="192"/>
      <c r="B61" s="194"/>
      <c r="C61" s="176"/>
      <c r="D61" s="171"/>
      <c r="E61" s="195"/>
      <c r="F61" s="114" t="s">
        <v>165</v>
      </c>
      <c r="G61" s="115">
        <f t="shared" si="16"/>
        <v>4.2</v>
      </c>
      <c r="H61" s="115">
        <v>4.2</v>
      </c>
      <c r="I61" s="115"/>
      <c r="J61" s="115"/>
      <c r="K61" s="195"/>
      <c r="L61" s="112"/>
      <c r="M61" s="145">
        <f t="shared" si="15"/>
        <v>4.2</v>
      </c>
      <c r="N61" s="145">
        <v>0</v>
      </c>
      <c r="O61" s="145">
        <v>4.2</v>
      </c>
      <c r="P61" s="145">
        <f t="shared" si="14"/>
        <v>4.2</v>
      </c>
      <c r="Q61" s="148">
        <v>0</v>
      </c>
      <c r="R61" s="148">
        <v>4.2</v>
      </c>
      <c r="S61" s="169"/>
    </row>
    <row r="62" spans="1:19" s="12" customFormat="1" ht="41.25" customHeight="1">
      <c r="A62" s="192">
        <v>4</v>
      </c>
      <c r="B62" s="175" t="s">
        <v>45</v>
      </c>
      <c r="C62" s="176" t="s">
        <v>66</v>
      </c>
      <c r="D62" s="171" t="s">
        <v>38</v>
      </c>
      <c r="E62" s="195" t="s">
        <v>37</v>
      </c>
      <c r="F62" s="114" t="s">
        <v>149</v>
      </c>
      <c r="G62" s="115">
        <f t="shared" si="16"/>
        <v>8347.9000000000015</v>
      </c>
      <c r="H62" s="115">
        <v>5859.8</v>
      </c>
      <c r="I62" s="115">
        <v>2107.4</v>
      </c>
      <c r="J62" s="115">
        <v>380.7</v>
      </c>
      <c r="K62" s="189" t="s">
        <v>12</v>
      </c>
      <c r="L62" s="110"/>
      <c r="M62" s="145">
        <f t="shared" si="15"/>
        <v>5859.8</v>
      </c>
      <c r="N62" s="145">
        <v>5859.8</v>
      </c>
      <c r="O62" s="145">
        <v>0</v>
      </c>
      <c r="P62" s="145">
        <f t="shared" si="14"/>
        <v>5851.77</v>
      </c>
      <c r="Q62" s="145">
        <v>5851.77</v>
      </c>
      <c r="R62" s="145">
        <v>0</v>
      </c>
      <c r="S62" s="187" t="s">
        <v>219</v>
      </c>
    </row>
    <row r="63" spans="1:19" s="12" customFormat="1" ht="41.25" customHeight="1">
      <c r="A63" s="192"/>
      <c r="B63" s="175"/>
      <c r="C63" s="176"/>
      <c r="D63" s="171"/>
      <c r="E63" s="195"/>
      <c r="F63" s="114" t="s">
        <v>165</v>
      </c>
      <c r="G63" s="115">
        <f t="shared" si="16"/>
        <v>7.7</v>
      </c>
      <c r="H63" s="115">
        <v>7.7</v>
      </c>
      <c r="I63" s="115"/>
      <c r="J63" s="115"/>
      <c r="K63" s="189"/>
      <c r="L63" s="110"/>
      <c r="M63" s="145">
        <f t="shared" si="15"/>
        <v>7.7</v>
      </c>
      <c r="N63" s="145">
        <v>0</v>
      </c>
      <c r="O63" s="145">
        <v>7.7</v>
      </c>
      <c r="P63" s="145">
        <f t="shared" si="14"/>
        <v>7.7</v>
      </c>
      <c r="Q63" s="145">
        <v>0</v>
      </c>
      <c r="R63" s="148">
        <v>7.7</v>
      </c>
      <c r="S63" s="187"/>
    </row>
    <row r="64" spans="1:19" s="12" customFormat="1" ht="41.25" customHeight="1">
      <c r="A64" s="192"/>
      <c r="B64" s="175"/>
      <c r="C64" s="176"/>
      <c r="D64" s="171"/>
      <c r="E64" s="195"/>
      <c r="F64" s="115" t="s">
        <v>46</v>
      </c>
      <c r="G64" s="115">
        <f t="shared" si="16"/>
        <v>29847.199999999997</v>
      </c>
      <c r="H64" s="115">
        <v>23499.599999999999</v>
      </c>
      <c r="I64" s="115">
        <v>6347.6</v>
      </c>
      <c r="J64" s="115">
        <v>0</v>
      </c>
      <c r="K64" s="189"/>
      <c r="L64" s="110"/>
      <c r="M64" s="145">
        <f t="shared" si="15"/>
        <v>23499.599999999999</v>
      </c>
      <c r="N64" s="145">
        <v>23499.599999999999</v>
      </c>
      <c r="O64" s="145">
        <v>0</v>
      </c>
      <c r="P64" s="145">
        <f t="shared" si="14"/>
        <v>23499.599999999999</v>
      </c>
      <c r="Q64" s="145">
        <v>23499.599999999999</v>
      </c>
      <c r="R64" s="145">
        <v>0</v>
      </c>
      <c r="S64" s="187"/>
    </row>
    <row r="65" spans="1:21" s="12" customFormat="1" ht="73.5" customHeight="1">
      <c r="A65" s="177">
        <v>5</v>
      </c>
      <c r="B65" s="175" t="s">
        <v>31</v>
      </c>
      <c r="C65" s="170" t="s">
        <v>154</v>
      </c>
      <c r="D65" s="171" t="s">
        <v>38</v>
      </c>
      <c r="E65" s="195" t="s">
        <v>37</v>
      </c>
      <c r="F65" s="114" t="s">
        <v>149</v>
      </c>
      <c r="G65" s="115">
        <f t="shared" si="16"/>
        <v>9393</v>
      </c>
      <c r="H65" s="115">
        <v>3501.3</v>
      </c>
      <c r="I65" s="115">
        <v>3825.8</v>
      </c>
      <c r="J65" s="115">
        <v>2065.9</v>
      </c>
      <c r="K65" s="196" t="s">
        <v>13</v>
      </c>
      <c r="L65" s="114"/>
      <c r="M65" s="145">
        <f t="shared" si="15"/>
        <v>3501.3</v>
      </c>
      <c r="N65" s="145">
        <v>3501.3</v>
      </c>
      <c r="O65" s="145">
        <v>0</v>
      </c>
      <c r="P65" s="145">
        <f t="shared" si="14"/>
        <v>3315.56</v>
      </c>
      <c r="Q65" s="145">
        <v>3315.56</v>
      </c>
      <c r="R65" s="145">
        <v>0</v>
      </c>
      <c r="S65" s="179" t="s">
        <v>203</v>
      </c>
    </row>
    <row r="66" spans="1:21" s="12" customFormat="1" ht="75.75" customHeight="1">
      <c r="A66" s="177"/>
      <c r="B66" s="175"/>
      <c r="C66" s="170"/>
      <c r="D66" s="171"/>
      <c r="E66" s="195"/>
      <c r="F66" s="114" t="s">
        <v>165</v>
      </c>
      <c r="G66" s="115">
        <f t="shared" si="16"/>
        <v>0</v>
      </c>
      <c r="H66" s="115">
        <v>0</v>
      </c>
      <c r="I66" s="115"/>
      <c r="J66" s="115"/>
      <c r="K66" s="196"/>
      <c r="L66" s="114"/>
      <c r="M66" s="145">
        <f t="shared" si="15"/>
        <v>0</v>
      </c>
      <c r="N66" s="145">
        <v>0</v>
      </c>
      <c r="O66" s="145">
        <v>0</v>
      </c>
      <c r="P66" s="145">
        <f t="shared" si="14"/>
        <v>0</v>
      </c>
      <c r="Q66" s="145">
        <v>0</v>
      </c>
      <c r="R66" s="145">
        <v>0</v>
      </c>
      <c r="S66" s="179"/>
    </row>
    <row r="67" spans="1:21" s="12" customFormat="1" ht="284.25" customHeight="1">
      <c r="A67" s="120">
        <v>6</v>
      </c>
      <c r="B67" s="111" t="s">
        <v>51</v>
      </c>
      <c r="C67" s="93" t="s">
        <v>60</v>
      </c>
      <c r="D67" s="109" t="s">
        <v>38</v>
      </c>
      <c r="E67" s="112" t="s">
        <v>37</v>
      </c>
      <c r="F67" s="114" t="s">
        <v>165</v>
      </c>
      <c r="G67" s="115">
        <f t="shared" si="16"/>
        <v>15357.1</v>
      </c>
      <c r="H67" s="115">
        <v>316.5</v>
      </c>
      <c r="I67" s="115">
        <v>15040.6</v>
      </c>
      <c r="J67" s="115"/>
      <c r="K67" s="114" t="s">
        <v>109</v>
      </c>
      <c r="L67" s="114"/>
      <c r="M67" s="145">
        <f>N67+O67</f>
        <v>316.5</v>
      </c>
      <c r="N67" s="145">
        <v>0</v>
      </c>
      <c r="O67" s="145">
        <v>316.5</v>
      </c>
      <c r="P67" s="145">
        <f t="shared" si="14"/>
        <v>316.04000000000002</v>
      </c>
      <c r="Q67" s="145">
        <v>0</v>
      </c>
      <c r="R67" s="145">
        <v>316.04000000000002</v>
      </c>
      <c r="S67" s="54" t="s">
        <v>196</v>
      </c>
      <c r="T67" s="83"/>
      <c r="U67" s="18"/>
    </row>
    <row r="68" spans="1:21" s="12" customFormat="1" ht="24.75" customHeight="1">
      <c r="A68" s="191" t="s">
        <v>41</v>
      </c>
      <c r="B68" s="191"/>
      <c r="C68" s="191"/>
      <c r="D68" s="191"/>
      <c r="E68" s="191"/>
      <c r="F68" s="88"/>
      <c r="G68" s="88">
        <f>G57+G60+G61+G62+G63+G64+G65+G66+G67+G59+G58</f>
        <v>71549.950000000012</v>
      </c>
      <c r="H68" s="88">
        <f>H57+H60+H61+H62+H63+H64+H65+H66+H67+H59+H58</f>
        <v>38163.800000000003</v>
      </c>
      <c r="I68" s="88">
        <f>I57+I60+I61+I62+I63+I64+I65+I66+I67+I59+I58</f>
        <v>30316.15</v>
      </c>
      <c r="J68" s="88">
        <f>J57+J60+J61+J62+J63+J64+J65+J66+J67+J59+J58</f>
        <v>3070</v>
      </c>
      <c r="K68" s="114"/>
      <c r="L68" s="114"/>
      <c r="M68" s="146">
        <f t="shared" ref="M68:R68" si="17">SUM(M57:M67)</f>
        <v>38163.800000000003</v>
      </c>
      <c r="N68" s="146">
        <f t="shared" si="17"/>
        <v>37835.4</v>
      </c>
      <c r="O68" s="146">
        <f t="shared" si="17"/>
        <v>328.4</v>
      </c>
      <c r="P68" s="146">
        <f t="shared" si="17"/>
        <v>36655.89</v>
      </c>
      <c r="Q68" s="146">
        <f t="shared" si="17"/>
        <v>36327.949999999997</v>
      </c>
      <c r="R68" s="146">
        <f t="shared" si="17"/>
        <v>327.94</v>
      </c>
      <c r="S68" s="95"/>
      <c r="T68" s="83"/>
      <c r="U68" s="18"/>
    </row>
    <row r="69" spans="1:21" s="12" customFormat="1" ht="44.25" customHeight="1">
      <c r="A69" s="138" t="s">
        <v>42</v>
      </c>
      <c r="B69" s="140"/>
      <c r="C69" s="92" t="s">
        <v>149</v>
      </c>
      <c r="D69" s="140"/>
      <c r="E69" s="140"/>
      <c r="F69" s="115" t="s">
        <v>149</v>
      </c>
      <c r="G69" s="115">
        <f>G57+G60+G62+G65+G59</f>
        <v>26208.75</v>
      </c>
      <c r="H69" s="115">
        <f>H57+H60+H62+H65+H59</f>
        <v>14210.800000000001</v>
      </c>
      <c r="I69" s="115">
        <f t="shared" ref="I69:R69" si="18">I57+I60+I62+I65+I59</f>
        <v>8927.9500000000007</v>
      </c>
      <c r="J69" s="115">
        <f t="shared" si="18"/>
        <v>3070</v>
      </c>
      <c r="K69" s="115"/>
      <c r="L69" s="115"/>
      <c r="M69" s="149">
        <f t="shared" si="18"/>
        <v>14210.800000000001</v>
      </c>
      <c r="N69" s="149">
        <f t="shared" si="18"/>
        <v>14210.800000000001</v>
      </c>
      <c r="O69" s="149">
        <f t="shared" si="18"/>
        <v>0</v>
      </c>
      <c r="P69" s="149">
        <f t="shared" si="18"/>
        <v>12703.349999999999</v>
      </c>
      <c r="Q69" s="149">
        <f t="shared" si="18"/>
        <v>12703.349999999999</v>
      </c>
      <c r="R69" s="149">
        <f t="shared" si="18"/>
        <v>0</v>
      </c>
      <c r="S69" s="95"/>
      <c r="T69" s="83"/>
      <c r="U69" s="18"/>
    </row>
    <row r="70" spans="1:21" s="12" customFormat="1" ht="63.75" customHeight="1">
      <c r="A70" s="138"/>
      <c r="B70" s="140"/>
      <c r="C70" s="92" t="s">
        <v>165</v>
      </c>
      <c r="D70" s="140"/>
      <c r="E70" s="140"/>
      <c r="F70" s="115" t="s">
        <v>165</v>
      </c>
      <c r="G70" s="115">
        <f>G61+G63+G66+G67</f>
        <v>15369</v>
      </c>
      <c r="H70" s="115">
        <f>H61+H63+H66+H67</f>
        <v>328.4</v>
      </c>
      <c r="I70" s="115">
        <f t="shared" ref="I70:R70" si="19">I61+I63+I66+I67</f>
        <v>15040.6</v>
      </c>
      <c r="J70" s="115">
        <f t="shared" si="19"/>
        <v>0</v>
      </c>
      <c r="K70" s="115"/>
      <c r="L70" s="115"/>
      <c r="M70" s="149">
        <f t="shared" si="19"/>
        <v>328.4</v>
      </c>
      <c r="N70" s="149">
        <f t="shared" si="19"/>
        <v>0</v>
      </c>
      <c r="O70" s="149">
        <f t="shared" si="19"/>
        <v>328.4</v>
      </c>
      <c r="P70" s="149">
        <f t="shared" si="19"/>
        <v>327.94</v>
      </c>
      <c r="Q70" s="149">
        <f t="shared" si="19"/>
        <v>0</v>
      </c>
      <c r="R70" s="149">
        <f t="shared" si="19"/>
        <v>327.94</v>
      </c>
      <c r="S70" s="95"/>
      <c r="T70" s="84"/>
      <c r="U70" s="18"/>
    </row>
    <row r="71" spans="1:21" s="12" customFormat="1" ht="42.75" customHeight="1">
      <c r="A71" s="138"/>
      <c r="B71" s="140"/>
      <c r="C71" s="92" t="s">
        <v>46</v>
      </c>
      <c r="D71" s="140"/>
      <c r="E71" s="140"/>
      <c r="F71" s="115" t="s">
        <v>46</v>
      </c>
      <c r="G71" s="115">
        <f>G64</f>
        <v>29847.199999999997</v>
      </c>
      <c r="H71" s="115">
        <f>H64</f>
        <v>23499.599999999999</v>
      </c>
      <c r="I71" s="115">
        <f t="shared" ref="I71:R71" si="20">I64</f>
        <v>6347.6</v>
      </c>
      <c r="J71" s="115">
        <f t="shared" si="20"/>
        <v>0</v>
      </c>
      <c r="K71" s="115"/>
      <c r="L71" s="115"/>
      <c r="M71" s="149">
        <f t="shared" si="20"/>
        <v>23499.599999999999</v>
      </c>
      <c r="N71" s="149">
        <f t="shared" si="20"/>
        <v>23499.599999999999</v>
      </c>
      <c r="O71" s="149">
        <f t="shared" si="20"/>
        <v>0</v>
      </c>
      <c r="P71" s="149">
        <f t="shared" si="20"/>
        <v>23499.599999999999</v>
      </c>
      <c r="Q71" s="149">
        <f t="shared" si="20"/>
        <v>23499.599999999999</v>
      </c>
      <c r="R71" s="149">
        <f t="shared" si="20"/>
        <v>0</v>
      </c>
      <c r="S71" s="95"/>
      <c r="T71" s="84"/>
      <c r="U71" s="18"/>
    </row>
    <row r="72" spans="1:21" s="12" customFormat="1" ht="70.5" customHeight="1">
      <c r="A72" s="138"/>
      <c r="B72" s="140"/>
      <c r="C72" s="92" t="s">
        <v>96</v>
      </c>
      <c r="D72" s="140"/>
      <c r="E72" s="140"/>
      <c r="F72" s="115" t="s">
        <v>96</v>
      </c>
      <c r="G72" s="115">
        <f>G58</f>
        <v>125</v>
      </c>
      <c r="H72" s="115">
        <f>H58</f>
        <v>125</v>
      </c>
      <c r="I72" s="115">
        <f t="shared" ref="I72:R72" si="21">I58</f>
        <v>0</v>
      </c>
      <c r="J72" s="115">
        <f t="shared" si="21"/>
        <v>0</v>
      </c>
      <c r="K72" s="115"/>
      <c r="L72" s="115"/>
      <c r="M72" s="149">
        <f t="shared" si="21"/>
        <v>125</v>
      </c>
      <c r="N72" s="149">
        <f t="shared" si="21"/>
        <v>125</v>
      </c>
      <c r="O72" s="149">
        <f t="shared" si="21"/>
        <v>0</v>
      </c>
      <c r="P72" s="149">
        <f t="shared" si="21"/>
        <v>125</v>
      </c>
      <c r="Q72" s="149">
        <f t="shared" si="21"/>
        <v>125</v>
      </c>
      <c r="R72" s="149">
        <f t="shared" si="21"/>
        <v>0</v>
      </c>
      <c r="S72" s="95"/>
      <c r="T72" s="84"/>
      <c r="U72" s="18"/>
    </row>
    <row r="73" spans="1:21" s="12" customFormat="1" ht="33.75" customHeight="1">
      <c r="A73" s="173" t="s">
        <v>52</v>
      </c>
      <c r="B73" s="173"/>
      <c r="C73" s="173"/>
      <c r="D73" s="173"/>
      <c r="E73" s="173"/>
      <c r="F73" s="173"/>
      <c r="G73" s="173"/>
      <c r="H73" s="173"/>
      <c r="I73" s="173"/>
      <c r="J73" s="173"/>
      <c r="K73" s="173"/>
      <c r="L73" s="173"/>
      <c r="M73" s="173"/>
      <c r="N73" s="173"/>
      <c r="O73" s="173"/>
      <c r="P73" s="173"/>
      <c r="Q73" s="173"/>
      <c r="R73" s="173"/>
      <c r="S73" s="173"/>
      <c r="T73" s="84"/>
      <c r="U73" s="18"/>
    </row>
    <row r="74" spans="1:21" s="12" customFormat="1" ht="40.5" customHeight="1">
      <c r="A74" s="192">
        <v>1</v>
      </c>
      <c r="B74" s="175" t="s">
        <v>43</v>
      </c>
      <c r="C74" s="176" t="s">
        <v>19</v>
      </c>
      <c r="D74" s="197" t="s">
        <v>38</v>
      </c>
      <c r="E74" s="189" t="s">
        <v>37</v>
      </c>
      <c r="F74" s="115" t="s">
        <v>149</v>
      </c>
      <c r="G74" s="115">
        <f t="shared" ref="G74:G85" si="22">SUM(H74:J74)</f>
        <v>815.5</v>
      </c>
      <c r="H74" s="115">
        <v>290.2</v>
      </c>
      <c r="I74" s="115">
        <v>254.6</v>
      </c>
      <c r="J74" s="115">
        <v>270.7</v>
      </c>
      <c r="K74" s="189" t="s">
        <v>110</v>
      </c>
      <c r="L74" s="110"/>
      <c r="M74" s="145">
        <f t="shared" ref="M74:M85" si="23">N74+O74</f>
        <v>290.2</v>
      </c>
      <c r="N74" s="145">
        <v>290.2</v>
      </c>
      <c r="O74" s="145">
        <v>0</v>
      </c>
      <c r="P74" s="145">
        <f t="shared" ref="P74:P85" si="24">Q74+R74</f>
        <v>290.17</v>
      </c>
      <c r="Q74" s="148">
        <v>290.17</v>
      </c>
      <c r="R74" s="148">
        <v>0</v>
      </c>
      <c r="S74" s="168" t="s">
        <v>204</v>
      </c>
      <c r="T74" s="18"/>
      <c r="U74" s="18"/>
    </row>
    <row r="75" spans="1:21" s="12" customFormat="1" ht="40.5" customHeight="1">
      <c r="A75" s="192"/>
      <c r="B75" s="175"/>
      <c r="C75" s="176"/>
      <c r="D75" s="197"/>
      <c r="E75" s="189"/>
      <c r="F75" s="115" t="s">
        <v>165</v>
      </c>
      <c r="G75" s="115">
        <f t="shared" si="22"/>
        <v>19.399999999999999</v>
      </c>
      <c r="H75" s="115">
        <v>19.399999999999999</v>
      </c>
      <c r="I75" s="115"/>
      <c r="J75" s="115"/>
      <c r="K75" s="189"/>
      <c r="L75" s="110"/>
      <c r="M75" s="145">
        <f t="shared" si="23"/>
        <v>19.399999999999999</v>
      </c>
      <c r="N75" s="145">
        <v>0</v>
      </c>
      <c r="O75" s="145">
        <v>19.399999999999999</v>
      </c>
      <c r="P75" s="145">
        <f t="shared" si="24"/>
        <v>19.399999999999999</v>
      </c>
      <c r="Q75" s="145">
        <v>0</v>
      </c>
      <c r="R75" s="145">
        <v>19.399999999999999</v>
      </c>
      <c r="S75" s="168"/>
    </row>
    <row r="76" spans="1:21" s="12" customFormat="1" ht="40.5" customHeight="1">
      <c r="A76" s="192"/>
      <c r="B76" s="175"/>
      <c r="C76" s="176"/>
      <c r="D76" s="197"/>
      <c r="E76" s="189"/>
      <c r="F76" s="115" t="s">
        <v>96</v>
      </c>
      <c r="G76" s="115">
        <f t="shared" si="22"/>
        <v>45</v>
      </c>
      <c r="H76" s="115">
        <v>45</v>
      </c>
      <c r="I76" s="115">
        <v>0</v>
      </c>
      <c r="J76" s="115">
        <v>0</v>
      </c>
      <c r="K76" s="189"/>
      <c r="L76" s="110"/>
      <c r="M76" s="145">
        <f t="shared" si="23"/>
        <v>45</v>
      </c>
      <c r="N76" s="145">
        <v>45</v>
      </c>
      <c r="O76" s="145">
        <v>0</v>
      </c>
      <c r="P76" s="145">
        <f t="shared" si="24"/>
        <v>45</v>
      </c>
      <c r="Q76" s="145">
        <v>45</v>
      </c>
      <c r="R76" s="145">
        <v>0</v>
      </c>
      <c r="S76" s="168"/>
    </row>
    <row r="77" spans="1:21" s="12" customFormat="1" ht="151.5" customHeight="1">
      <c r="A77" s="119">
        <v>2</v>
      </c>
      <c r="B77" s="90" t="s">
        <v>102</v>
      </c>
      <c r="C77" s="91" t="s">
        <v>115</v>
      </c>
      <c r="D77" s="109" t="s">
        <v>38</v>
      </c>
      <c r="E77" s="110" t="s">
        <v>123</v>
      </c>
      <c r="F77" s="115" t="s">
        <v>149</v>
      </c>
      <c r="G77" s="115">
        <f>H77+I77+J77</f>
        <v>99.4</v>
      </c>
      <c r="H77" s="115">
        <v>31</v>
      </c>
      <c r="I77" s="115">
        <v>34.200000000000003</v>
      </c>
      <c r="J77" s="115">
        <v>34.200000000000003</v>
      </c>
      <c r="K77" s="112" t="s">
        <v>64</v>
      </c>
      <c r="L77" s="112"/>
      <c r="M77" s="145">
        <f t="shared" si="23"/>
        <v>31</v>
      </c>
      <c r="N77" s="145">
        <v>31</v>
      </c>
      <c r="O77" s="145">
        <v>0</v>
      </c>
      <c r="P77" s="145">
        <f t="shared" si="24"/>
        <v>31</v>
      </c>
      <c r="Q77" s="148">
        <v>31</v>
      </c>
      <c r="R77" s="148">
        <v>0</v>
      </c>
      <c r="S77" s="54" t="s">
        <v>190</v>
      </c>
    </row>
    <row r="78" spans="1:21" s="12" customFormat="1" ht="126.75" customHeight="1">
      <c r="A78" s="192">
        <v>3</v>
      </c>
      <c r="B78" s="194" t="s">
        <v>44</v>
      </c>
      <c r="C78" s="176" t="s">
        <v>72</v>
      </c>
      <c r="D78" s="171" t="s">
        <v>38</v>
      </c>
      <c r="E78" s="189" t="s">
        <v>37</v>
      </c>
      <c r="F78" s="115" t="s">
        <v>149</v>
      </c>
      <c r="G78" s="115">
        <f t="shared" si="22"/>
        <v>1346</v>
      </c>
      <c r="H78" s="115">
        <v>326.39999999999998</v>
      </c>
      <c r="I78" s="115">
        <v>495.9</v>
      </c>
      <c r="J78" s="115">
        <v>523.70000000000005</v>
      </c>
      <c r="K78" s="195" t="s">
        <v>14</v>
      </c>
      <c r="L78" s="112"/>
      <c r="M78" s="145">
        <f t="shared" si="23"/>
        <v>326.39999999999998</v>
      </c>
      <c r="N78" s="145">
        <v>326.39999999999998</v>
      </c>
      <c r="O78" s="145">
        <v>0</v>
      </c>
      <c r="P78" s="145">
        <f t="shared" si="24"/>
        <v>287.73</v>
      </c>
      <c r="Q78" s="148">
        <v>287.73</v>
      </c>
      <c r="R78" s="148">
        <v>0</v>
      </c>
      <c r="S78" s="169" t="s">
        <v>205</v>
      </c>
    </row>
    <row r="79" spans="1:21" s="12" customFormat="1" ht="115.5" customHeight="1">
      <c r="A79" s="192"/>
      <c r="B79" s="194"/>
      <c r="C79" s="176"/>
      <c r="D79" s="171"/>
      <c r="E79" s="189"/>
      <c r="F79" s="115" t="s">
        <v>165</v>
      </c>
      <c r="G79" s="115">
        <f t="shared" si="22"/>
        <v>37.1</v>
      </c>
      <c r="H79" s="115">
        <v>37.1</v>
      </c>
      <c r="I79" s="115"/>
      <c r="J79" s="115"/>
      <c r="K79" s="195"/>
      <c r="L79" s="112"/>
      <c r="M79" s="145">
        <f t="shared" si="23"/>
        <v>37.1</v>
      </c>
      <c r="N79" s="145">
        <v>0</v>
      </c>
      <c r="O79" s="145">
        <v>37.1</v>
      </c>
      <c r="P79" s="145">
        <f t="shared" si="24"/>
        <v>37.1</v>
      </c>
      <c r="Q79" s="145">
        <v>0</v>
      </c>
      <c r="R79" s="145">
        <v>37.1</v>
      </c>
      <c r="S79" s="169"/>
    </row>
    <row r="80" spans="1:21" s="12" customFormat="1" ht="39.75" customHeight="1">
      <c r="A80" s="192">
        <v>4</v>
      </c>
      <c r="B80" s="175" t="s">
        <v>45</v>
      </c>
      <c r="C80" s="176" t="s">
        <v>73</v>
      </c>
      <c r="D80" s="171" t="s">
        <v>38</v>
      </c>
      <c r="E80" s="189" t="s">
        <v>37</v>
      </c>
      <c r="F80" s="114" t="s">
        <v>149</v>
      </c>
      <c r="G80" s="115">
        <f t="shared" si="22"/>
        <v>10941.9</v>
      </c>
      <c r="H80" s="115">
        <v>1000.4</v>
      </c>
      <c r="I80" s="115">
        <v>4218.7</v>
      </c>
      <c r="J80" s="115">
        <v>5722.8</v>
      </c>
      <c r="K80" s="189" t="s">
        <v>12</v>
      </c>
      <c r="L80" s="110"/>
      <c r="M80" s="145">
        <f t="shared" si="23"/>
        <v>1000.4</v>
      </c>
      <c r="N80" s="145">
        <v>1000.4</v>
      </c>
      <c r="O80" s="145">
        <v>0</v>
      </c>
      <c r="P80" s="145">
        <f t="shared" si="24"/>
        <v>1000.4</v>
      </c>
      <c r="Q80" s="145">
        <v>1000.4</v>
      </c>
      <c r="R80" s="145">
        <v>0</v>
      </c>
      <c r="S80" s="187" t="s">
        <v>220</v>
      </c>
    </row>
    <row r="81" spans="1:22" s="12" customFormat="1" ht="39.75" customHeight="1">
      <c r="A81" s="192"/>
      <c r="B81" s="175"/>
      <c r="C81" s="176"/>
      <c r="D81" s="171"/>
      <c r="E81" s="189"/>
      <c r="F81" s="114" t="s">
        <v>165</v>
      </c>
      <c r="G81" s="115">
        <f t="shared" si="22"/>
        <v>1400.1</v>
      </c>
      <c r="H81" s="115">
        <v>1400.1</v>
      </c>
      <c r="I81" s="115"/>
      <c r="J81" s="115"/>
      <c r="K81" s="189"/>
      <c r="L81" s="110"/>
      <c r="M81" s="145">
        <f t="shared" si="23"/>
        <v>1400.1</v>
      </c>
      <c r="N81" s="145">
        <v>0</v>
      </c>
      <c r="O81" s="145">
        <v>1400.1</v>
      </c>
      <c r="P81" s="145">
        <f t="shared" si="24"/>
        <v>1400.1</v>
      </c>
      <c r="Q81" s="145">
        <v>0</v>
      </c>
      <c r="R81" s="145">
        <v>1400.1</v>
      </c>
      <c r="S81" s="187"/>
    </row>
    <row r="82" spans="1:22" s="12" customFormat="1" ht="39.75" customHeight="1">
      <c r="A82" s="192"/>
      <c r="B82" s="175"/>
      <c r="C82" s="176"/>
      <c r="D82" s="171"/>
      <c r="E82" s="189"/>
      <c r="F82" s="115" t="s">
        <v>46</v>
      </c>
      <c r="G82" s="115">
        <f t="shared" si="22"/>
        <v>5197</v>
      </c>
      <c r="H82" s="115">
        <v>4064.8</v>
      </c>
      <c r="I82" s="115">
        <v>1132.2</v>
      </c>
      <c r="J82" s="115">
        <v>0</v>
      </c>
      <c r="K82" s="189"/>
      <c r="L82" s="110"/>
      <c r="M82" s="145">
        <f t="shared" si="23"/>
        <v>4064.8</v>
      </c>
      <c r="N82" s="145">
        <v>4064.8</v>
      </c>
      <c r="O82" s="145">
        <v>0</v>
      </c>
      <c r="P82" s="145">
        <f t="shared" si="24"/>
        <v>4064.8</v>
      </c>
      <c r="Q82" s="145">
        <v>4064.8</v>
      </c>
      <c r="R82" s="145">
        <v>0</v>
      </c>
      <c r="S82" s="187"/>
    </row>
    <row r="83" spans="1:22" s="12" customFormat="1" ht="104.25" customHeight="1">
      <c r="A83" s="177">
        <v>5</v>
      </c>
      <c r="B83" s="175" t="s">
        <v>31</v>
      </c>
      <c r="C83" s="170" t="s">
        <v>155</v>
      </c>
      <c r="D83" s="171" t="s">
        <v>38</v>
      </c>
      <c r="E83" s="189" t="s">
        <v>37</v>
      </c>
      <c r="F83" s="114" t="s">
        <v>149</v>
      </c>
      <c r="G83" s="115">
        <f t="shared" si="22"/>
        <v>1348.4</v>
      </c>
      <c r="H83" s="115">
        <v>535.6</v>
      </c>
      <c r="I83" s="115">
        <v>527.79999999999995</v>
      </c>
      <c r="J83" s="115">
        <v>285</v>
      </c>
      <c r="K83" s="196" t="s">
        <v>13</v>
      </c>
      <c r="L83" s="114"/>
      <c r="M83" s="145">
        <f t="shared" si="23"/>
        <v>535.6</v>
      </c>
      <c r="N83" s="145">
        <v>535.6</v>
      </c>
      <c r="O83" s="145">
        <v>0</v>
      </c>
      <c r="P83" s="145">
        <f t="shared" si="24"/>
        <v>492.85</v>
      </c>
      <c r="Q83" s="145">
        <v>492.85</v>
      </c>
      <c r="R83" s="145">
        <v>0</v>
      </c>
      <c r="S83" s="179" t="s">
        <v>206</v>
      </c>
    </row>
    <row r="84" spans="1:22" s="18" customFormat="1" ht="134.25" customHeight="1">
      <c r="A84" s="177"/>
      <c r="B84" s="175"/>
      <c r="C84" s="170"/>
      <c r="D84" s="171"/>
      <c r="E84" s="189"/>
      <c r="F84" s="114" t="s">
        <v>165</v>
      </c>
      <c r="G84" s="115">
        <f t="shared" si="22"/>
        <v>88.7</v>
      </c>
      <c r="H84" s="115">
        <v>88.7</v>
      </c>
      <c r="I84" s="115"/>
      <c r="J84" s="115"/>
      <c r="K84" s="196"/>
      <c r="L84" s="114"/>
      <c r="M84" s="145">
        <f t="shared" si="23"/>
        <v>88.7</v>
      </c>
      <c r="N84" s="145">
        <v>0</v>
      </c>
      <c r="O84" s="145">
        <v>88.7</v>
      </c>
      <c r="P84" s="145">
        <f t="shared" si="24"/>
        <v>88.7</v>
      </c>
      <c r="Q84" s="145">
        <v>0</v>
      </c>
      <c r="R84" s="145">
        <v>88.7</v>
      </c>
      <c r="S84" s="179"/>
    </row>
    <row r="85" spans="1:22" s="18" customFormat="1" ht="87" customHeight="1">
      <c r="A85" s="120">
        <v>6</v>
      </c>
      <c r="B85" s="111" t="s">
        <v>32</v>
      </c>
      <c r="C85" s="93" t="s">
        <v>74</v>
      </c>
      <c r="D85" s="109" t="s">
        <v>38</v>
      </c>
      <c r="E85" s="110" t="s">
        <v>37</v>
      </c>
      <c r="F85" s="114" t="s">
        <v>165</v>
      </c>
      <c r="G85" s="115">
        <f t="shared" si="22"/>
        <v>1540</v>
      </c>
      <c r="H85" s="115">
        <v>410</v>
      </c>
      <c r="I85" s="115">
        <v>1130</v>
      </c>
      <c r="J85" s="115"/>
      <c r="K85" s="114" t="s">
        <v>109</v>
      </c>
      <c r="L85" s="114"/>
      <c r="M85" s="145">
        <f t="shared" si="23"/>
        <v>410</v>
      </c>
      <c r="N85" s="145">
        <v>0</v>
      </c>
      <c r="O85" s="145">
        <v>410</v>
      </c>
      <c r="P85" s="145">
        <f t="shared" si="24"/>
        <v>408.8</v>
      </c>
      <c r="Q85" s="145">
        <v>0</v>
      </c>
      <c r="R85" s="145">
        <v>408.8</v>
      </c>
      <c r="S85" s="54" t="s">
        <v>197</v>
      </c>
    </row>
    <row r="86" spans="1:22" s="18" customFormat="1" ht="31.5" customHeight="1">
      <c r="A86" s="191" t="s">
        <v>41</v>
      </c>
      <c r="B86" s="191"/>
      <c r="C86" s="191"/>
      <c r="D86" s="191"/>
      <c r="E86" s="191"/>
      <c r="F86" s="88"/>
      <c r="G86" s="88">
        <f>G74+G75+G78+G79+G80+G81+G82+G83+G84+G85+G77+G76</f>
        <v>22878.500000000004</v>
      </c>
      <c r="H86" s="88">
        <f>H74+H75+H78+H79+H80+H81+H82+H83+H84+H85+H77+H76</f>
        <v>8248.7000000000007</v>
      </c>
      <c r="I86" s="88">
        <f>I74+I75+I78+I79+I80+I81+I82+I83+I84+I85+I77+I76</f>
        <v>7793.4</v>
      </c>
      <c r="J86" s="88">
        <f>J74+J75+J78+J79+J80+J81+J82+J83+J84+J85+J77+J76</f>
        <v>6836.4000000000005</v>
      </c>
      <c r="K86" s="114"/>
      <c r="L86" s="114"/>
      <c r="M86" s="146">
        <f t="shared" ref="M86:R86" si="25">SUM(M74:M85)</f>
        <v>8248.7000000000007</v>
      </c>
      <c r="N86" s="146">
        <f t="shared" si="25"/>
        <v>6293.4000000000005</v>
      </c>
      <c r="O86" s="146">
        <f t="shared" si="25"/>
        <v>1955.3</v>
      </c>
      <c r="P86" s="146">
        <f t="shared" si="25"/>
        <v>8166.05</v>
      </c>
      <c r="Q86" s="146">
        <f t="shared" si="25"/>
        <v>6211.9500000000007</v>
      </c>
      <c r="R86" s="146">
        <f t="shared" si="25"/>
        <v>1954.1</v>
      </c>
      <c r="S86" s="95"/>
    </row>
    <row r="87" spans="1:22" s="18" customFormat="1" ht="45" customHeight="1">
      <c r="A87" s="138" t="s">
        <v>42</v>
      </c>
      <c r="B87" s="138"/>
      <c r="C87" s="92" t="s">
        <v>149</v>
      </c>
      <c r="D87" s="141"/>
      <c r="E87" s="141"/>
      <c r="F87" s="92" t="s">
        <v>149</v>
      </c>
      <c r="G87" s="92">
        <f>G74+G78+G80+G83+G77</f>
        <v>14551.199999999999</v>
      </c>
      <c r="H87" s="92">
        <f>H74+H78+H80+H83+H77</f>
        <v>2183.6</v>
      </c>
      <c r="I87" s="92">
        <f t="shared" ref="I87:R87" si="26">I74+I78+I80+I83+I77</f>
        <v>5531.2</v>
      </c>
      <c r="J87" s="92">
        <f t="shared" si="26"/>
        <v>6836.4000000000005</v>
      </c>
      <c r="K87" s="92"/>
      <c r="L87" s="92"/>
      <c r="M87" s="149">
        <f t="shared" si="26"/>
        <v>2183.6</v>
      </c>
      <c r="N87" s="149">
        <f t="shared" si="26"/>
        <v>2183.6</v>
      </c>
      <c r="O87" s="149">
        <f t="shared" si="26"/>
        <v>0</v>
      </c>
      <c r="P87" s="149">
        <f t="shared" si="26"/>
        <v>2102.15</v>
      </c>
      <c r="Q87" s="149">
        <f t="shared" si="26"/>
        <v>2102.15</v>
      </c>
      <c r="R87" s="149">
        <f t="shared" si="26"/>
        <v>0</v>
      </c>
      <c r="S87" s="95"/>
    </row>
    <row r="88" spans="1:22" s="18" customFormat="1" ht="61.5" customHeight="1">
      <c r="A88" s="138"/>
      <c r="B88" s="138"/>
      <c r="C88" s="92" t="s">
        <v>165</v>
      </c>
      <c r="D88" s="141"/>
      <c r="E88" s="141"/>
      <c r="F88" s="92" t="s">
        <v>165</v>
      </c>
      <c r="G88" s="92">
        <f>G75+G79+G81+G84+G85</f>
        <v>3085.3</v>
      </c>
      <c r="H88" s="92">
        <f>H75+H79+H81+H84+H85</f>
        <v>1955.3</v>
      </c>
      <c r="I88" s="92">
        <f t="shared" ref="I88:R88" si="27">I75+I79+I81+I84+I85</f>
        <v>1130</v>
      </c>
      <c r="J88" s="92">
        <f t="shared" si="27"/>
        <v>0</v>
      </c>
      <c r="K88" s="92"/>
      <c r="L88" s="92"/>
      <c r="M88" s="149">
        <f t="shared" si="27"/>
        <v>1955.3</v>
      </c>
      <c r="N88" s="149">
        <f t="shared" si="27"/>
        <v>0</v>
      </c>
      <c r="O88" s="149">
        <f t="shared" si="27"/>
        <v>1955.3</v>
      </c>
      <c r="P88" s="149">
        <f t="shared" si="27"/>
        <v>1954.1</v>
      </c>
      <c r="Q88" s="149">
        <f t="shared" si="27"/>
        <v>0</v>
      </c>
      <c r="R88" s="149">
        <f t="shared" si="27"/>
        <v>1954.1</v>
      </c>
      <c r="S88" s="95"/>
    </row>
    <row r="89" spans="1:22" s="18" customFormat="1" ht="42.75" customHeight="1">
      <c r="A89" s="138"/>
      <c r="B89" s="138"/>
      <c r="C89" s="92" t="s">
        <v>46</v>
      </c>
      <c r="D89" s="141"/>
      <c r="E89" s="141"/>
      <c r="F89" s="92" t="s">
        <v>46</v>
      </c>
      <c r="G89" s="92">
        <f>G82</f>
        <v>5197</v>
      </c>
      <c r="H89" s="92">
        <f>H82</f>
        <v>4064.8</v>
      </c>
      <c r="I89" s="92">
        <f t="shared" ref="I89:R89" si="28">I82</f>
        <v>1132.2</v>
      </c>
      <c r="J89" s="92">
        <f t="shared" si="28"/>
        <v>0</v>
      </c>
      <c r="K89" s="92"/>
      <c r="L89" s="92"/>
      <c r="M89" s="149">
        <f t="shared" si="28"/>
        <v>4064.8</v>
      </c>
      <c r="N89" s="149">
        <f t="shared" si="28"/>
        <v>4064.8</v>
      </c>
      <c r="O89" s="149">
        <f t="shared" si="28"/>
        <v>0</v>
      </c>
      <c r="P89" s="149">
        <f t="shared" si="28"/>
        <v>4064.8</v>
      </c>
      <c r="Q89" s="149">
        <f t="shared" si="28"/>
        <v>4064.8</v>
      </c>
      <c r="R89" s="149">
        <f t="shared" si="28"/>
        <v>0</v>
      </c>
      <c r="S89" s="95"/>
    </row>
    <row r="90" spans="1:22" s="18" customFormat="1" ht="63.75" customHeight="1">
      <c r="A90" s="138"/>
      <c r="B90" s="138"/>
      <c r="C90" s="92" t="s">
        <v>96</v>
      </c>
      <c r="D90" s="141"/>
      <c r="E90" s="141"/>
      <c r="F90" s="92" t="s">
        <v>96</v>
      </c>
      <c r="G90" s="92">
        <f>G76</f>
        <v>45</v>
      </c>
      <c r="H90" s="92">
        <f>H76</f>
        <v>45</v>
      </c>
      <c r="I90" s="92">
        <f t="shared" ref="I90:R90" si="29">I76</f>
        <v>0</v>
      </c>
      <c r="J90" s="92">
        <f t="shared" si="29"/>
        <v>0</v>
      </c>
      <c r="K90" s="92"/>
      <c r="L90" s="92"/>
      <c r="M90" s="149">
        <f t="shared" si="29"/>
        <v>45</v>
      </c>
      <c r="N90" s="149">
        <f t="shared" si="29"/>
        <v>45</v>
      </c>
      <c r="O90" s="149">
        <f t="shared" si="29"/>
        <v>0</v>
      </c>
      <c r="P90" s="149">
        <f t="shared" si="29"/>
        <v>45</v>
      </c>
      <c r="Q90" s="149">
        <f t="shared" si="29"/>
        <v>45</v>
      </c>
      <c r="R90" s="149">
        <f t="shared" si="29"/>
        <v>0</v>
      </c>
      <c r="S90" s="95"/>
    </row>
    <row r="91" spans="1:22" ht="36" customHeight="1">
      <c r="A91" s="173" t="s">
        <v>54</v>
      </c>
      <c r="B91" s="173"/>
      <c r="C91" s="173"/>
      <c r="D91" s="173"/>
      <c r="E91" s="173"/>
      <c r="F91" s="173"/>
      <c r="G91" s="173"/>
      <c r="H91" s="173"/>
      <c r="I91" s="173"/>
      <c r="J91" s="173"/>
      <c r="K91" s="173"/>
      <c r="L91" s="173"/>
      <c r="M91" s="173"/>
      <c r="N91" s="173"/>
      <c r="O91" s="173"/>
      <c r="P91" s="173"/>
      <c r="Q91" s="173"/>
      <c r="R91" s="173"/>
      <c r="S91" s="173"/>
    </row>
    <row r="92" spans="1:22" ht="95.25" customHeight="1">
      <c r="A92" s="177">
        <v>1</v>
      </c>
      <c r="B92" s="175" t="s">
        <v>55</v>
      </c>
      <c r="C92" s="170" t="s">
        <v>15</v>
      </c>
      <c r="D92" s="171" t="s">
        <v>38</v>
      </c>
      <c r="E92" s="112" t="s">
        <v>37</v>
      </c>
      <c r="F92" s="115" t="s">
        <v>96</v>
      </c>
      <c r="G92" s="115">
        <f>SUM(H92:J92)</f>
        <v>22190.964</v>
      </c>
      <c r="H92" s="115">
        <f>14152.4-H93</f>
        <v>8747.4</v>
      </c>
      <c r="I92" s="115">
        <f>14043.564-I93</f>
        <v>13443.564</v>
      </c>
      <c r="J92" s="115">
        <v>0</v>
      </c>
      <c r="K92" s="172" t="s">
        <v>16</v>
      </c>
      <c r="L92" s="115"/>
      <c r="M92" s="148">
        <f t="shared" ref="M92:M97" si="30">N92+O92</f>
        <v>8747.4</v>
      </c>
      <c r="N92" s="148">
        <v>8747.4</v>
      </c>
      <c r="O92" s="148">
        <v>0</v>
      </c>
      <c r="P92" s="148">
        <f t="shared" ref="P92:P97" si="31">Q92+R92</f>
        <v>4580.5</v>
      </c>
      <c r="Q92" s="148">
        <v>4580.5</v>
      </c>
      <c r="R92" s="148">
        <v>0</v>
      </c>
      <c r="S92" s="188" t="s">
        <v>199</v>
      </c>
    </row>
    <row r="93" spans="1:22" ht="88.5" customHeight="1">
      <c r="A93" s="177"/>
      <c r="B93" s="175"/>
      <c r="C93" s="170"/>
      <c r="D93" s="171"/>
      <c r="E93" s="112"/>
      <c r="F93" s="115" t="s">
        <v>149</v>
      </c>
      <c r="G93" s="115">
        <f>SUM(H93:J93)</f>
        <v>6005</v>
      </c>
      <c r="H93" s="115">
        <v>5405</v>
      </c>
      <c r="I93" s="115">
        <v>600</v>
      </c>
      <c r="J93" s="115"/>
      <c r="K93" s="172"/>
      <c r="L93" s="115"/>
      <c r="M93" s="145">
        <f t="shared" si="30"/>
        <v>5405</v>
      </c>
      <c r="N93" s="145">
        <v>5405</v>
      </c>
      <c r="O93" s="145">
        <v>0</v>
      </c>
      <c r="P93" s="145">
        <f t="shared" si="31"/>
        <v>5405</v>
      </c>
      <c r="Q93" s="145">
        <v>5405</v>
      </c>
      <c r="R93" s="145">
        <v>0</v>
      </c>
      <c r="S93" s="188"/>
    </row>
    <row r="94" spans="1:22" ht="147.75" customHeight="1">
      <c r="A94" s="120">
        <v>2</v>
      </c>
      <c r="B94" s="111" t="s">
        <v>53</v>
      </c>
      <c r="C94" s="113" t="s">
        <v>17</v>
      </c>
      <c r="D94" s="109" t="s">
        <v>38</v>
      </c>
      <c r="E94" s="110" t="s">
        <v>37</v>
      </c>
      <c r="F94" s="115" t="s">
        <v>96</v>
      </c>
      <c r="G94" s="115">
        <f>SUM(H94:J94)</f>
        <v>1456.3000000000002</v>
      </c>
      <c r="H94" s="115">
        <f>9000-7543.7</f>
        <v>1456.3000000000002</v>
      </c>
      <c r="I94" s="115"/>
      <c r="J94" s="115"/>
      <c r="K94" s="114" t="s">
        <v>18</v>
      </c>
      <c r="L94" s="114"/>
      <c r="M94" s="148">
        <f t="shared" si="30"/>
        <v>1456.3</v>
      </c>
      <c r="N94" s="148">
        <v>1456.3</v>
      </c>
      <c r="O94" s="148">
        <v>0</v>
      </c>
      <c r="P94" s="148">
        <f>Q94+R94</f>
        <v>1456.3</v>
      </c>
      <c r="Q94" s="148">
        <v>1456.3</v>
      </c>
      <c r="R94" s="148">
        <v>0</v>
      </c>
      <c r="S94" s="85" t="s">
        <v>198</v>
      </c>
      <c r="T94" s="55"/>
      <c r="U94" s="55"/>
      <c r="V94" s="55"/>
    </row>
    <row r="95" spans="1:22" ht="24.75" customHeight="1">
      <c r="A95" s="191" t="s">
        <v>41</v>
      </c>
      <c r="B95" s="191"/>
      <c r="C95" s="191"/>
      <c r="D95" s="191"/>
      <c r="E95" s="191"/>
      <c r="F95" s="88"/>
      <c r="G95" s="88">
        <f>G92+G94+G93</f>
        <v>29652.263999999999</v>
      </c>
      <c r="H95" s="88">
        <f>H92+H94+H93</f>
        <v>15608.7</v>
      </c>
      <c r="I95" s="88">
        <f t="shared" ref="I95:R95" si="32">I92+I94+I93</f>
        <v>14043.564</v>
      </c>
      <c r="J95" s="88">
        <f t="shared" si="32"/>
        <v>0</v>
      </c>
      <c r="K95" s="88"/>
      <c r="L95" s="88"/>
      <c r="M95" s="152">
        <f t="shared" si="30"/>
        <v>15608.699999999999</v>
      </c>
      <c r="N95" s="152">
        <f t="shared" si="32"/>
        <v>15608.699999999999</v>
      </c>
      <c r="O95" s="152">
        <f t="shared" si="32"/>
        <v>0</v>
      </c>
      <c r="P95" s="152">
        <f t="shared" si="31"/>
        <v>11441.8</v>
      </c>
      <c r="Q95" s="152">
        <f t="shared" si="32"/>
        <v>11441.8</v>
      </c>
      <c r="R95" s="152">
        <f t="shared" si="32"/>
        <v>0</v>
      </c>
      <c r="S95" s="85"/>
      <c r="T95" s="55"/>
      <c r="U95" s="55"/>
      <c r="V95" s="55"/>
    </row>
    <row r="96" spans="1:22" ht="42.75" customHeight="1">
      <c r="A96" s="138" t="s">
        <v>42</v>
      </c>
      <c r="B96" s="138"/>
      <c r="C96" s="92" t="s">
        <v>149</v>
      </c>
      <c r="D96" s="140"/>
      <c r="E96" s="140"/>
      <c r="F96" s="115" t="s">
        <v>149</v>
      </c>
      <c r="G96" s="115">
        <f>G93</f>
        <v>6005</v>
      </c>
      <c r="H96" s="115">
        <f>H93</f>
        <v>5405</v>
      </c>
      <c r="I96" s="115">
        <f t="shared" ref="I96:R96" si="33">I93</f>
        <v>600</v>
      </c>
      <c r="J96" s="115">
        <f t="shared" si="33"/>
        <v>0</v>
      </c>
      <c r="K96" s="115"/>
      <c r="L96" s="115"/>
      <c r="M96" s="149">
        <f t="shared" si="30"/>
        <v>5405</v>
      </c>
      <c r="N96" s="149">
        <f t="shared" si="33"/>
        <v>5405</v>
      </c>
      <c r="O96" s="149">
        <f t="shared" si="33"/>
        <v>0</v>
      </c>
      <c r="P96" s="149">
        <f t="shared" si="31"/>
        <v>5405</v>
      </c>
      <c r="Q96" s="149">
        <f t="shared" si="33"/>
        <v>5405</v>
      </c>
      <c r="R96" s="149">
        <f t="shared" si="33"/>
        <v>0</v>
      </c>
      <c r="S96" s="85"/>
      <c r="T96" s="55"/>
      <c r="U96" s="55"/>
      <c r="V96" s="55"/>
    </row>
    <row r="97" spans="1:19" ht="61.5" customHeight="1">
      <c r="A97" s="138"/>
      <c r="B97" s="138"/>
      <c r="C97" s="92" t="s">
        <v>96</v>
      </c>
      <c r="D97" s="140"/>
      <c r="E97" s="140"/>
      <c r="F97" s="115" t="s">
        <v>96</v>
      </c>
      <c r="G97" s="115">
        <f>G92+G94</f>
        <v>23647.263999999999</v>
      </c>
      <c r="H97" s="115">
        <f>H92+H94</f>
        <v>10203.700000000001</v>
      </c>
      <c r="I97" s="115">
        <f t="shared" ref="I97:R97" si="34">I92+I94</f>
        <v>13443.564</v>
      </c>
      <c r="J97" s="115">
        <f t="shared" si="34"/>
        <v>0</v>
      </c>
      <c r="K97" s="115"/>
      <c r="L97" s="115"/>
      <c r="M97" s="149">
        <f t="shared" si="30"/>
        <v>10203.699999999999</v>
      </c>
      <c r="N97" s="149">
        <f t="shared" si="34"/>
        <v>10203.699999999999</v>
      </c>
      <c r="O97" s="149">
        <f t="shared" si="34"/>
        <v>0</v>
      </c>
      <c r="P97" s="149">
        <f t="shared" si="31"/>
        <v>6036.8</v>
      </c>
      <c r="Q97" s="149">
        <f t="shared" si="34"/>
        <v>6036.8</v>
      </c>
      <c r="R97" s="149">
        <f t="shared" si="34"/>
        <v>0</v>
      </c>
      <c r="S97" s="100"/>
    </row>
    <row r="98" spans="1:19" ht="28.5" customHeight="1">
      <c r="A98" s="173" t="s">
        <v>61</v>
      </c>
      <c r="B98" s="173"/>
      <c r="C98" s="173"/>
      <c r="D98" s="173"/>
      <c r="E98" s="173"/>
      <c r="F98" s="173"/>
      <c r="G98" s="173"/>
      <c r="H98" s="173"/>
      <c r="I98" s="173"/>
      <c r="J98" s="173"/>
      <c r="K98" s="173"/>
      <c r="L98" s="173"/>
      <c r="M98" s="173"/>
      <c r="N98" s="173"/>
      <c r="O98" s="173"/>
      <c r="P98" s="173"/>
      <c r="Q98" s="173"/>
      <c r="R98" s="173"/>
      <c r="S98" s="173"/>
    </row>
    <row r="99" spans="1:19" ht="122.25" customHeight="1">
      <c r="A99" s="120" t="s">
        <v>57</v>
      </c>
      <c r="B99" s="107" t="s">
        <v>58</v>
      </c>
      <c r="C99" s="113" t="s">
        <v>56</v>
      </c>
      <c r="D99" s="109" t="s">
        <v>38</v>
      </c>
      <c r="E99" s="110" t="s">
        <v>37</v>
      </c>
      <c r="F99" s="114" t="s">
        <v>149</v>
      </c>
      <c r="G99" s="115">
        <f>SUM(H99:J99)</f>
        <v>8590.6</v>
      </c>
      <c r="H99" s="115">
        <v>2602.5</v>
      </c>
      <c r="I99" s="115">
        <v>2894.2</v>
      </c>
      <c r="J99" s="115">
        <v>3093.9</v>
      </c>
      <c r="K99" s="114" t="s">
        <v>62</v>
      </c>
      <c r="L99" s="114"/>
      <c r="M99" s="145">
        <f>N99+O99</f>
        <v>2602.5</v>
      </c>
      <c r="N99" s="145">
        <v>2602.5</v>
      </c>
      <c r="O99" s="145">
        <v>0</v>
      </c>
      <c r="P99" s="145">
        <f>Q99+R99</f>
        <v>2510.84</v>
      </c>
      <c r="Q99" s="145">
        <v>2510.84</v>
      </c>
      <c r="R99" s="145">
        <v>0</v>
      </c>
      <c r="S99" s="86" t="s">
        <v>222</v>
      </c>
    </row>
    <row r="100" spans="1:19" ht="42.75" customHeight="1">
      <c r="A100" s="191" t="s">
        <v>41</v>
      </c>
      <c r="B100" s="191"/>
      <c r="C100" s="191"/>
      <c r="D100" s="191"/>
      <c r="E100" s="191"/>
      <c r="F100" s="88"/>
      <c r="G100" s="88">
        <f>G99</f>
        <v>8590.6</v>
      </c>
      <c r="H100" s="88">
        <f>H99</f>
        <v>2602.5</v>
      </c>
      <c r="I100" s="88">
        <f>I99</f>
        <v>2894.2</v>
      </c>
      <c r="J100" s="88">
        <f>J99</f>
        <v>3093.9</v>
      </c>
      <c r="K100" s="114"/>
      <c r="L100" s="114"/>
      <c r="M100" s="146">
        <f t="shared" ref="M100:R100" si="35">M99</f>
        <v>2602.5</v>
      </c>
      <c r="N100" s="146">
        <f t="shared" si="35"/>
        <v>2602.5</v>
      </c>
      <c r="O100" s="146">
        <f t="shared" si="35"/>
        <v>0</v>
      </c>
      <c r="P100" s="146">
        <f t="shared" si="35"/>
        <v>2510.84</v>
      </c>
      <c r="Q100" s="146">
        <f t="shared" si="35"/>
        <v>2510.84</v>
      </c>
      <c r="R100" s="146">
        <f t="shared" si="35"/>
        <v>0</v>
      </c>
      <c r="S100" s="89"/>
    </row>
    <row r="101" spans="1:19" ht="44.25" customHeight="1">
      <c r="A101" s="138" t="s">
        <v>42</v>
      </c>
      <c r="B101" s="138"/>
      <c r="C101" s="129" t="s">
        <v>149</v>
      </c>
      <c r="D101" s="140"/>
      <c r="E101" s="140"/>
      <c r="F101" s="114" t="s">
        <v>149</v>
      </c>
      <c r="G101" s="115">
        <f>G99</f>
        <v>8590.6</v>
      </c>
      <c r="H101" s="115">
        <f>H99</f>
        <v>2602.5</v>
      </c>
      <c r="I101" s="115">
        <f>I99</f>
        <v>2894.2</v>
      </c>
      <c r="J101" s="115">
        <f>J99</f>
        <v>3093.9</v>
      </c>
      <c r="K101" s="114"/>
      <c r="L101" s="114"/>
      <c r="M101" s="145">
        <f t="shared" ref="M101:R101" si="36">M99</f>
        <v>2602.5</v>
      </c>
      <c r="N101" s="145">
        <f t="shared" si="36"/>
        <v>2602.5</v>
      </c>
      <c r="O101" s="145">
        <f t="shared" si="36"/>
        <v>0</v>
      </c>
      <c r="P101" s="145">
        <f t="shared" si="36"/>
        <v>2510.84</v>
      </c>
      <c r="Q101" s="145">
        <f t="shared" si="36"/>
        <v>2510.84</v>
      </c>
      <c r="R101" s="145">
        <f t="shared" si="36"/>
        <v>0</v>
      </c>
      <c r="S101" s="98"/>
    </row>
    <row r="102" spans="1:19" ht="36.75" customHeight="1">
      <c r="A102" s="173" t="s">
        <v>68</v>
      </c>
      <c r="B102" s="173"/>
      <c r="C102" s="173"/>
      <c r="D102" s="173"/>
      <c r="E102" s="173"/>
      <c r="F102" s="173"/>
      <c r="G102" s="173"/>
      <c r="H102" s="173"/>
      <c r="I102" s="173"/>
      <c r="J102" s="173"/>
      <c r="K102" s="173"/>
      <c r="L102" s="173"/>
      <c r="M102" s="173"/>
      <c r="N102" s="173"/>
      <c r="O102" s="173"/>
      <c r="P102" s="173"/>
      <c r="Q102" s="173"/>
      <c r="R102" s="173"/>
      <c r="S102" s="173"/>
    </row>
    <row r="103" spans="1:19" ht="43.5" customHeight="1">
      <c r="A103" s="120" t="s">
        <v>57</v>
      </c>
      <c r="B103" s="111" t="s">
        <v>49</v>
      </c>
      <c r="C103" s="113" t="s">
        <v>69</v>
      </c>
      <c r="D103" s="109" t="s">
        <v>38</v>
      </c>
      <c r="E103" s="110" t="s">
        <v>37</v>
      </c>
      <c r="F103" s="114" t="s">
        <v>149</v>
      </c>
      <c r="G103" s="115">
        <f>SUM(H103:J103)</f>
        <v>5948.4</v>
      </c>
      <c r="H103" s="115">
        <v>1928.6</v>
      </c>
      <c r="I103" s="115">
        <v>1920.9</v>
      </c>
      <c r="J103" s="115">
        <v>2098.9</v>
      </c>
      <c r="K103" s="112" t="s">
        <v>186</v>
      </c>
      <c r="L103" s="112"/>
      <c r="M103" s="145">
        <f>N103+O103</f>
        <v>1928.6</v>
      </c>
      <c r="N103" s="145">
        <v>1928.6</v>
      </c>
      <c r="O103" s="145">
        <v>0</v>
      </c>
      <c r="P103" s="148">
        <f>Q103+R103</f>
        <v>1928.6</v>
      </c>
      <c r="Q103" s="148">
        <v>1928.6</v>
      </c>
      <c r="R103" s="148">
        <v>0</v>
      </c>
      <c r="S103" s="179" t="s">
        <v>212</v>
      </c>
    </row>
    <row r="104" spans="1:19" ht="140.25" customHeight="1">
      <c r="A104" s="120">
        <v>2</v>
      </c>
      <c r="B104" s="90" t="s">
        <v>102</v>
      </c>
      <c r="C104" s="91" t="s">
        <v>106</v>
      </c>
      <c r="D104" s="109" t="s">
        <v>38</v>
      </c>
      <c r="E104" s="110" t="s">
        <v>107</v>
      </c>
      <c r="F104" s="114" t="s">
        <v>149</v>
      </c>
      <c r="G104" s="115">
        <f>SUM(H104:J104)</f>
        <v>1362.4</v>
      </c>
      <c r="H104" s="115">
        <v>354.4</v>
      </c>
      <c r="I104" s="115">
        <v>504</v>
      </c>
      <c r="J104" s="115">
        <v>504</v>
      </c>
      <c r="K104" s="112" t="s">
        <v>187</v>
      </c>
      <c r="L104" s="112"/>
      <c r="M104" s="145">
        <f>N104+O104</f>
        <v>354.4</v>
      </c>
      <c r="N104" s="145">
        <v>354.4</v>
      </c>
      <c r="O104" s="145">
        <v>0</v>
      </c>
      <c r="P104" s="145">
        <f>Q104+R104</f>
        <v>354.4</v>
      </c>
      <c r="Q104" s="148">
        <v>354.4</v>
      </c>
      <c r="R104" s="148">
        <v>0</v>
      </c>
      <c r="S104" s="179"/>
    </row>
    <row r="105" spans="1:19" ht="139.5" customHeight="1">
      <c r="A105" s="120">
        <v>3</v>
      </c>
      <c r="B105" s="90" t="s">
        <v>102</v>
      </c>
      <c r="C105" s="91" t="s">
        <v>105</v>
      </c>
      <c r="D105" s="109" t="s">
        <v>38</v>
      </c>
      <c r="E105" s="110" t="s">
        <v>107</v>
      </c>
      <c r="F105" s="114" t="s">
        <v>148</v>
      </c>
      <c r="G105" s="115">
        <f>SUM(H105:J105)</f>
        <v>113.6</v>
      </c>
      <c r="H105" s="115">
        <v>33.6</v>
      </c>
      <c r="I105" s="115">
        <v>40</v>
      </c>
      <c r="J105" s="115">
        <v>40</v>
      </c>
      <c r="K105" s="112" t="s">
        <v>86</v>
      </c>
      <c r="L105" s="112"/>
      <c r="M105" s="145">
        <f>N105+O105</f>
        <v>33.6</v>
      </c>
      <c r="N105" s="145">
        <v>33.6</v>
      </c>
      <c r="O105" s="145">
        <v>0</v>
      </c>
      <c r="P105" s="145">
        <f>Q105+R105</f>
        <v>33.6</v>
      </c>
      <c r="Q105" s="148">
        <v>33.6</v>
      </c>
      <c r="R105" s="148">
        <v>0</v>
      </c>
      <c r="S105" s="179"/>
    </row>
    <row r="106" spans="1:19" ht="258.75" customHeight="1">
      <c r="A106" s="120">
        <v>4</v>
      </c>
      <c r="B106" s="107" t="s">
        <v>84</v>
      </c>
      <c r="C106" s="108" t="s">
        <v>85</v>
      </c>
      <c r="D106" s="109" t="s">
        <v>166</v>
      </c>
      <c r="E106" s="110" t="s">
        <v>37</v>
      </c>
      <c r="F106" s="114" t="s">
        <v>165</v>
      </c>
      <c r="G106" s="115">
        <f>SUM(H106:J106)</f>
        <v>5500</v>
      </c>
      <c r="H106" s="115">
        <v>3000</v>
      </c>
      <c r="I106" s="115">
        <v>2500</v>
      </c>
      <c r="J106" s="115"/>
      <c r="K106" s="112" t="s">
        <v>188</v>
      </c>
      <c r="L106" s="112"/>
      <c r="M106" s="145">
        <f>N106+O106</f>
        <v>3000</v>
      </c>
      <c r="N106" s="145">
        <v>0</v>
      </c>
      <c r="O106" s="145">
        <v>3000</v>
      </c>
      <c r="P106" s="145">
        <f>Q106+R106</f>
        <v>2994.57</v>
      </c>
      <c r="Q106" s="145">
        <v>0</v>
      </c>
      <c r="R106" s="145">
        <v>2994.57</v>
      </c>
      <c r="S106" s="54" t="s">
        <v>207</v>
      </c>
    </row>
    <row r="107" spans="1:19" ht="62.25" customHeight="1">
      <c r="A107" s="120">
        <v>5</v>
      </c>
      <c r="B107" s="111" t="s">
        <v>144</v>
      </c>
      <c r="C107" s="113" t="s">
        <v>145</v>
      </c>
      <c r="D107" s="109" t="s">
        <v>146</v>
      </c>
      <c r="E107" s="110" t="s">
        <v>37</v>
      </c>
      <c r="F107" s="115" t="s">
        <v>143</v>
      </c>
      <c r="G107" s="115">
        <f>SUM(H107:J107)</f>
        <v>50</v>
      </c>
      <c r="H107" s="115">
        <v>0</v>
      </c>
      <c r="I107" s="115">
        <v>50</v>
      </c>
      <c r="J107" s="115">
        <v>0</v>
      </c>
      <c r="K107" s="114" t="s">
        <v>189</v>
      </c>
      <c r="L107" s="114"/>
      <c r="M107" s="145">
        <f>N107+O107</f>
        <v>0</v>
      </c>
      <c r="N107" s="145">
        <v>0</v>
      </c>
      <c r="O107" s="145">
        <v>0</v>
      </c>
      <c r="P107" s="145">
        <f>Q107+R107</f>
        <v>0</v>
      </c>
      <c r="Q107" s="145">
        <v>0</v>
      </c>
      <c r="R107" s="145">
        <v>0</v>
      </c>
      <c r="S107" s="54"/>
    </row>
    <row r="108" spans="1:19" ht="30.75" customHeight="1">
      <c r="A108" s="191" t="s">
        <v>41</v>
      </c>
      <c r="B108" s="191"/>
      <c r="C108" s="191"/>
      <c r="D108" s="191"/>
      <c r="E108" s="191"/>
      <c r="F108" s="88"/>
      <c r="G108" s="88">
        <f>G103+G104+G105+G106+G107</f>
        <v>12974.4</v>
      </c>
      <c r="H108" s="88">
        <f>H103+H104+H105+H106+H107</f>
        <v>5316.6</v>
      </c>
      <c r="I108" s="88">
        <f>I103+I104+I105+I106+I107</f>
        <v>5014.8999999999996</v>
      </c>
      <c r="J108" s="88">
        <f>J103+J104+J105+J106+J107</f>
        <v>2642.9</v>
      </c>
      <c r="K108" s="114"/>
      <c r="L108" s="114"/>
      <c r="M108" s="146">
        <f t="shared" ref="M108:R108" si="37">SUM(M103:M107)</f>
        <v>5316.6</v>
      </c>
      <c r="N108" s="146">
        <f t="shared" si="37"/>
        <v>2316.6</v>
      </c>
      <c r="O108" s="146">
        <f t="shared" si="37"/>
        <v>3000</v>
      </c>
      <c r="P108" s="146">
        <f t="shared" si="37"/>
        <v>5311.17</v>
      </c>
      <c r="Q108" s="146">
        <f t="shared" si="37"/>
        <v>2316.6</v>
      </c>
      <c r="R108" s="146">
        <f t="shared" si="37"/>
        <v>2994.57</v>
      </c>
      <c r="S108" s="54"/>
    </row>
    <row r="109" spans="1:19" ht="44.25" customHeight="1">
      <c r="A109" s="138" t="s">
        <v>42</v>
      </c>
      <c r="B109" s="138"/>
      <c r="C109" s="129" t="s">
        <v>149</v>
      </c>
      <c r="D109" s="140"/>
      <c r="E109" s="140"/>
      <c r="F109" s="114" t="s">
        <v>149</v>
      </c>
      <c r="G109" s="115">
        <f>G103+G104+G105</f>
        <v>7424.4</v>
      </c>
      <c r="H109" s="115">
        <f>H103+H104+H105+H107</f>
        <v>2316.6</v>
      </c>
      <c r="I109" s="115">
        <f t="shared" ref="I109:R109" si="38">I103+I104+I105+I107</f>
        <v>2514.9</v>
      </c>
      <c r="J109" s="115">
        <f t="shared" si="38"/>
        <v>2642.9</v>
      </c>
      <c r="K109" s="115"/>
      <c r="L109" s="115"/>
      <c r="M109" s="149">
        <f t="shared" si="38"/>
        <v>2316.6</v>
      </c>
      <c r="N109" s="149">
        <f t="shared" si="38"/>
        <v>2316.6</v>
      </c>
      <c r="O109" s="149">
        <f t="shared" si="38"/>
        <v>0</v>
      </c>
      <c r="P109" s="149">
        <f t="shared" si="38"/>
        <v>2316.6</v>
      </c>
      <c r="Q109" s="149">
        <f t="shared" si="38"/>
        <v>2316.6</v>
      </c>
      <c r="R109" s="149">
        <f t="shared" si="38"/>
        <v>0</v>
      </c>
      <c r="S109" s="54"/>
    </row>
    <row r="110" spans="1:19" ht="62.25" customHeight="1">
      <c r="A110" s="138"/>
      <c r="B110" s="138"/>
      <c r="C110" s="129" t="s">
        <v>165</v>
      </c>
      <c r="D110" s="140"/>
      <c r="E110" s="140"/>
      <c r="F110" s="114" t="s">
        <v>165</v>
      </c>
      <c r="G110" s="115">
        <f>G106</f>
        <v>5500</v>
      </c>
      <c r="H110" s="115">
        <f>H106</f>
        <v>3000</v>
      </c>
      <c r="I110" s="115">
        <f t="shared" ref="I110:R110" si="39">I106</f>
        <v>2500</v>
      </c>
      <c r="J110" s="115">
        <f t="shared" si="39"/>
        <v>0</v>
      </c>
      <c r="K110" s="115"/>
      <c r="L110" s="115"/>
      <c r="M110" s="149">
        <f t="shared" si="39"/>
        <v>3000</v>
      </c>
      <c r="N110" s="149">
        <f t="shared" si="39"/>
        <v>0</v>
      </c>
      <c r="O110" s="149">
        <f t="shared" si="39"/>
        <v>3000</v>
      </c>
      <c r="P110" s="149">
        <f t="shared" si="39"/>
        <v>2994.57</v>
      </c>
      <c r="Q110" s="149">
        <f t="shared" si="39"/>
        <v>0</v>
      </c>
      <c r="R110" s="149">
        <f t="shared" si="39"/>
        <v>2994.57</v>
      </c>
      <c r="S110" s="54"/>
    </row>
    <row r="111" spans="1:19" ht="31.5" customHeight="1">
      <c r="A111" s="173" t="s">
        <v>117</v>
      </c>
      <c r="B111" s="173"/>
      <c r="C111" s="173"/>
      <c r="D111" s="173"/>
      <c r="E111" s="173"/>
      <c r="F111" s="173"/>
      <c r="G111" s="173"/>
      <c r="H111" s="173"/>
      <c r="I111" s="173"/>
      <c r="J111" s="173"/>
      <c r="K111" s="173"/>
      <c r="L111" s="173"/>
      <c r="M111" s="173"/>
      <c r="N111" s="173"/>
      <c r="O111" s="173"/>
      <c r="P111" s="173"/>
      <c r="Q111" s="173"/>
      <c r="R111" s="173"/>
      <c r="S111" s="173"/>
    </row>
    <row r="112" spans="1:19" ht="146.25" customHeight="1">
      <c r="A112" s="204" t="s">
        <v>63</v>
      </c>
      <c r="B112" s="175" t="s">
        <v>116</v>
      </c>
      <c r="C112" s="170" t="s">
        <v>88</v>
      </c>
      <c r="D112" s="205" t="s">
        <v>82</v>
      </c>
      <c r="E112" s="206" t="s">
        <v>37</v>
      </c>
      <c r="F112" s="88" t="s">
        <v>165</v>
      </c>
      <c r="G112" s="115">
        <f>SUM(H112:J112)</f>
        <v>679.9</v>
      </c>
      <c r="H112" s="115">
        <v>679.9</v>
      </c>
      <c r="I112" s="88"/>
      <c r="J112" s="88"/>
      <c r="K112" s="172" t="s">
        <v>87</v>
      </c>
      <c r="L112" s="115"/>
      <c r="M112" s="145">
        <f>N112+O112</f>
        <v>679.9</v>
      </c>
      <c r="N112" s="145">
        <v>0</v>
      </c>
      <c r="O112" s="145">
        <v>679.9</v>
      </c>
      <c r="P112" s="148">
        <f>Q112+R112</f>
        <v>679.9</v>
      </c>
      <c r="Q112" s="148">
        <v>0</v>
      </c>
      <c r="R112" s="148">
        <v>679.9</v>
      </c>
      <c r="S112" s="179" t="s">
        <v>208</v>
      </c>
    </row>
    <row r="113" spans="1:19" ht="135" customHeight="1">
      <c r="A113" s="204"/>
      <c r="B113" s="175"/>
      <c r="C113" s="170"/>
      <c r="D113" s="205"/>
      <c r="E113" s="206"/>
      <c r="F113" s="88" t="s">
        <v>97</v>
      </c>
      <c r="G113" s="115">
        <f>SUM(H113:J113)</f>
        <v>4139.2</v>
      </c>
      <c r="H113" s="115">
        <v>4139.2</v>
      </c>
      <c r="I113" s="88"/>
      <c r="J113" s="88"/>
      <c r="K113" s="172"/>
      <c r="L113" s="115"/>
      <c r="M113" s="145">
        <f>N113+O113</f>
        <v>4139.2</v>
      </c>
      <c r="N113" s="145">
        <v>0</v>
      </c>
      <c r="O113" s="145">
        <v>4139.2</v>
      </c>
      <c r="P113" s="148">
        <f>Q113+R113</f>
        <v>4134.3999999999996</v>
      </c>
      <c r="Q113" s="148">
        <v>0</v>
      </c>
      <c r="R113" s="148">
        <v>4134.3999999999996</v>
      </c>
      <c r="S113" s="179"/>
    </row>
    <row r="114" spans="1:19" ht="38.25" customHeight="1">
      <c r="A114" s="191" t="s">
        <v>41</v>
      </c>
      <c r="B114" s="191"/>
      <c r="C114" s="191"/>
      <c r="D114" s="191"/>
      <c r="E114" s="191"/>
      <c r="F114" s="88"/>
      <c r="G114" s="88">
        <f>G112+G113</f>
        <v>4819.0999999999995</v>
      </c>
      <c r="H114" s="88">
        <f>H112+H113</f>
        <v>4819.0999999999995</v>
      </c>
      <c r="I114" s="88">
        <f>I112+I113</f>
        <v>0</v>
      </c>
      <c r="J114" s="88">
        <f>J112+J113</f>
        <v>0</v>
      </c>
      <c r="K114" s="114"/>
      <c r="L114" s="114"/>
      <c r="M114" s="146">
        <f t="shared" ref="M114:R114" si="40">M112+M113</f>
        <v>4819.0999999999995</v>
      </c>
      <c r="N114" s="146">
        <f t="shared" si="40"/>
        <v>0</v>
      </c>
      <c r="O114" s="146">
        <f t="shared" si="40"/>
        <v>4819.0999999999995</v>
      </c>
      <c r="P114" s="146">
        <f t="shared" si="40"/>
        <v>4814.2999999999993</v>
      </c>
      <c r="Q114" s="146">
        <f t="shared" si="40"/>
        <v>0</v>
      </c>
      <c r="R114" s="146">
        <f t="shared" si="40"/>
        <v>4814.2999999999993</v>
      </c>
      <c r="S114" s="98"/>
    </row>
    <row r="115" spans="1:19" ht="66" customHeight="1">
      <c r="A115" s="140" t="s">
        <v>42</v>
      </c>
      <c r="B115" s="140"/>
      <c r="C115" s="92" t="s">
        <v>165</v>
      </c>
      <c r="D115" s="140"/>
      <c r="E115" s="140"/>
      <c r="F115" s="115" t="s">
        <v>165</v>
      </c>
      <c r="G115" s="115">
        <f t="shared" ref="G115:J116" si="41">G112</f>
        <v>679.9</v>
      </c>
      <c r="H115" s="115">
        <f t="shared" si="41"/>
        <v>679.9</v>
      </c>
      <c r="I115" s="115">
        <f t="shared" si="41"/>
        <v>0</v>
      </c>
      <c r="J115" s="115">
        <f t="shared" si="41"/>
        <v>0</v>
      </c>
      <c r="K115" s="114"/>
      <c r="L115" s="114"/>
      <c r="M115" s="145">
        <f t="shared" ref="M115:R116" si="42">M112</f>
        <v>679.9</v>
      </c>
      <c r="N115" s="145">
        <f t="shared" si="42"/>
        <v>0</v>
      </c>
      <c r="O115" s="145">
        <f t="shared" si="42"/>
        <v>679.9</v>
      </c>
      <c r="P115" s="145">
        <f t="shared" si="42"/>
        <v>679.9</v>
      </c>
      <c r="Q115" s="145">
        <f t="shared" si="42"/>
        <v>0</v>
      </c>
      <c r="R115" s="145">
        <f t="shared" si="42"/>
        <v>679.9</v>
      </c>
      <c r="S115" s="98"/>
    </row>
    <row r="116" spans="1:19" ht="60.75" customHeight="1">
      <c r="A116" s="140"/>
      <c r="B116" s="140"/>
      <c r="C116" s="92" t="s">
        <v>97</v>
      </c>
      <c r="D116" s="140"/>
      <c r="E116" s="140"/>
      <c r="F116" s="115" t="s">
        <v>97</v>
      </c>
      <c r="G116" s="115">
        <f t="shared" si="41"/>
        <v>4139.2</v>
      </c>
      <c r="H116" s="115">
        <f t="shared" si="41"/>
        <v>4139.2</v>
      </c>
      <c r="I116" s="115">
        <f t="shared" si="41"/>
        <v>0</v>
      </c>
      <c r="J116" s="115">
        <f t="shared" si="41"/>
        <v>0</v>
      </c>
      <c r="K116" s="114"/>
      <c r="L116" s="114"/>
      <c r="M116" s="145">
        <f t="shared" si="42"/>
        <v>4139.2</v>
      </c>
      <c r="N116" s="145">
        <f t="shared" si="42"/>
        <v>0</v>
      </c>
      <c r="O116" s="145">
        <f t="shared" si="42"/>
        <v>4139.2</v>
      </c>
      <c r="P116" s="145">
        <f t="shared" si="42"/>
        <v>4134.3999999999996</v>
      </c>
      <c r="Q116" s="145">
        <f t="shared" si="42"/>
        <v>0</v>
      </c>
      <c r="R116" s="145">
        <f t="shared" si="42"/>
        <v>4134.3999999999996</v>
      </c>
      <c r="S116" s="98"/>
    </row>
    <row r="117" spans="1:19" ht="66.75" hidden="1" customHeight="1">
      <c r="A117" s="174" t="s">
        <v>163</v>
      </c>
      <c r="B117" s="174"/>
      <c r="C117" s="174"/>
      <c r="D117" s="174"/>
      <c r="E117" s="174"/>
      <c r="F117" s="174"/>
      <c r="G117" s="174"/>
      <c r="H117" s="174"/>
      <c r="I117" s="174"/>
      <c r="J117" s="174"/>
      <c r="K117" s="174"/>
      <c r="L117" s="174"/>
      <c r="M117" s="174"/>
      <c r="N117" s="174"/>
      <c r="O117" s="174"/>
      <c r="P117" s="174"/>
      <c r="Q117" s="174"/>
      <c r="R117" s="174"/>
      <c r="S117" s="174"/>
    </row>
    <row r="118" spans="1:19" ht="79.5" hidden="1" customHeight="1">
      <c r="A118" s="177" t="s">
        <v>63</v>
      </c>
      <c r="B118" s="175" t="s">
        <v>162</v>
      </c>
      <c r="C118" s="170" t="s">
        <v>108</v>
      </c>
      <c r="D118" s="171" t="s">
        <v>38</v>
      </c>
      <c r="E118" s="198" t="s">
        <v>37</v>
      </c>
      <c r="F118" s="88" t="s">
        <v>149</v>
      </c>
      <c r="G118" s="88">
        <f>H118+I118+J118</f>
        <v>409.1</v>
      </c>
      <c r="H118" s="115"/>
      <c r="I118" s="115">
        <v>199</v>
      </c>
      <c r="J118" s="115">
        <v>210.1</v>
      </c>
      <c r="K118" s="114" t="s">
        <v>90</v>
      </c>
      <c r="L118" s="114"/>
      <c r="M118" s="85">
        <f>N118+O118</f>
        <v>0</v>
      </c>
      <c r="N118" s="85">
        <v>0</v>
      </c>
      <c r="O118" s="85">
        <v>0</v>
      </c>
      <c r="P118" s="85">
        <f>Q118+R118</f>
        <v>0</v>
      </c>
      <c r="Q118" s="85">
        <v>0</v>
      </c>
      <c r="R118" s="85">
        <v>0</v>
      </c>
      <c r="S118" s="187" t="s">
        <v>209</v>
      </c>
    </row>
    <row r="119" spans="1:19" ht="118.5" hidden="1" customHeight="1">
      <c r="A119" s="177"/>
      <c r="B119" s="175"/>
      <c r="C119" s="170"/>
      <c r="D119" s="171"/>
      <c r="E119" s="198"/>
      <c r="F119" s="88" t="s">
        <v>165</v>
      </c>
      <c r="G119" s="88">
        <f>H119+I119+J119</f>
        <v>30855.4</v>
      </c>
      <c r="H119" s="115">
        <v>8116.9</v>
      </c>
      <c r="I119" s="115">
        <v>11059.6</v>
      </c>
      <c r="J119" s="115">
        <v>11678.9</v>
      </c>
      <c r="K119" s="114"/>
      <c r="L119" s="114"/>
      <c r="M119" s="85">
        <f>N119+O119</f>
        <v>8116.9</v>
      </c>
      <c r="N119" s="85">
        <v>0</v>
      </c>
      <c r="O119" s="85">
        <v>8116.9</v>
      </c>
      <c r="P119" s="85">
        <f>Q119+R119</f>
        <v>7651.01</v>
      </c>
      <c r="Q119" s="85">
        <v>0</v>
      </c>
      <c r="R119" s="85">
        <v>7651.01</v>
      </c>
      <c r="S119" s="187"/>
    </row>
    <row r="120" spans="1:19" ht="106.5" hidden="1" customHeight="1">
      <c r="A120" s="177"/>
      <c r="B120" s="175"/>
      <c r="C120" s="170"/>
      <c r="D120" s="171"/>
      <c r="E120" s="198"/>
      <c r="F120" s="88" t="s">
        <v>89</v>
      </c>
      <c r="G120" s="88">
        <f>H120+I120+J120</f>
        <v>18614.7</v>
      </c>
      <c r="H120" s="115">
        <v>3900</v>
      </c>
      <c r="I120" s="115">
        <v>14714.7</v>
      </c>
      <c r="J120" s="115">
        <v>0</v>
      </c>
      <c r="K120" s="114"/>
      <c r="L120" s="114"/>
      <c r="M120" s="85">
        <f>N120+O120</f>
        <v>3900</v>
      </c>
      <c r="N120" s="85">
        <v>0</v>
      </c>
      <c r="O120" s="85">
        <v>3900</v>
      </c>
      <c r="P120" s="85">
        <f>Q120+R120</f>
        <v>0</v>
      </c>
      <c r="Q120" s="85">
        <v>0</v>
      </c>
      <c r="R120" s="85">
        <v>0</v>
      </c>
      <c r="S120" s="187"/>
    </row>
    <row r="121" spans="1:19" ht="29.25" hidden="1" customHeight="1">
      <c r="A121" s="191" t="s">
        <v>41</v>
      </c>
      <c r="B121" s="191"/>
      <c r="C121" s="191"/>
      <c r="D121" s="191"/>
      <c r="E121" s="191"/>
      <c r="F121" s="88"/>
      <c r="G121" s="88">
        <f>G119+G120+G118</f>
        <v>49879.200000000004</v>
      </c>
      <c r="H121" s="88">
        <f>H119+H120+H118</f>
        <v>12016.9</v>
      </c>
      <c r="I121" s="88">
        <f>I119+I120+I118</f>
        <v>25973.300000000003</v>
      </c>
      <c r="J121" s="88">
        <f>J119+J120+J118</f>
        <v>11889</v>
      </c>
      <c r="K121" s="114"/>
      <c r="L121" s="114"/>
      <c r="M121" s="53">
        <f t="shared" ref="M121:R121" si="43">SUM(M118:M120)</f>
        <v>12016.9</v>
      </c>
      <c r="N121" s="53">
        <f t="shared" si="43"/>
        <v>0</v>
      </c>
      <c r="O121" s="53">
        <f t="shared" si="43"/>
        <v>12016.9</v>
      </c>
      <c r="P121" s="53">
        <f t="shared" si="43"/>
        <v>7651.01</v>
      </c>
      <c r="Q121" s="53">
        <f t="shared" si="43"/>
        <v>0</v>
      </c>
      <c r="R121" s="53">
        <f t="shared" si="43"/>
        <v>7651.01</v>
      </c>
      <c r="S121" s="98"/>
    </row>
    <row r="122" spans="1:19" ht="42.75" hidden="1" customHeight="1">
      <c r="A122" s="138" t="s">
        <v>42</v>
      </c>
      <c r="B122" s="138"/>
      <c r="C122" s="92" t="s">
        <v>149</v>
      </c>
      <c r="D122" s="140"/>
      <c r="E122" s="140"/>
      <c r="F122" s="115" t="s">
        <v>149</v>
      </c>
      <c r="G122" s="115">
        <f>G118</f>
        <v>409.1</v>
      </c>
      <c r="H122" s="115">
        <f>H118</f>
        <v>0</v>
      </c>
      <c r="I122" s="115">
        <f t="shared" ref="I122:R122" si="44">I118</f>
        <v>199</v>
      </c>
      <c r="J122" s="115">
        <f t="shared" si="44"/>
        <v>210.1</v>
      </c>
      <c r="K122" s="115"/>
      <c r="L122" s="115"/>
      <c r="M122" s="92">
        <f t="shared" si="44"/>
        <v>0</v>
      </c>
      <c r="N122" s="92">
        <f t="shared" si="44"/>
        <v>0</v>
      </c>
      <c r="O122" s="92">
        <f t="shared" si="44"/>
        <v>0</v>
      </c>
      <c r="P122" s="92">
        <f t="shared" si="44"/>
        <v>0</v>
      </c>
      <c r="Q122" s="92">
        <f t="shared" si="44"/>
        <v>0</v>
      </c>
      <c r="R122" s="92">
        <f t="shared" si="44"/>
        <v>0</v>
      </c>
      <c r="S122" s="98"/>
    </row>
    <row r="123" spans="1:19" ht="64.5" hidden="1" customHeight="1">
      <c r="A123" s="138"/>
      <c r="B123" s="138"/>
      <c r="C123" s="92" t="s">
        <v>165</v>
      </c>
      <c r="D123" s="140"/>
      <c r="E123" s="140"/>
      <c r="F123" s="115" t="s">
        <v>165</v>
      </c>
      <c r="G123" s="115">
        <f>G119</f>
        <v>30855.4</v>
      </c>
      <c r="H123" s="115">
        <f t="shared" ref="H123:R124" si="45">H119</f>
        <v>8116.9</v>
      </c>
      <c r="I123" s="115">
        <f t="shared" si="45"/>
        <v>11059.6</v>
      </c>
      <c r="J123" s="115">
        <f t="shared" si="45"/>
        <v>11678.9</v>
      </c>
      <c r="K123" s="115"/>
      <c r="L123" s="115"/>
      <c r="M123" s="92">
        <f t="shared" si="45"/>
        <v>8116.9</v>
      </c>
      <c r="N123" s="92">
        <f t="shared" si="45"/>
        <v>0</v>
      </c>
      <c r="O123" s="92">
        <f t="shared" si="45"/>
        <v>8116.9</v>
      </c>
      <c r="P123" s="92">
        <f t="shared" si="45"/>
        <v>7651.01</v>
      </c>
      <c r="Q123" s="92">
        <f t="shared" si="45"/>
        <v>0</v>
      </c>
      <c r="R123" s="92">
        <f t="shared" si="45"/>
        <v>7651.01</v>
      </c>
      <c r="S123" s="98"/>
    </row>
    <row r="124" spans="1:19" ht="27.75" hidden="1" customHeight="1">
      <c r="A124" s="138"/>
      <c r="B124" s="138"/>
      <c r="C124" s="92" t="s">
        <v>89</v>
      </c>
      <c r="D124" s="140"/>
      <c r="E124" s="140"/>
      <c r="F124" s="115" t="s">
        <v>89</v>
      </c>
      <c r="G124" s="115">
        <f>G120</f>
        <v>18614.7</v>
      </c>
      <c r="H124" s="115">
        <f t="shared" si="45"/>
        <v>3900</v>
      </c>
      <c r="I124" s="115">
        <f t="shared" si="45"/>
        <v>14714.7</v>
      </c>
      <c r="J124" s="115">
        <f t="shared" si="45"/>
        <v>0</v>
      </c>
      <c r="K124" s="115"/>
      <c r="L124" s="115"/>
      <c r="M124" s="92">
        <f t="shared" si="45"/>
        <v>3900</v>
      </c>
      <c r="N124" s="92">
        <f t="shared" si="45"/>
        <v>0</v>
      </c>
      <c r="O124" s="92">
        <f t="shared" si="45"/>
        <v>3900</v>
      </c>
      <c r="P124" s="92">
        <f t="shared" si="45"/>
        <v>0</v>
      </c>
      <c r="Q124" s="92">
        <f t="shared" si="45"/>
        <v>0</v>
      </c>
      <c r="R124" s="92">
        <f t="shared" si="45"/>
        <v>0</v>
      </c>
      <c r="S124" s="98"/>
    </row>
    <row r="125" spans="1:19" ht="69" hidden="1" customHeight="1">
      <c r="A125" s="174" t="s">
        <v>161</v>
      </c>
      <c r="B125" s="174"/>
      <c r="C125" s="174"/>
      <c r="D125" s="174"/>
      <c r="E125" s="174"/>
      <c r="F125" s="174"/>
      <c r="G125" s="174"/>
      <c r="H125" s="174"/>
      <c r="I125" s="174"/>
      <c r="J125" s="174"/>
      <c r="K125" s="174"/>
      <c r="L125" s="174"/>
      <c r="M125" s="174"/>
      <c r="N125" s="174"/>
      <c r="O125" s="174"/>
      <c r="P125" s="174"/>
      <c r="Q125" s="174"/>
      <c r="R125" s="174"/>
      <c r="S125" s="174"/>
    </row>
    <row r="126" spans="1:19" ht="317.25" hidden="1" customHeight="1">
      <c r="A126" s="121" t="s">
        <v>63</v>
      </c>
      <c r="B126" s="107" t="s">
        <v>162</v>
      </c>
      <c r="C126" s="87" t="s">
        <v>94</v>
      </c>
      <c r="D126" s="97" t="s">
        <v>166</v>
      </c>
      <c r="E126" s="96" t="s">
        <v>37</v>
      </c>
      <c r="F126" s="88" t="s">
        <v>91</v>
      </c>
      <c r="G126" s="88">
        <f>H126+I126+J126</f>
        <v>10477.65358</v>
      </c>
      <c r="H126" s="115">
        <v>9592.6535800000001</v>
      </c>
      <c r="I126" s="115">
        <v>885</v>
      </c>
      <c r="J126" s="115">
        <v>0</v>
      </c>
      <c r="K126" s="114"/>
      <c r="L126" s="114"/>
      <c r="M126" s="85">
        <f>N126+O126</f>
        <v>9592.7000000000007</v>
      </c>
      <c r="N126" s="85">
        <v>0</v>
      </c>
      <c r="O126" s="85">
        <v>9592.7000000000007</v>
      </c>
      <c r="P126" s="85">
        <f>Q126+R126</f>
        <v>7239.5</v>
      </c>
      <c r="Q126" s="85">
        <v>0</v>
      </c>
      <c r="R126" s="85">
        <v>7239.5</v>
      </c>
      <c r="S126" s="54" t="s">
        <v>210</v>
      </c>
    </row>
    <row r="127" spans="1:19" ht="27.75" hidden="1" customHeight="1">
      <c r="A127" s="191" t="s">
        <v>41</v>
      </c>
      <c r="B127" s="191"/>
      <c r="C127" s="191"/>
      <c r="D127" s="191"/>
      <c r="E127" s="191"/>
      <c r="F127" s="88"/>
      <c r="G127" s="88">
        <f>G126</f>
        <v>10477.65358</v>
      </c>
      <c r="H127" s="88">
        <f t="shared" ref="H127:J128" si="46">H126</f>
        <v>9592.6535800000001</v>
      </c>
      <c r="I127" s="88">
        <f t="shared" si="46"/>
        <v>885</v>
      </c>
      <c r="J127" s="88">
        <f t="shared" si="46"/>
        <v>0</v>
      </c>
      <c r="K127" s="114"/>
      <c r="L127" s="114"/>
      <c r="M127" s="53">
        <f>M126</f>
        <v>9592.7000000000007</v>
      </c>
      <c r="N127" s="53">
        <f t="shared" ref="N127:R128" si="47">N126</f>
        <v>0</v>
      </c>
      <c r="O127" s="53">
        <f t="shared" si="47"/>
        <v>9592.7000000000007</v>
      </c>
      <c r="P127" s="53">
        <f t="shared" si="47"/>
        <v>7239.5</v>
      </c>
      <c r="Q127" s="53">
        <f t="shared" si="47"/>
        <v>0</v>
      </c>
      <c r="R127" s="53">
        <f t="shared" si="47"/>
        <v>7239.5</v>
      </c>
      <c r="S127" s="98"/>
    </row>
    <row r="128" spans="1:19" ht="29.25" hidden="1" customHeight="1">
      <c r="A128" s="121" t="s">
        <v>42</v>
      </c>
      <c r="B128" s="106"/>
      <c r="C128" s="92" t="s">
        <v>91</v>
      </c>
      <c r="D128" s="142"/>
      <c r="E128" s="142"/>
      <c r="F128" s="92" t="s">
        <v>91</v>
      </c>
      <c r="G128" s="92">
        <f>G127</f>
        <v>10477.65358</v>
      </c>
      <c r="H128" s="92">
        <f t="shared" si="46"/>
        <v>9592.6535800000001</v>
      </c>
      <c r="I128" s="92">
        <f t="shared" si="46"/>
        <v>885</v>
      </c>
      <c r="J128" s="92">
        <f t="shared" si="46"/>
        <v>0</v>
      </c>
      <c r="K128" s="129"/>
      <c r="L128" s="129"/>
      <c r="M128" s="85">
        <f>M127</f>
        <v>9592.7000000000007</v>
      </c>
      <c r="N128" s="85">
        <f t="shared" si="47"/>
        <v>0</v>
      </c>
      <c r="O128" s="85">
        <f t="shared" si="47"/>
        <v>9592.7000000000007</v>
      </c>
      <c r="P128" s="85">
        <f t="shared" si="47"/>
        <v>7239.5</v>
      </c>
      <c r="Q128" s="85">
        <f t="shared" si="47"/>
        <v>0</v>
      </c>
      <c r="R128" s="85">
        <f t="shared" si="47"/>
        <v>7239.5</v>
      </c>
      <c r="S128" s="98"/>
    </row>
    <row r="129" spans="1:20" ht="30.75" hidden="1" customHeight="1">
      <c r="A129" s="199" t="s">
        <v>119</v>
      </c>
      <c r="B129" s="200"/>
      <c r="C129" s="200"/>
      <c r="D129" s="200"/>
      <c r="E129" s="200"/>
      <c r="F129" s="200"/>
      <c r="G129" s="200"/>
      <c r="H129" s="200"/>
      <c r="I129" s="200"/>
      <c r="J129" s="200"/>
      <c r="K129" s="200"/>
      <c r="L129" s="200"/>
      <c r="M129" s="200"/>
      <c r="N129" s="200"/>
      <c r="O129" s="200"/>
      <c r="P129" s="200"/>
      <c r="Q129" s="200"/>
      <c r="R129" s="200"/>
      <c r="S129" s="201"/>
    </row>
    <row r="130" spans="1:20" ht="243.75" hidden="1" customHeight="1">
      <c r="A130" s="121" t="s">
        <v>63</v>
      </c>
      <c r="B130" s="107" t="s">
        <v>92</v>
      </c>
      <c r="C130" s="106"/>
      <c r="D130" s="99" t="s">
        <v>82</v>
      </c>
      <c r="E130" s="96" t="s">
        <v>93</v>
      </c>
      <c r="F130" s="88" t="s">
        <v>165</v>
      </c>
      <c r="G130" s="88">
        <f>H130+I130+J130</f>
        <v>14316.7</v>
      </c>
      <c r="H130" s="115">
        <v>7316.7</v>
      </c>
      <c r="I130" s="115">
        <v>7000</v>
      </c>
      <c r="J130" s="115">
        <v>0</v>
      </c>
      <c r="K130" s="114"/>
      <c r="L130" s="114"/>
      <c r="M130" s="85">
        <f>N130+O130</f>
        <v>7316.7</v>
      </c>
      <c r="N130" s="85">
        <v>0</v>
      </c>
      <c r="O130" s="85">
        <v>7316.7</v>
      </c>
      <c r="P130" s="85">
        <f>Q130+R130</f>
        <v>5304.0140000000001</v>
      </c>
      <c r="Q130" s="85">
        <v>0</v>
      </c>
      <c r="R130" s="85">
        <v>5304.0140000000001</v>
      </c>
      <c r="S130" s="100" t="s">
        <v>221</v>
      </c>
    </row>
    <row r="131" spans="1:20" ht="29.25" hidden="1" customHeight="1">
      <c r="A131" s="191" t="s">
        <v>41</v>
      </c>
      <c r="B131" s="191"/>
      <c r="C131" s="191"/>
      <c r="D131" s="191"/>
      <c r="E131" s="191"/>
      <c r="F131" s="88"/>
      <c r="G131" s="88">
        <f>G130</f>
        <v>14316.7</v>
      </c>
      <c r="H131" s="88">
        <f t="shared" ref="H131:R131" si="48">H130</f>
        <v>7316.7</v>
      </c>
      <c r="I131" s="88">
        <f t="shared" si="48"/>
        <v>7000</v>
      </c>
      <c r="J131" s="88">
        <f t="shared" si="48"/>
        <v>0</v>
      </c>
      <c r="K131" s="88"/>
      <c r="L131" s="88"/>
      <c r="M131" s="94">
        <f t="shared" si="48"/>
        <v>7316.7</v>
      </c>
      <c r="N131" s="94">
        <f t="shared" si="48"/>
        <v>0</v>
      </c>
      <c r="O131" s="94">
        <f t="shared" si="48"/>
        <v>7316.7</v>
      </c>
      <c r="P131" s="94">
        <f t="shared" si="48"/>
        <v>5304.0140000000001</v>
      </c>
      <c r="Q131" s="94">
        <f t="shared" si="48"/>
        <v>0</v>
      </c>
      <c r="R131" s="94">
        <f t="shared" si="48"/>
        <v>5304.0140000000001</v>
      </c>
      <c r="S131" s="98"/>
    </row>
    <row r="132" spans="1:20" ht="61.5" hidden="1" customHeight="1">
      <c r="A132" s="121" t="s">
        <v>42</v>
      </c>
      <c r="B132" s="106"/>
      <c r="C132" s="92" t="s">
        <v>165</v>
      </c>
      <c r="D132" s="143"/>
      <c r="E132" s="143"/>
      <c r="F132" s="115" t="s">
        <v>165</v>
      </c>
      <c r="G132" s="115">
        <f>G130</f>
        <v>14316.7</v>
      </c>
      <c r="H132" s="115">
        <f>H130</f>
        <v>7316.7</v>
      </c>
      <c r="I132" s="115">
        <f t="shared" ref="I132:R132" si="49">I130</f>
        <v>7000</v>
      </c>
      <c r="J132" s="115">
        <f t="shared" si="49"/>
        <v>0</v>
      </c>
      <c r="K132" s="115"/>
      <c r="L132" s="115"/>
      <c r="M132" s="92">
        <f t="shared" si="49"/>
        <v>7316.7</v>
      </c>
      <c r="N132" s="92">
        <f t="shared" si="49"/>
        <v>0</v>
      </c>
      <c r="O132" s="92">
        <f t="shared" si="49"/>
        <v>7316.7</v>
      </c>
      <c r="P132" s="92">
        <f t="shared" si="49"/>
        <v>5304.0140000000001</v>
      </c>
      <c r="Q132" s="92">
        <f t="shared" si="49"/>
        <v>0</v>
      </c>
      <c r="R132" s="92">
        <f t="shared" si="49"/>
        <v>5304.0140000000001</v>
      </c>
      <c r="S132" s="98"/>
    </row>
    <row r="133" spans="1:20" ht="40.5" hidden="1" customHeight="1">
      <c r="A133" s="199" t="s">
        <v>120</v>
      </c>
      <c r="B133" s="200"/>
      <c r="C133" s="200"/>
      <c r="D133" s="200"/>
      <c r="E133" s="200"/>
      <c r="F133" s="200"/>
      <c r="G133" s="200"/>
      <c r="H133" s="200"/>
      <c r="I133" s="200"/>
      <c r="J133" s="200"/>
      <c r="K133" s="200"/>
      <c r="L133" s="200"/>
      <c r="M133" s="200"/>
      <c r="N133" s="200"/>
      <c r="O133" s="200"/>
      <c r="P133" s="200"/>
      <c r="Q133" s="200"/>
      <c r="R133" s="200"/>
      <c r="S133" s="201"/>
    </row>
    <row r="134" spans="1:20" ht="198.75" hidden="1" customHeight="1">
      <c r="A134" s="121" t="s">
        <v>63</v>
      </c>
      <c r="B134" s="107" t="s">
        <v>121</v>
      </c>
      <c r="C134" s="106"/>
      <c r="D134" s="101" t="s">
        <v>38</v>
      </c>
      <c r="E134" s="88" t="s">
        <v>150</v>
      </c>
      <c r="F134" s="88" t="s">
        <v>127</v>
      </c>
      <c r="G134" s="88">
        <f>H134+I134+J134</f>
        <v>972516.89999999991</v>
      </c>
      <c r="H134" s="115">
        <f>67000+63096.6</f>
        <v>130096.6</v>
      </c>
      <c r="I134" s="115">
        <v>379655.5</v>
      </c>
      <c r="J134" s="115">
        <v>462764.79999999999</v>
      </c>
      <c r="K134" s="114" t="s">
        <v>122</v>
      </c>
      <c r="L134" s="114"/>
      <c r="M134" s="102">
        <f>N134+O134</f>
        <v>130096.6</v>
      </c>
      <c r="N134" s="85">
        <v>130096.6</v>
      </c>
      <c r="O134" s="85">
        <v>0</v>
      </c>
      <c r="P134" s="85">
        <f>Q134+R134</f>
        <v>129808.39</v>
      </c>
      <c r="Q134" s="85">
        <v>129808.39</v>
      </c>
      <c r="R134" s="85">
        <v>0</v>
      </c>
      <c r="S134" s="54" t="s">
        <v>223</v>
      </c>
    </row>
    <row r="135" spans="1:20" ht="28.5" hidden="1" customHeight="1">
      <c r="A135" s="191" t="s">
        <v>41</v>
      </c>
      <c r="B135" s="191"/>
      <c r="C135" s="191"/>
      <c r="D135" s="191"/>
      <c r="E135" s="191"/>
      <c r="F135" s="88"/>
      <c r="G135" s="88">
        <f>G134</f>
        <v>972516.89999999991</v>
      </c>
      <c r="H135" s="88">
        <f t="shared" ref="H135:O135" si="50">H134</f>
        <v>130096.6</v>
      </c>
      <c r="I135" s="88">
        <f t="shared" si="50"/>
        <v>379655.5</v>
      </c>
      <c r="J135" s="88">
        <f t="shared" si="50"/>
        <v>462764.79999999999</v>
      </c>
      <c r="K135" s="88"/>
      <c r="L135" s="88"/>
      <c r="M135" s="94">
        <f t="shared" si="50"/>
        <v>130096.6</v>
      </c>
      <c r="N135" s="94">
        <f t="shared" si="50"/>
        <v>130096.6</v>
      </c>
      <c r="O135" s="94">
        <f t="shared" si="50"/>
        <v>0</v>
      </c>
      <c r="P135" s="94">
        <f>P134</f>
        <v>129808.39</v>
      </c>
      <c r="Q135" s="94">
        <f>Q134</f>
        <v>129808.39</v>
      </c>
      <c r="R135" s="94">
        <f>R134</f>
        <v>0</v>
      </c>
      <c r="S135" s="98"/>
    </row>
    <row r="136" spans="1:20" ht="27" hidden="1" customHeight="1">
      <c r="A136" s="121" t="s">
        <v>42</v>
      </c>
      <c r="B136" s="106"/>
      <c r="C136" s="92" t="s">
        <v>224</v>
      </c>
      <c r="D136" s="144"/>
      <c r="E136" s="144"/>
      <c r="F136" s="88" t="s">
        <v>127</v>
      </c>
      <c r="G136" s="88">
        <f>G134</f>
        <v>972516.89999999991</v>
      </c>
      <c r="H136" s="88">
        <f t="shared" ref="H136:R136" si="51">H134</f>
        <v>130096.6</v>
      </c>
      <c r="I136" s="88">
        <f t="shared" si="51"/>
        <v>379655.5</v>
      </c>
      <c r="J136" s="88">
        <f t="shared" si="51"/>
        <v>462764.79999999999</v>
      </c>
      <c r="K136" s="88"/>
      <c r="L136" s="88"/>
      <c r="M136" s="94">
        <f t="shared" si="51"/>
        <v>130096.6</v>
      </c>
      <c r="N136" s="94">
        <f t="shared" si="51"/>
        <v>130096.6</v>
      </c>
      <c r="O136" s="94">
        <f t="shared" si="51"/>
        <v>0</v>
      </c>
      <c r="P136" s="94">
        <f t="shared" si="51"/>
        <v>129808.39</v>
      </c>
      <c r="Q136" s="94">
        <f t="shared" si="51"/>
        <v>129808.39</v>
      </c>
      <c r="R136" s="94">
        <f t="shared" si="51"/>
        <v>0</v>
      </c>
      <c r="S136" s="98"/>
    </row>
    <row r="137" spans="1:20" ht="32.25" customHeight="1">
      <c r="A137" s="203" t="s">
        <v>129</v>
      </c>
      <c r="B137" s="203"/>
      <c r="C137" s="203"/>
      <c r="D137" s="203"/>
      <c r="E137" s="203"/>
      <c r="F137" s="96"/>
      <c r="G137" s="88">
        <f>G27+G49+G68+G86+G95+G100+G108+G114-(G36+G59+G77+G104+G105)</f>
        <v>679397.11399999994</v>
      </c>
      <c r="H137" s="88">
        <f t="shared" ref="H137:R137" si="52">H27+H49+H68+H86+H95+H100+H108+H114-(H36+H59+H77+H104+H105)</f>
        <v>386004.2099999999</v>
      </c>
      <c r="I137" s="88">
        <f t="shared" si="52"/>
        <v>225197.114</v>
      </c>
      <c r="J137" s="88">
        <f t="shared" si="52"/>
        <v>68195.789999999994</v>
      </c>
      <c r="K137" s="88"/>
      <c r="L137" s="88"/>
      <c r="M137" s="152">
        <f t="shared" si="52"/>
        <v>386004.1999999999</v>
      </c>
      <c r="N137" s="152">
        <f t="shared" si="52"/>
        <v>356208.8</v>
      </c>
      <c r="O137" s="152">
        <f t="shared" si="52"/>
        <v>29795.399999999998</v>
      </c>
      <c r="P137" s="152">
        <f t="shared" si="52"/>
        <v>369377.62</v>
      </c>
      <c r="Q137" s="152">
        <f t="shared" si="52"/>
        <v>340712.77</v>
      </c>
      <c r="R137" s="152">
        <f t="shared" si="52"/>
        <v>28664.849999999995</v>
      </c>
      <c r="S137" s="94"/>
    </row>
    <row r="138" spans="1:20" ht="46.5" customHeight="1">
      <c r="A138" s="138" t="s">
        <v>42</v>
      </c>
      <c r="B138" s="138"/>
      <c r="C138" s="92" t="s">
        <v>149</v>
      </c>
      <c r="D138" s="140"/>
      <c r="E138" s="140"/>
      <c r="F138" s="115" t="s">
        <v>149</v>
      </c>
      <c r="G138" s="115">
        <f>H138+I138+J138</f>
        <v>294514.53999999998</v>
      </c>
      <c r="H138" s="115">
        <f>H28+H50+H69+H87+H96+H101+H109-(H36+H59+H77+H104+H105)</f>
        <v>130492.80000000003</v>
      </c>
      <c r="I138" s="115">
        <f t="shared" ref="I138:R138" si="53">I28+I50+I69+I87+I96+I101+I109-(I36+I59+I77+I104+I105)</f>
        <v>105825.94999999998</v>
      </c>
      <c r="J138" s="115">
        <f t="shared" si="53"/>
        <v>58195.79</v>
      </c>
      <c r="K138" s="115"/>
      <c r="L138" s="115"/>
      <c r="M138" s="149">
        <f t="shared" si="53"/>
        <v>130492.80000000003</v>
      </c>
      <c r="N138" s="149">
        <f t="shared" si="53"/>
        <v>130492.80000000003</v>
      </c>
      <c r="O138" s="149">
        <f t="shared" si="53"/>
        <v>0</v>
      </c>
      <c r="P138" s="149">
        <f t="shared" si="53"/>
        <v>125899.39</v>
      </c>
      <c r="Q138" s="149">
        <f t="shared" si="53"/>
        <v>125899.39</v>
      </c>
      <c r="R138" s="149">
        <f t="shared" si="53"/>
        <v>0</v>
      </c>
      <c r="S138" s="100"/>
      <c r="T138" s="55"/>
    </row>
    <row r="139" spans="1:20" ht="66" customHeight="1">
      <c r="A139" s="138"/>
      <c r="B139" s="138"/>
      <c r="C139" s="92" t="s">
        <v>165</v>
      </c>
      <c r="D139" s="140"/>
      <c r="E139" s="140"/>
      <c r="F139" s="115" t="s">
        <v>165</v>
      </c>
      <c r="G139" s="115">
        <f t="shared" ref="G139:G144" si="54">H139+I139+J139</f>
        <v>83435.3</v>
      </c>
      <c r="H139" s="115">
        <f>H29+H51+H70+H88+H110+H115</f>
        <v>25656.2</v>
      </c>
      <c r="I139" s="115">
        <f t="shared" ref="I139:R139" si="55">I29+I51+I70+I88+I110+I115</f>
        <v>47779.1</v>
      </c>
      <c r="J139" s="115">
        <f t="shared" si="55"/>
        <v>10000</v>
      </c>
      <c r="K139" s="115"/>
      <c r="L139" s="115"/>
      <c r="M139" s="149">
        <f t="shared" si="55"/>
        <v>25656.2</v>
      </c>
      <c r="N139" s="149">
        <f t="shared" si="55"/>
        <v>0</v>
      </c>
      <c r="O139" s="149">
        <f t="shared" si="55"/>
        <v>25656.2</v>
      </c>
      <c r="P139" s="149">
        <f t="shared" si="55"/>
        <v>24530.45</v>
      </c>
      <c r="Q139" s="149">
        <f t="shared" si="55"/>
        <v>0</v>
      </c>
      <c r="R139" s="149">
        <f t="shared" si="55"/>
        <v>24530.45</v>
      </c>
      <c r="S139" s="100"/>
      <c r="T139" s="55"/>
    </row>
    <row r="140" spans="1:20" ht="45" customHeight="1">
      <c r="A140" s="138"/>
      <c r="B140" s="138"/>
      <c r="C140" s="92" t="s">
        <v>46</v>
      </c>
      <c r="D140" s="140"/>
      <c r="E140" s="140"/>
      <c r="F140" s="115" t="s">
        <v>46</v>
      </c>
      <c r="G140" s="115">
        <f t="shared" si="54"/>
        <v>247552.99999999997</v>
      </c>
      <c r="H140" s="115">
        <f>H52+H71+H89</f>
        <v>194730.19999999998</v>
      </c>
      <c r="I140" s="115">
        <f t="shared" ref="I140:R140" si="56">I52+I71+I89</f>
        <v>52822.799999999996</v>
      </c>
      <c r="J140" s="115">
        <f t="shared" si="56"/>
        <v>0</v>
      </c>
      <c r="K140" s="115"/>
      <c r="L140" s="115"/>
      <c r="M140" s="149">
        <f t="shared" si="56"/>
        <v>194730.19999999998</v>
      </c>
      <c r="N140" s="149">
        <f t="shared" si="56"/>
        <v>194730.19999999998</v>
      </c>
      <c r="O140" s="149">
        <f t="shared" si="56"/>
        <v>0</v>
      </c>
      <c r="P140" s="149">
        <f t="shared" si="56"/>
        <v>194730.19999999998</v>
      </c>
      <c r="Q140" s="149">
        <f t="shared" si="56"/>
        <v>194730.19999999998</v>
      </c>
      <c r="R140" s="149">
        <f t="shared" si="56"/>
        <v>0</v>
      </c>
      <c r="S140" s="100"/>
      <c r="T140" s="55"/>
    </row>
    <row r="141" spans="1:20" ht="57.75" customHeight="1">
      <c r="A141" s="138"/>
      <c r="B141" s="138"/>
      <c r="C141" s="131" t="s">
        <v>96</v>
      </c>
      <c r="D141" s="140"/>
      <c r="E141" s="140"/>
      <c r="F141" s="130" t="str">
        <f>F34</f>
        <v>Субвенція з місцевого бюджету на здійснення переданих видатків у сфері охорони здоров'я за рахунок коштів медичної субвенції</v>
      </c>
      <c r="G141" s="115">
        <f t="shared" si="54"/>
        <v>48969.164000000004</v>
      </c>
      <c r="H141" s="115">
        <f>H53+H97+H72+H90</f>
        <v>30199.9</v>
      </c>
      <c r="I141" s="115">
        <f t="shared" ref="I141:R141" si="57">I53+I97+I72+I90</f>
        <v>18769.263999999999</v>
      </c>
      <c r="J141" s="115">
        <f t="shared" si="57"/>
        <v>0</v>
      </c>
      <c r="K141" s="115"/>
      <c r="L141" s="115"/>
      <c r="M141" s="149">
        <f t="shared" si="57"/>
        <v>30199.9</v>
      </c>
      <c r="N141" s="149">
        <f t="shared" si="57"/>
        <v>30199.9</v>
      </c>
      <c r="O141" s="149">
        <f t="shared" si="57"/>
        <v>0</v>
      </c>
      <c r="P141" s="149">
        <f t="shared" si="57"/>
        <v>19297.28</v>
      </c>
      <c r="Q141" s="149">
        <f t="shared" si="57"/>
        <v>19297.28</v>
      </c>
      <c r="R141" s="149">
        <f t="shared" si="57"/>
        <v>0</v>
      </c>
      <c r="S141" s="100"/>
      <c r="T141" s="55"/>
    </row>
    <row r="142" spans="1:20" ht="105.75" customHeight="1">
      <c r="A142" s="138"/>
      <c r="B142" s="138"/>
      <c r="C142" s="92" t="str">
        <f>C54</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D142" s="140"/>
      <c r="E142" s="140"/>
      <c r="F142" s="115" t="str">
        <f>F54</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42" s="115">
        <f t="shared" si="54"/>
        <v>725.81</v>
      </c>
      <c r="H142" s="115">
        <f>H54</f>
        <v>725.81</v>
      </c>
      <c r="I142" s="115">
        <f t="shared" ref="I142:R142" si="58">I54</f>
        <v>0</v>
      </c>
      <c r="J142" s="115">
        <f t="shared" si="58"/>
        <v>0</v>
      </c>
      <c r="K142" s="115"/>
      <c r="L142" s="115"/>
      <c r="M142" s="149">
        <f t="shared" si="58"/>
        <v>725.8</v>
      </c>
      <c r="N142" s="149">
        <f t="shared" si="58"/>
        <v>725.8</v>
      </c>
      <c r="O142" s="149">
        <f t="shared" si="58"/>
        <v>0</v>
      </c>
      <c r="P142" s="149">
        <f t="shared" si="58"/>
        <v>725.8</v>
      </c>
      <c r="Q142" s="149">
        <f t="shared" si="58"/>
        <v>725.8</v>
      </c>
      <c r="R142" s="149">
        <f t="shared" si="58"/>
        <v>0</v>
      </c>
      <c r="S142" s="100"/>
      <c r="T142" s="55"/>
    </row>
    <row r="143" spans="1:20" ht="41.25" customHeight="1">
      <c r="A143" s="138"/>
      <c r="B143" s="138"/>
      <c r="C143" s="92" t="str">
        <f>C30</f>
        <v>Інша субвенція (на виконання повноважень депутатів обласної ради), загальний фонд</v>
      </c>
      <c r="D143" s="140"/>
      <c r="E143" s="140"/>
      <c r="F143" s="115" t="str">
        <f>F30</f>
        <v>Інша субвенція (на виконання повноважень депутатів обласної ради), загальний фонд</v>
      </c>
      <c r="G143" s="115">
        <f t="shared" si="54"/>
        <v>60.1</v>
      </c>
      <c r="H143" s="115">
        <f>H30+H55</f>
        <v>60.1</v>
      </c>
      <c r="I143" s="115">
        <f t="shared" ref="I143:R143" si="59">I30+I55</f>
        <v>0</v>
      </c>
      <c r="J143" s="115">
        <f t="shared" si="59"/>
        <v>0</v>
      </c>
      <c r="K143" s="115"/>
      <c r="L143" s="115"/>
      <c r="M143" s="149">
        <f t="shared" si="59"/>
        <v>60.1</v>
      </c>
      <c r="N143" s="149">
        <f t="shared" si="59"/>
        <v>60.1</v>
      </c>
      <c r="O143" s="149">
        <f t="shared" si="59"/>
        <v>0</v>
      </c>
      <c r="P143" s="149">
        <f t="shared" si="59"/>
        <v>60.1</v>
      </c>
      <c r="Q143" s="149">
        <f t="shared" si="59"/>
        <v>60.1</v>
      </c>
      <c r="R143" s="149">
        <f t="shared" si="59"/>
        <v>0</v>
      </c>
      <c r="S143" s="100"/>
      <c r="T143" s="55"/>
    </row>
    <row r="144" spans="1:20" ht="59.25" customHeight="1">
      <c r="A144" s="138"/>
      <c r="B144" s="138"/>
      <c r="C144" s="92" t="s">
        <v>97</v>
      </c>
      <c r="D144" s="140"/>
      <c r="E144" s="140"/>
      <c r="F144" s="115" t="str">
        <f>F113</f>
        <v>Субвенція з державного бюджету місцевим бюджетам на здійснення заходів щодо соціально-економічного розвитку окремих територій</v>
      </c>
      <c r="G144" s="115">
        <f t="shared" si="54"/>
        <v>4139.2</v>
      </c>
      <c r="H144" s="115">
        <f>H113</f>
        <v>4139.2</v>
      </c>
      <c r="I144" s="115">
        <f t="shared" ref="I144:R144" si="60">I113</f>
        <v>0</v>
      </c>
      <c r="J144" s="115">
        <f t="shared" si="60"/>
        <v>0</v>
      </c>
      <c r="K144" s="115"/>
      <c r="L144" s="115"/>
      <c r="M144" s="149">
        <f>M113</f>
        <v>4139.2</v>
      </c>
      <c r="N144" s="149">
        <f>N113</f>
        <v>0</v>
      </c>
      <c r="O144" s="149">
        <f t="shared" si="60"/>
        <v>4139.2</v>
      </c>
      <c r="P144" s="149">
        <f t="shared" si="60"/>
        <v>4134.3999999999996</v>
      </c>
      <c r="Q144" s="149">
        <f t="shared" si="60"/>
        <v>0</v>
      </c>
      <c r="R144" s="149">
        <f t="shared" si="60"/>
        <v>4134.3999999999996</v>
      </c>
      <c r="S144" s="94"/>
      <c r="T144" s="55"/>
    </row>
    <row r="145" spans="1:20" ht="51.75" hidden="1" customHeight="1">
      <c r="A145" s="175" t="s">
        <v>128</v>
      </c>
      <c r="B145" s="175"/>
      <c r="C145" s="175"/>
      <c r="D145" s="111"/>
      <c r="E145" s="111"/>
      <c r="F145" s="88"/>
      <c r="G145" s="88">
        <f>G121+G127+G131+G135+(G36+G59+G77+G104+G105)</f>
        <v>1049211.1535799999</v>
      </c>
      <c r="H145" s="88">
        <f>H121+H127+H131+H134+(H36+H59+H77+H104+H105)</f>
        <v>159584.55358000001</v>
      </c>
      <c r="I145" s="88">
        <f t="shared" ref="I145:R145" si="61">I121+I127+I131+I134+(I36+I59+I77+I104+I105)</f>
        <v>414243.3</v>
      </c>
      <c r="J145" s="88">
        <f t="shared" si="61"/>
        <v>475383.3</v>
      </c>
      <c r="K145" s="88"/>
      <c r="L145" s="88"/>
      <c r="M145" s="94">
        <f>M121+M127+M131+M134+(M36+M59+M77+M104+M105)</f>
        <v>159584.6</v>
      </c>
      <c r="N145" s="94">
        <f t="shared" si="61"/>
        <v>130658.3</v>
      </c>
      <c r="O145" s="94">
        <f t="shared" si="61"/>
        <v>28926.3</v>
      </c>
      <c r="P145" s="94">
        <f t="shared" si="61"/>
        <v>150533.614</v>
      </c>
      <c r="Q145" s="94">
        <f t="shared" si="61"/>
        <v>130339.09</v>
      </c>
      <c r="R145" s="94">
        <f t="shared" si="61"/>
        <v>20194.524000000001</v>
      </c>
      <c r="S145" s="94"/>
      <c r="T145" s="55"/>
    </row>
    <row r="146" spans="1:20" ht="27" hidden="1" customHeight="1">
      <c r="A146" s="202" t="s">
        <v>126</v>
      </c>
      <c r="B146" s="202"/>
      <c r="C146" s="202"/>
      <c r="D146" s="202"/>
      <c r="E146" s="202"/>
      <c r="F146" s="88"/>
      <c r="G146" s="88">
        <f>G145+G137</f>
        <v>1728608.2675799998</v>
      </c>
      <c r="H146" s="88">
        <f>H145+H137</f>
        <v>545588.76357999991</v>
      </c>
      <c r="I146" s="88">
        <f t="shared" ref="I146:R146" si="62">I145+I137</f>
        <v>639440.41399999999</v>
      </c>
      <c r="J146" s="88">
        <f t="shared" si="62"/>
        <v>543579.09</v>
      </c>
      <c r="K146" s="88"/>
      <c r="L146" s="88"/>
      <c r="M146" s="94">
        <f t="shared" si="62"/>
        <v>545588.79999999993</v>
      </c>
      <c r="N146" s="94">
        <f t="shared" si="62"/>
        <v>486867.1</v>
      </c>
      <c r="O146" s="94">
        <f t="shared" si="62"/>
        <v>58721.7</v>
      </c>
      <c r="P146" s="94">
        <f t="shared" si="62"/>
        <v>519911.234</v>
      </c>
      <c r="Q146" s="94">
        <f t="shared" si="62"/>
        <v>471051.86</v>
      </c>
      <c r="R146" s="94">
        <f t="shared" si="62"/>
        <v>48859.373999999996</v>
      </c>
      <c r="S146" s="94"/>
      <c r="T146" s="55"/>
    </row>
    <row r="147" spans="1:20" ht="21.75" customHeight="1">
      <c r="A147" s="122"/>
      <c r="B147" s="35"/>
      <c r="C147" s="68"/>
      <c r="D147" s="68"/>
      <c r="E147" s="68"/>
      <c r="F147" s="69"/>
      <c r="G147" s="70"/>
      <c r="H147" s="70"/>
      <c r="I147" s="69"/>
      <c r="J147" s="69"/>
      <c r="K147" s="71"/>
      <c r="L147" s="71"/>
      <c r="M147" s="55"/>
      <c r="N147" s="67"/>
      <c r="O147" s="20"/>
      <c r="P147" s="20"/>
      <c r="Q147" s="20"/>
    </row>
    <row r="148" spans="1:20" ht="21.75" customHeight="1">
      <c r="A148" s="123"/>
      <c r="B148" s="28"/>
      <c r="C148" s="56"/>
      <c r="D148" s="56"/>
      <c r="E148" s="56"/>
      <c r="F148" s="57"/>
      <c r="G148" s="72"/>
      <c r="H148" s="72"/>
      <c r="I148" s="72"/>
      <c r="J148" s="72"/>
      <c r="K148" s="73"/>
      <c r="L148" s="73"/>
      <c r="M148" s="55"/>
      <c r="N148" s="67"/>
      <c r="O148" s="20"/>
      <c r="P148" s="20"/>
      <c r="Q148" s="20"/>
    </row>
    <row r="149" spans="1:20" ht="21.75" customHeight="1">
      <c r="A149" s="124"/>
      <c r="C149" s="74"/>
      <c r="D149" s="58"/>
      <c r="E149" s="59"/>
      <c r="F149" s="60"/>
      <c r="G149" s="60"/>
      <c r="H149" s="60"/>
      <c r="I149" s="60"/>
      <c r="J149" s="60"/>
      <c r="K149" s="73"/>
      <c r="L149" s="73"/>
      <c r="M149" s="55"/>
      <c r="O149" s="20"/>
      <c r="P149" s="20"/>
      <c r="Q149" s="20"/>
    </row>
    <row r="150" spans="1:20" ht="21.75" customHeight="1">
      <c r="A150" s="125" t="s">
        <v>124</v>
      </c>
      <c r="B150" s="21"/>
      <c r="C150" s="75"/>
      <c r="D150" s="61"/>
      <c r="E150" s="62"/>
      <c r="F150" s="63"/>
      <c r="G150" s="63"/>
      <c r="H150" s="63"/>
      <c r="J150" s="63"/>
      <c r="K150" s="77"/>
      <c r="L150" s="77"/>
      <c r="M150" s="55"/>
      <c r="N150" s="67"/>
      <c r="O150" s="20"/>
      <c r="P150" s="20"/>
      <c r="Q150" s="20"/>
      <c r="R150" s="76" t="s">
        <v>125</v>
      </c>
    </row>
    <row r="151" spans="1:20" s="21" customFormat="1" ht="21.75" customHeight="1">
      <c r="C151" s="78"/>
      <c r="D151" s="61"/>
      <c r="E151" s="62"/>
      <c r="F151" s="63"/>
      <c r="G151" s="63"/>
      <c r="H151" s="63"/>
      <c r="I151" s="63"/>
      <c r="J151" s="63"/>
      <c r="K151" s="79"/>
      <c r="L151" s="79"/>
      <c r="M151" s="62"/>
      <c r="N151" s="62"/>
      <c r="P151" s="22"/>
      <c r="S151" s="25"/>
    </row>
    <row r="152" spans="1:20" ht="15.75" customHeight="1">
      <c r="C152" s="80"/>
      <c r="D152" s="64"/>
      <c r="E152" s="55"/>
      <c r="F152" s="65"/>
      <c r="G152" s="65"/>
      <c r="H152" s="65"/>
      <c r="I152" s="65"/>
      <c r="J152" s="65"/>
      <c r="K152" s="77"/>
      <c r="L152" s="77"/>
      <c r="M152" s="55"/>
      <c r="N152" s="55"/>
    </row>
    <row r="153" spans="1:20">
      <c r="C153" s="80"/>
      <c r="D153" s="64"/>
      <c r="E153" s="55"/>
      <c r="F153" s="65"/>
      <c r="G153" s="65"/>
      <c r="H153" s="65"/>
      <c r="I153" s="65"/>
      <c r="J153" s="65"/>
      <c r="K153" s="77"/>
      <c r="L153" s="77"/>
      <c r="M153" s="55"/>
      <c r="N153" s="55"/>
    </row>
    <row r="154" spans="1:20">
      <c r="C154" s="80"/>
      <c r="D154" s="64"/>
      <c r="E154" s="55"/>
      <c r="F154" s="65"/>
      <c r="G154" s="65"/>
      <c r="H154" s="65"/>
      <c r="I154" s="65"/>
      <c r="J154" s="65"/>
      <c r="K154" s="77"/>
      <c r="L154" s="77"/>
      <c r="M154" s="55"/>
      <c r="N154" s="55"/>
    </row>
    <row r="155" spans="1:20">
      <c r="C155" s="80"/>
      <c r="D155" s="64"/>
      <c r="E155" s="55"/>
      <c r="F155" s="65"/>
      <c r="G155" s="65"/>
      <c r="H155" s="65"/>
      <c r="I155" s="65"/>
      <c r="J155" s="65"/>
      <c r="K155" s="77"/>
      <c r="L155" s="77"/>
      <c r="M155" s="55"/>
      <c r="N155" s="55"/>
      <c r="P155" s="20"/>
    </row>
    <row r="156" spans="1:20">
      <c r="C156" s="80"/>
      <c r="D156" s="64"/>
      <c r="E156" s="55"/>
      <c r="F156" s="65"/>
      <c r="G156" s="65"/>
      <c r="H156" s="65"/>
      <c r="I156" s="65"/>
      <c r="J156" s="65"/>
      <c r="K156" s="77"/>
      <c r="L156" s="77"/>
      <c r="M156" s="55"/>
      <c r="N156" s="55"/>
    </row>
    <row r="157" spans="1:20">
      <c r="B157" s="27"/>
      <c r="C157" s="80"/>
      <c r="D157" s="64"/>
      <c r="E157" s="55"/>
      <c r="F157" s="65"/>
      <c r="G157" s="65"/>
      <c r="H157" s="65"/>
      <c r="I157" s="65"/>
      <c r="J157" s="65"/>
      <c r="K157" s="77"/>
      <c r="L157" s="77"/>
      <c r="M157" s="55"/>
      <c r="N157" s="55"/>
    </row>
    <row r="158" spans="1:20">
      <c r="C158" s="80"/>
      <c r="D158" s="64"/>
      <c r="E158" s="55"/>
      <c r="F158" s="65"/>
      <c r="G158" s="65"/>
      <c r="H158" s="65"/>
      <c r="I158" s="65"/>
      <c r="J158" s="65"/>
      <c r="K158" s="77"/>
      <c r="L158" s="77"/>
      <c r="M158" s="55"/>
      <c r="N158" s="55"/>
    </row>
    <row r="159" spans="1:20">
      <c r="C159" s="80"/>
      <c r="D159" s="64"/>
      <c r="E159" s="55"/>
      <c r="F159" s="65"/>
      <c r="G159" s="65"/>
      <c r="H159" s="65"/>
      <c r="I159" s="65"/>
      <c r="J159" s="65"/>
      <c r="K159" s="77"/>
      <c r="L159" s="77"/>
      <c r="M159" s="55"/>
      <c r="N159" s="55"/>
    </row>
    <row r="160" spans="1:20">
      <c r="C160" s="80"/>
      <c r="D160" s="64"/>
      <c r="E160" s="55"/>
      <c r="F160" s="65"/>
      <c r="G160" s="65"/>
      <c r="H160" s="65"/>
      <c r="I160" s="65"/>
      <c r="J160" s="65"/>
      <c r="K160" s="77"/>
      <c r="L160" s="77"/>
      <c r="M160" s="55"/>
      <c r="N160" s="55"/>
    </row>
    <row r="161" spans="1:14">
      <c r="C161" s="80"/>
      <c r="D161" s="64"/>
      <c r="E161" s="55"/>
      <c r="F161" s="65"/>
      <c r="G161" s="65"/>
      <c r="H161" s="65"/>
      <c r="I161" s="65"/>
      <c r="J161" s="65"/>
      <c r="K161" s="77"/>
      <c r="L161" s="77"/>
      <c r="M161" s="55"/>
      <c r="N161" s="55"/>
    </row>
    <row r="162" spans="1:14" ht="20.25">
      <c r="A162" s="126" t="s">
        <v>130</v>
      </c>
      <c r="C162" s="66"/>
      <c r="D162" s="66"/>
      <c r="E162" s="66"/>
      <c r="F162" s="66"/>
      <c r="G162" s="66"/>
      <c r="H162" s="66"/>
      <c r="I162" s="66"/>
      <c r="J162" s="66"/>
      <c r="K162" s="66"/>
      <c r="L162" s="66"/>
      <c r="M162" s="55"/>
      <c r="N162" s="55"/>
    </row>
  </sheetData>
  <mergeCells count="152">
    <mergeCell ref="S80:S82"/>
    <mergeCell ref="S83:S84"/>
    <mergeCell ref="S78:S79"/>
    <mergeCell ref="A129:S129"/>
    <mergeCell ref="A133:S133"/>
    <mergeCell ref="A146:E146"/>
    <mergeCell ref="A121:E121"/>
    <mergeCell ref="A127:E127"/>
    <mergeCell ref="A137:E137"/>
    <mergeCell ref="A131:E131"/>
    <mergeCell ref="A108:E108"/>
    <mergeCell ref="A112:A113"/>
    <mergeCell ref="A114:E114"/>
    <mergeCell ref="A118:A120"/>
    <mergeCell ref="C118:C120"/>
    <mergeCell ref="A95:E95"/>
    <mergeCell ref="A100:E100"/>
    <mergeCell ref="A102:S102"/>
    <mergeCell ref="A135:E135"/>
    <mergeCell ref="B112:B113"/>
    <mergeCell ref="C112:C113"/>
    <mergeCell ref="D112:D113"/>
    <mergeCell ref="E112:E113"/>
    <mergeCell ref="K112:K113"/>
    <mergeCell ref="B118:B120"/>
    <mergeCell ref="D118:D120"/>
    <mergeCell ref="E118:E120"/>
    <mergeCell ref="S103:S105"/>
    <mergeCell ref="A83:A84"/>
    <mergeCell ref="B83:B84"/>
    <mergeCell ref="C83:C84"/>
    <mergeCell ref="D83:D84"/>
    <mergeCell ref="E83:E84"/>
    <mergeCell ref="K83:K84"/>
    <mergeCell ref="A86:E86"/>
    <mergeCell ref="A92:A93"/>
    <mergeCell ref="B92:B93"/>
    <mergeCell ref="C92:C93"/>
    <mergeCell ref="D92:D93"/>
    <mergeCell ref="K92:K93"/>
    <mergeCell ref="A78:A79"/>
    <mergeCell ref="B78:B79"/>
    <mergeCell ref="C78:C79"/>
    <mergeCell ref="D78:D79"/>
    <mergeCell ref="E78:E79"/>
    <mergeCell ref="K78:K79"/>
    <mergeCell ref="A80:A82"/>
    <mergeCell ref="B80:B82"/>
    <mergeCell ref="C80:C82"/>
    <mergeCell ref="D80:D82"/>
    <mergeCell ref="E80:E82"/>
    <mergeCell ref="K80:K82"/>
    <mergeCell ref="A65:A66"/>
    <mergeCell ref="B65:B66"/>
    <mergeCell ref="C65:C66"/>
    <mergeCell ref="D65:D66"/>
    <mergeCell ref="E65:E66"/>
    <mergeCell ref="K65:K66"/>
    <mergeCell ref="A68:E68"/>
    <mergeCell ref="A74:A76"/>
    <mergeCell ref="B74:B76"/>
    <mergeCell ref="C74:C76"/>
    <mergeCell ref="D74:D76"/>
    <mergeCell ref="E74:E76"/>
    <mergeCell ref="K74:K76"/>
    <mergeCell ref="A60:A61"/>
    <mergeCell ref="B60:B61"/>
    <mergeCell ref="C60:C61"/>
    <mergeCell ref="D60:D61"/>
    <mergeCell ref="E60:E61"/>
    <mergeCell ref="K60:K61"/>
    <mergeCell ref="A62:A64"/>
    <mergeCell ref="B62:B64"/>
    <mergeCell ref="C62:C64"/>
    <mergeCell ref="D62:D64"/>
    <mergeCell ref="E62:E64"/>
    <mergeCell ref="K62:K64"/>
    <mergeCell ref="A45:A47"/>
    <mergeCell ref="B45:B47"/>
    <mergeCell ref="C45:C47"/>
    <mergeCell ref="D45:D47"/>
    <mergeCell ref="E45:E47"/>
    <mergeCell ref="K45:K47"/>
    <mergeCell ref="A49:E49"/>
    <mergeCell ref="A57:A58"/>
    <mergeCell ref="C57:C58"/>
    <mergeCell ref="D57:D58"/>
    <mergeCell ref="E57:E58"/>
    <mergeCell ref="K57:K58"/>
    <mergeCell ref="K32:K34"/>
    <mergeCell ref="G17:G18"/>
    <mergeCell ref="H17:J17"/>
    <mergeCell ref="A41:A44"/>
    <mergeCell ref="B41:B44"/>
    <mergeCell ref="C41:C44"/>
    <mergeCell ref="A31:S31"/>
    <mergeCell ref="D41:D44"/>
    <mergeCell ref="E41:E44"/>
    <mergeCell ref="K41:K44"/>
    <mergeCell ref="A37:A40"/>
    <mergeCell ref="B37:B40"/>
    <mergeCell ref="C37:C40"/>
    <mergeCell ref="D37:D40"/>
    <mergeCell ref="E37:E40"/>
    <mergeCell ref="A145:C145"/>
    <mergeCell ref="A14:S14"/>
    <mergeCell ref="A3:T3"/>
    <mergeCell ref="A56:S56"/>
    <mergeCell ref="A73:S73"/>
    <mergeCell ref="A91:S91"/>
    <mergeCell ref="A98:S98"/>
    <mergeCell ref="S112:S113"/>
    <mergeCell ref="S118:S120"/>
    <mergeCell ref="S32:S35"/>
    <mergeCell ref="S41:S44"/>
    <mergeCell ref="S37:S40"/>
    <mergeCell ref="S45:S47"/>
    <mergeCell ref="S92:S93"/>
    <mergeCell ref="S62:S64"/>
    <mergeCell ref="S65:S66"/>
    <mergeCell ref="S74:S76"/>
    <mergeCell ref="M16:O16"/>
    <mergeCell ref="E16:E18"/>
    <mergeCell ref="K37:K40"/>
    <mergeCell ref="K24:K25"/>
    <mergeCell ref="A20:S20"/>
    <mergeCell ref="A27:E27"/>
    <mergeCell ref="A32:A34"/>
    <mergeCell ref="P16:R16"/>
    <mergeCell ref="S57:S58"/>
    <mergeCell ref="S60:S61"/>
    <mergeCell ref="C24:C25"/>
    <mergeCell ref="D24:D25"/>
    <mergeCell ref="E24:E25"/>
    <mergeCell ref="A111:S111"/>
    <mergeCell ref="A117:S117"/>
    <mergeCell ref="A125:S125"/>
    <mergeCell ref="B32:B34"/>
    <mergeCell ref="C32:C35"/>
    <mergeCell ref="A24:A25"/>
    <mergeCell ref="B24:B25"/>
    <mergeCell ref="S16:S17"/>
    <mergeCell ref="S24:S25"/>
    <mergeCell ref="A16:A18"/>
    <mergeCell ref="B16:B18"/>
    <mergeCell ref="C16:C18"/>
    <mergeCell ref="D16:D18"/>
    <mergeCell ref="F16:F18"/>
    <mergeCell ref="G16:J16"/>
    <mergeCell ref="K16:K18"/>
    <mergeCell ref="D32:D34"/>
    <mergeCell ref="E32:E34"/>
  </mergeCells>
  <pageMargins left="0.39370078740157483" right="0.39370078740157483" top="0.59055118110236227" bottom="0.59055118110236227" header="0.31496062992125984" footer="0.31496062992125984"/>
  <pageSetup paperSize="9" scale="43" fitToHeight="15" orientation="landscape" horizontalDpi="0" verticalDpi="0" r:id="rId1"/>
  <rowBreaks count="3" manualBreakCount="3">
    <brk id="79" max="19" man="1"/>
    <brk id="97" max="19" man="1"/>
    <brk id="11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Додаток 1</vt:lpstr>
      <vt:lpstr>Звіт 2019</vt:lpstr>
      <vt:lpstr>'Додаток 1'!Область_печати</vt:lpstr>
      <vt:lpstr>'Звіт 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2020-04-15T13:06:16Z</cp:lastPrinted>
  <dcterms:created xsi:type="dcterms:W3CDTF">1996-10-08T23:32:33Z</dcterms:created>
  <dcterms:modified xsi:type="dcterms:W3CDTF">2020-05-28T06:24:02Z</dcterms:modified>
</cp:coreProperties>
</file>