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Лист3 (2)" sheetId="1" r:id="rId1"/>
    <sheet name="Лист3" sheetId="2" r:id="rId2"/>
  </sheets>
  <definedNames>
    <definedName name="_xlnm.Print_Titles" localSheetId="1">'Лист3'!$9:$9</definedName>
    <definedName name="_xlnm.Print_Titles" localSheetId="0">'Лист3 (2)'!$9:$9</definedName>
    <definedName name="_xlnm.Print_Area" localSheetId="1">'Лист3'!$A$1:$L$66</definedName>
    <definedName name="_xlnm.Print_Area" localSheetId="0">'Лист3 (2)'!$A$1:$L$91</definedName>
  </definedNames>
  <calcPr fullCalcOnLoad="1"/>
</workbook>
</file>

<file path=xl/sharedStrings.xml><?xml version="1.0" encoding="utf-8"?>
<sst xmlns="http://schemas.openxmlformats.org/spreadsheetml/2006/main" count="228" uniqueCount="127">
  <si>
    <t>загальний фонд</t>
  </si>
  <si>
    <t>грн.</t>
  </si>
  <si>
    <t>Джерела фінансу-вання</t>
  </si>
  <si>
    <t>Завдання, КТКВК</t>
  </si>
  <si>
    <t>Обсяг витрат</t>
  </si>
  <si>
    <t>кошти міського бюджету</t>
  </si>
  <si>
    <t>МКЗ "ДЮСШ з вільної боротьби"</t>
  </si>
  <si>
    <t>МКЗ "ДЮСШ "Фрунзенець"</t>
  </si>
  <si>
    <t>МКЗ "ДЮСШ єдиноборств"</t>
  </si>
  <si>
    <t>Всього на виконання Програми</t>
  </si>
  <si>
    <t xml:space="preserve">                                                     </t>
  </si>
  <si>
    <t>Відповідальний виконавець</t>
  </si>
  <si>
    <t>у тому числі кошти міського бюджету</t>
  </si>
  <si>
    <r>
      <t xml:space="preserve">Мета: </t>
    </r>
    <r>
      <rPr>
        <sz val="12"/>
        <rFont val="Times New Roman"/>
        <family val="1"/>
      </rPr>
      <t>Забезпечення розвитку інфраструктури міста Суми</t>
    </r>
  </si>
  <si>
    <t>спеціаль-ний фонд</t>
  </si>
  <si>
    <t xml:space="preserve">кошти міського бюджету  </t>
  </si>
  <si>
    <t xml:space="preserve">кошти міського бюджету </t>
  </si>
  <si>
    <t xml:space="preserve">підпорядкованих виконавчому комітету СМР, з них                                                                               </t>
  </si>
  <si>
    <t>підпорядкованих управлінню освіти і науки Сумської міської ради, з них</t>
  </si>
  <si>
    <t>спеціальний фонд</t>
  </si>
  <si>
    <t>2017 рік (прогноз)</t>
  </si>
  <si>
    <t>2018 рік (прогноз)</t>
  </si>
  <si>
    <t>Додаток 3</t>
  </si>
  <si>
    <t>Перелік завдань програми "Фізична культура і спорт міста Суми на 2016-2018 роки"</t>
  </si>
  <si>
    <t>Начальник відділу у справах сім'ї, молоді та спорту</t>
  </si>
  <si>
    <t xml:space="preserve">В.В. Мотречко </t>
  </si>
  <si>
    <t xml:space="preserve">до програми «Фізична культура і спорт міста Суми на 2016-2018 роки»                                                 </t>
  </si>
  <si>
    <t>2016 рік (проект)</t>
  </si>
  <si>
    <t>ДЮСШ "Спартак" всеукраїнського ФСТ "Спартак"</t>
  </si>
  <si>
    <t>ДЮСШ "Спартаківець" всеукраїнського ФСТ "Спартак"</t>
  </si>
  <si>
    <r>
      <t>Мета:</t>
    </r>
    <r>
      <rPr>
        <sz val="12"/>
        <rFont val="Times New Roman"/>
        <family val="1"/>
      </rPr>
      <t xml:space="preserve"> Забезпечення розвитку здібностей вихованців дитячо-юнацьких спортивних шкіл в обраному виді спорту, створення умов для фізичного розвитку дітей</t>
    </r>
  </si>
  <si>
    <r>
      <t>Підпрограма 3.</t>
    </r>
    <r>
      <rPr>
        <sz val="12"/>
        <rFont val="Times New Roman"/>
        <family val="1"/>
      </rPr>
      <t xml:space="preserve"> "Забезпечення розвитку спорту вищих досягнень"</t>
    </r>
  </si>
  <si>
    <t>КП СМР "МСК з хокею на траві "Сумчанка"</t>
  </si>
  <si>
    <t>КП СМР "МСК "Тенісна Академія"</t>
  </si>
  <si>
    <t>ДЮСШ "Авангард", ФСТ "Україна"</t>
  </si>
  <si>
    <t>ДЮСШ "Україна" профкому ПАТ "Сумбуд"</t>
  </si>
  <si>
    <t>Управління капітального будівництва та дорожнього господарства СМР, МЦ ФЦН "Спорт для всіх"</t>
  </si>
  <si>
    <r>
      <t xml:space="preserve">Мета програми: </t>
    </r>
    <r>
      <rPr>
        <sz val="12"/>
        <rFont val="Times New Roman"/>
        <family val="1"/>
      </rPr>
      <t>Залучення широких верств населення до масового спорту, популяризації здорового способу життя та фізичної реабілітації. Створення умов на рівні сучасних вимог для занять фізичною культурою та спортом.</t>
    </r>
  </si>
  <si>
    <t xml:space="preserve"> -  "ДЮСШ з вільної боротьби"</t>
  </si>
  <si>
    <t xml:space="preserve"> -  "КДЮСШ "Фрунзенець"</t>
  </si>
  <si>
    <t xml:space="preserve"> -   "КДЮСШ єдиноборств"</t>
  </si>
  <si>
    <t xml:space="preserve"> -  КДЮСШ № 1 м. Суми </t>
  </si>
  <si>
    <t xml:space="preserve"> -  КДЮСШ № 2 м. Суми</t>
  </si>
  <si>
    <t>ДЮСШ "Колос" всеукраїнського ФСТ "Колос"</t>
  </si>
  <si>
    <r>
      <t>Мета:</t>
    </r>
    <r>
      <rPr>
        <sz val="12"/>
        <rFont val="Times New Roman"/>
        <family val="1"/>
      </rPr>
      <t xml:space="preserve"> Забезпечення розвитку фізичної культури та спорту. Виявлення найсильніших спортсменів</t>
    </r>
  </si>
  <si>
    <r>
      <t xml:space="preserve">Завдання 1. </t>
    </r>
    <r>
      <rPr>
        <sz val="12"/>
        <rFont val="Times New Roman"/>
        <family val="1"/>
      </rPr>
      <t>Організація та проведення спортивних заходів, з них:</t>
    </r>
  </si>
  <si>
    <r>
      <t>Підпрограма 1.</t>
    </r>
    <r>
      <rPr>
        <sz val="12"/>
        <rFont val="Times New Roman"/>
        <family val="1"/>
      </rPr>
      <t xml:space="preserve"> "Організація та проведення змагань з олімпійських та неолімпійських видів спорту"</t>
    </r>
  </si>
  <si>
    <t xml:space="preserve"> -  по КТКВК 130106</t>
  </si>
  <si>
    <t xml:space="preserve"> -  по КТКВК 130102</t>
  </si>
  <si>
    <r>
      <t>Мета:</t>
    </r>
    <r>
      <rPr>
        <sz val="12"/>
        <rFont val="Times New Roman"/>
        <family val="1"/>
      </rPr>
      <t xml:space="preserve"> Залучення широких верств населення до регулярних оздоровчих та фізкультурно-спортивних занять</t>
    </r>
  </si>
  <si>
    <t>інші надходження</t>
  </si>
  <si>
    <r>
      <t>Підпрограма 5.</t>
    </r>
    <r>
      <rPr>
        <sz val="12"/>
        <rFont val="Times New Roman"/>
        <family val="1"/>
      </rPr>
      <t xml:space="preserve"> "Фінасова підтримка дитячо-юнацьких спортивних шкіл фізкультурно-спортивних товариств" </t>
    </r>
  </si>
  <si>
    <r>
      <t>Підпрограма 6.</t>
    </r>
    <r>
      <rPr>
        <sz val="12"/>
        <rFont val="Times New Roman"/>
        <family val="1"/>
      </rPr>
      <t>"Реалізація заходів щодо  розвитку та модернізації закладів фізичної культруи та спорту"</t>
    </r>
    <r>
      <rPr>
        <b/>
        <sz val="12"/>
        <rFont val="Times New Roman"/>
        <family val="1"/>
      </rPr>
      <t xml:space="preserve"> 
</t>
    </r>
  </si>
  <si>
    <r>
      <rPr>
        <b/>
        <sz val="12"/>
        <rFont val="Times New Roman"/>
        <family val="1"/>
      </rPr>
      <t>Підпрограма 2.</t>
    </r>
    <r>
      <rPr>
        <sz val="12"/>
        <rFont val="Times New Roman"/>
        <family val="1"/>
      </rPr>
      <t xml:space="preserve"> "Утримання та навчально-тренувальна робота дитячо-юнацьких спортивних шкіл"</t>
    </r>
  </si>
  <si>
    <r>
      <t xml:space="preserve">Завдання 1. </t>
    </r>
    <r>
      <rPr>
        <sz val="12"/>
        <rFont val="Times New Roman"/>
        <family val="1"/>
      </rPr>
      <t xml:space="preserve"> Підготовка спортивного резерву до збірних команд міста та України, КТКВК 130107</t>
    </r>
  </si>
  <si>
    <r>
      <t xml:space="preserve">Завдання 2. </t>
    </r>
    <r>
      <rPr>
        <sz val="12"/>
        <rFont val="Times New Roman"/>
        <family val="1"/>
      </rPr>
      <t>Розвиток та вдосконалення здібностей вихованців  ДЮСШ в обласному виді спорту КТКВК 130107, з них по ДЮСШ :</t>
    </r>
  </si>
  <si>
    <r>
      <t xml:space="preserve">Завдання 2. </t>
    </r>
    <r>
      <rPr>
        <sz val="12"/>
        <rFont val="Times New Roman"/>
        <family val="1"/>
      </rPr>
      <t>Забезпечення розвитку спорту вищих досягнгень, сприяння популяризації тенісу, КТКВК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250404</t>
    </r>
  </si>
  <si>
    <t>Виконавчий комітет СМР (відділ у справах сім"ї, молоді та спорту, відділ бухгалтерського обліку та звітності)</t>
  </si>
  <si>
    <t>Виконавчий комітет СМР (відділ у справах сім"ї, молоді та спорту, відділ бухгалтерського обліку та звітності), управління освіти і науки СМР</t>
  </si>
  <si>
    <t>Виконавчий комітет СМР (відділ у справах сім"ї, молоді та спорту, відділ бухобліку та звітності), спільно з:</t>
  </si>
  <si>
    <r>
      <t xml:space="preserve">Завдання 1. </t>
    </r>
    <r>
      <rPr>
        <sz val="12"/>
        <rFont val="Times New Roman"/>
        <family val="1"/>
      </rPr>
      <t>Забезпечення розвитку спорту вищих досягнень, сприяння популяризації хокею на траві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КТКВК 130112</t>
    </r>
  </si>
  <si>
    <r>
      <t xml:space="preserve">Завдання 3. </t>
    </r>
    <r>
      <rPr>
        <sz val="12"/>
        <rFont val="Times New Roman"/>
        <family val="1"/>
      </rPr>
      <t>Виплата іменних стипендій, КТКВК 130112</t>
    </r>
  </si>
  <si>
    <r>
      <t>Підпрограма 4.</t>
    </r>
    <r>
      <rPr>
        <sz val="12"/>
        <rFont val="Times New Roman"/>
        <family val="1"/>
      </rPr>
      <t xml:space="preserve"> "Утримання центру "Спорт для всіх" та проведення заходів з фізичної культури"</t>
    </r>
  </si>
  <si>
    <r>
      <t>Завдання 1.</t>
    </r>
    <r>
      <rPr>
        <sz val="12"/>
        <rFont val="Times New Roman"/>
        <family val="1"/>
      </rPr>
      <t xml:space="preserve">  Створення умов розвитку масового фізкультурно-оздоровчого руху та збереження мережі клубів за місцем проживання, КТКВК 130115</t>
    </r>
  </si>
  <si>
    <t>Всього на виконання підпрограми 1.</t>
  </si>
  <si>
    <t>Всього на виконання підпрограми 2.</t>
  </si>
  <si>
    <t>Всього на виконання підпрограми 3.</t>
  </si>
  <si>
    <t>Разом, в т .ч.:</t>
  </si>
  <si>
    <t>Всього на виконання підпрограми 4.</t>
  </si>
  <si>
    <r>
      <t>Мета</t>
    </r>
    <r>
      <rPr>
        <sz val="12"/>
        <rFont val="Times New Roman"/>
        <family val="1"/>
      </rPr>
      <t>: Підготовка кваліфікованих спортсменів до збірних команд міста, області, України</t>
    </r>
  </si>
  <si>
    <t>Всього на виконання підпрограми 5.</t>
  </si>
  <si>
    <r>
      <t>Завдання 1.</t>
    </r>
    <r>
      <rPr>
        <sz val="12"/>
        <rFont val="Times New Roman"/>
        <family val="1"/>
      </rPr>
      <t xml:space="preserve"> Підтримка громадського спортивного руху, КТКВК 130203, з них по ДЮСШ: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</si>
  <si>
    <r>
      <t xml:space="preserve">Всього на виконання підпрограми 6.
</t>
    </r>
  </si>
  <si>
    <r>
      <t xml:space="preserve">Завдання 1.  </t>
    </r>
    <r>
      <rPr>
        <sz val="12"/>
        <rFont val="Times New Roman"/>
        <family val="1"/>
      </rPr>
      <t>Забезпечення розвитку інфраструктури міста Суми, КТКВК 150101</t>
    </r>
  </si>
  <si>
    <t xml:space="preserve">підпорядкованих виконавчому комітету СМР, в тому числі:                                                                               </t>
  </si>
  <si>
    <t>Всього на виконання Підпрограми 4.</t>
  </si>
  <si>
    <t>Всього на виконання Підпрограми 2.</t>
  </si>
  <si>
    <t xml:space="preserve"> -  "КДЮСШ "Суми"</t>
  </si>
  <si>
    <t>підпорядкованих управлінню освіти і науки Сумської міської ради КПКВК 0615031, в тому числі:</t>
  </si>
  <si>
    <t>Виконавчий комітет СМР (відділ у справах молоді та спорту, відділ бухгалтерського обліку та звітності)</t>
  </si>
  <si>
    <t>Виконавчий комітет СМР (відділ у справах молоді та спорту, відділ бухгалтерського обліку та звітності),                                                                                                                                                                          управління освіти і науки СМР</t>
  </si>
  <si>
    <r>
      <t>Мета:</t>
    </r>
    <r>
      <rPr>
        <sz val="12"/>
        <rFont val="Times New Roman"/>
        <family val="1"/>
      </rPr>
      <t xml:space="preserve"> Забезпечення розвитку неолімпійських видів спорту</t>
    </r>
  </si>
  <si>
    <r>
      <rPr>
        <b/>
        <u val="single"/>
        <sz val="12"/>
        <rFont val="Times New Roman"/>
        <family val="1"/>
      </rPr>
      <t>Підпрограма 2.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"Проведення навчально-тренувальних зборів і змагань з неолімпійських видів спорту"</t>
    </r>
  </si>
  <si>
    <r>
      <rPr>
        <b/>
        <sz val="12"/>
        <rFont val="Times New Roman"/>
        <family val="1"/>
      </rPr>
      <t xml:space="preserve">Завдання 2. </t>
    </r>
    <r>
      <rPr>
        <sz val="12"/>
        <rFont val="Times New Roman"/>
        <family val="1"/>
      </rPr>
      <t>Організація і проведення міських змагань з неолімпійських видів спорту, КПКВК 0215012</t>
    </r>
  </si>
  <si>
    <r>
      <rPr>
        <b/>
        <u val="single"/>
        <sz val="12"/>
        <rFont val="Times New Roman"/>
        <family val="1"/>
      </rPr>
      <t>Підпрограма 3.</t>
    </r>
    <r>
      <rPr>
        <sz val="12"/>
        <rFont val="Times New Roman"/>
        <family val="1"/>
      </rPr>
      <t xml:space="preserve"> "Утримання та навчально-тренувальна робота комунальних дитячо-юнацьких спортивних шкіл"</t>
    </r>
  </si>
  <si>
    <t>Всього на виконання Підпрограми 3.</t>
  </si>
  <si>
    <r>
      <rPr>
        <b/>
        <u val="single"/>
        <sz val="12"/>
        <rFont val="Times New Roman"/>
        <family val="1"/>
      </rPr>
      <t>Підпрограма 4.</t>
    </r>
    <r>
      <rPr>
        <sz val="12"/>
        <rFont val="Times New Roman"/>
        <family val="1"/>
      </rPr>
      <t xml:space="preserve"> "Фінансова підтримка дитячо-юнацьких спортивних шкіл фізкультурно-спортивних товариств"</t>
    </r>
  </si>
  <si>
    <t>Всього на виконання Підпрограми 6.</t>
  </si>
  <si>
    <t>Завдання, КПКВК</t>
  </si>
  <si>
    <r>
      <t>Мета:</t>
    </r>
    <r>
      <rPr>
        <sz val="12"/>
        <rFont val="Times New Roman"/>
        <family val="1"/>
      </rPr>
      <t xml:space="preserve"> Забезпечення розвитку здібностей вихованців дитячо-юнацьких спортивних шкіл в обраному виді спорту, створення умов для фізичного розвитку дітей. Забезпечення діяльності ДЮСШ, які здійснюють розвиток дитячо-юнацького та резервного спорту, збереження їх оптимальної мережі та стабільне фінансування</t>
    </r>
  </si>
  <si>
    <r>
      <rPr>
        <b/>
        <u val="single"/>
        <sz val="12"/>
        <rFont val="Times New Roman"/>
        <family val="1"/>
      </rPr>
      <t>Підпрограма 6.</t>
    </r>
    <r>
      <rPr>
        <sz val="12"/>
        <rFont val="Times New Roman"/>
        <family val="1"/>
      </rPr>
      <t xml:space="preserve"> "Підтримка спорту вищих досягнень та організацій, які здійснюють фізкультурно-спортивну діяльність в місті"</t>
    </r>
  </si>
  <si>
    <r>
      <t>Мета</t>
    </r>
    <r>
      <rPr>
        <sz val="12"/>
        <rFont val="Times New Roman"/>
        <family val="1"/>
      </rPr>
      <t>: Підготовка кваліфікованих спортсменів до збірної команди міста та України</t>
    </r>
  </si>
  <si>
    <r>
      <t xml:space="preserve">Завдання 1. </t>
    </r>
    <r>
      <rPr>
        <sz val="12"/>
        <rFont val="Times New Roman"/>
        <family val="1"/>
      </rPr>
      <t xml:space="preserve"> Забезпечення розвитку та вдосконалення здібностей вихованців СДЮСШОР В. Голубничого з легкої атлетики, КПКВК 0215031</t>
    </r>
  </si>
  <si>
    <r>
      <t xml:space="preserve">Мета програми: </t>
    </r>
    <r>
      <rPr>
        <sz val="12"/>
        <rFont val="Times New Roman"/>
        <family val="1"/>
      </rPr>
      <t>залучення широких верств населення до масового спорту, популяризації здорового способу життя, профілактика захворювань, максимальна реалізація здібностей обдарованої молоді у дитячо-юнацькому, резервному спорті, спорті вищих досягнень, розвиток олімпійських та неолімпійських видів спорту, забезпечення проведення міських змагань та забезпечення представлення досягнень спортсменами міста на всеукраїнській та міжнародній спортивній арені.</t>
    </r>
  </si>
  <si>
    <r>
      <t xml:space="preserve">Завдання 1. </t>
    </r>
    <r>
      <rPr>
        <sz val="12"/>
        <rFont val="Times New Roman"/>
        <family val="1"/>
      </rPr>
      <t>Забезпечення розвитку здібностей вихованців дитячо-юнацьких спортивних шкіл в обраному виді спорту, з них по ДЮСШ та КДЮСШ, КПКВК 0215032</t>
    </r>
  </si>
  <si>
    <t>ДЮСШ "Спартаківець"</t>
  </si>
  <si>
    <t>МДЮСШ СОО ВФСТ "Колос"</t>
  </si>
  <si>
    <t>КДЮСШ "Україна" ПО ПАТ "Сумбуд"</t>
  </si>
  <si>
    <t>КДЮСШ "Авангард" СОО ФСТ "Україна"</t>
  </si>
  <si>
    <t xml:space="preserve">СМ ДЮСШ "Спартак" </t>
  </si>
  <si>
    <r>
      <t xml:space="preserve">Завдання 1.2. </t>
    </r>
    <r>
      <rPr>
        <sz val="12"/>
        <rFont val="Times New Roman"/>
        <family val="1"/>
      </rPr>
      <t>Проведення навчально-тренувальних зборів та участь команди "Сумчанка" у змаганнях різних рівнів</t>
    </r>
  </si>
  <si>
    <r>
      <rPr>
        <b/>
        <sz val="12"/>
        <rFont val="Times New Roman"/>
        <family val="1"/>
      </rPr>
      <t xml:space="preserve">Завдання 3. </t>
    </r>
    <r>
      <rPr>
        <sz val="12"/>
        <rFont val="Times New Roman"/>
        <family val="1"/>
      </rPr>
      <t>Представлення спортивних досягнень спортсменами збірних команд міста на обласних та всеукраїнських змаганнях з неолімпійських видів спорту, КПКВК 0215012</t>
    </r>
  </si>
  <si>
    <r>
      <t xml:space="preserve">Завдання 1. </t>
    </r>
    <r>
      <rPr>
        <sz val="12"/>
        <rFont val="Times New Roman"/>
        <family val="1"/>
      </rPr>
      <t>Надання фінансової підтримки КП СМР «Муніципальний спортивний клуб з хокею на траві «Сумчанка», сприяння популяризації хокею на траві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(індорхокею),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КПКВК 0215062 в т.ч.:</t>
    </r>
  </si>
  <si>
    <t>_____________</t>
  </si>
  <si>
    <r>
      <t xml:space="preserve">Завдання 1.1. </t>
    </r>
    <r>
      <rPr>
        <sz val="12"/>
        <rFont val="Times New Roman"/>
        <family val="1"/>
      </rPr>
      <t>Утримання КП СМР «Муніципальний спортивний клуб з хокею на траві «Сумчанка»</t>
    </r>
  </si>
  <si>
    <t>Додаток 2</t>
  </si>
  <si>
    <r>
      <t xml:space="preserve">Завдання 1. </t>
    </r>
    <r>
      <rPr>
        <sz val="12"/>
        <rFont val="Times New Roman"/>
        <family val="1"/>
      </rPr>
      <t>Проведення навчально-тренувальних зборів з неолімпійських видів спорту з підготовки до змагань різних рівнів (обласних, всеукраїнських, міжнародних змагань, чемпіонатів, кубків Європи та світу), КПКВК 0215012</t>
    </r>
  </si>
  <si>
    <r>
      <rPr>
        <b/>
        <sz val="12"/>
        <rFont val="Times New Roman"/>
        <family val="1"/>
      </rPr>
      <t xml:space="preserve">Завдання 4. </t>
    </r>
    <r>
      <rPr>
        <sz val="12"/>
        <rFont val="Times New Roman"/>
        <family val="1"/>
      </rPr>
      <t>Представлення спортивних досягнень спортсменами збірних команд та тренерів міста у змаганнях різних рівнів з неолімпійських видів спорту (міжнародних змагань, чемпіонатів, кубків Європи та світу), КПКВК 0215012</t>
    </r>
  </si>
  <si>
    <t>2019 рік (план)</t>
  </si>
  <si>
    <t>кошти обласного бюджету</t>
  </si>
  <si>
    <t>Разом в т.ч.:</t>
  </si>
  <si>
    <t>обласний бюджет</t>
  </si>
  <si>
    <t>Виконавець: Обравіт Є.О.</t>
  </si>
  <si>
    <t>2020 рік (план)</t>
  </si>
  <si>
    <r>
      <rPr>
        <b/>
        <sz val="12"/>
        <rFont val="Times New Roman"/>
        <family val="1"/>
      </rPr>
      <t xml:space="preserve">Завдання 3. </t>
    </r>
    <r>
      <rPr>
        <sz val="12"/>
        <rFont val="Times New Roman"/>
        <family val="1"/>
      </rPr>
      <t>Будівництво споруд, установ та закладів фізичної культури і спорту, КПКВК 0217325</t>
    </r>
  </si>
  <si>
    <r>
      <t xml:space="preserve">Завдання 3.1. </t>
    </r>
    <r>
      <rPr>
        <sz val="12"/>
        <rFont val="Times New Roman"/>
        <family val="1"/>
      </rPr>
      <t>Проведення капітального ремонту спортивного залу КДЮСШ "Суми"</t>
    </r>
  </si>
  <si>
    <r>
      <t xml:space="preserve">Завдання 2. </t>
    </r>
    <r>
      <rPr>
        <sz val="12"/>
        <rFont val="Times New Roman"/>
        <family val="1"/>
      </rPr>
      <t xml:space="preserve">Забезпечення розвитку здібностей вихованців ДЮСШ в обраному виді спорту, з них по ДЮСШ та КДЮСШ,  КПКВК 0215031 
</t>
    </r>
  </si>
  <si>
    <t>Всього на виконання Програми, без урахування Підпрограми 7</t>
  </si>
  <si>
    <t>Сумський міський голова</t>
  </si>
  <si>
    <t>О.М. Лисенко</t>
  </si>
  <si>
    <t>Перелік завдань Програми розвитку фізичної культури і спорту Сумської міської територіальної громади на 2019 – 2021 роки</t>
  </si>
  <si>
    <t>бюджет ТГ</t>
  </si>
  <si>
    <t>у тому числі кошти бюджету ТГ</t>
  </si>
  <si>
    <t>у тому числі кошти  бюджету ТГ</t>
  </si>
  <si>
    <t>Джерела фінансування</t>
  </si>
  <si>
    <t>2021 рік (план)</t>
  </si>
  <si>
    <t xml:space="preserve">до рішення Сумської міської ради «Про внесення змін до рішення Сумської міської ради від                                  28 листопада 2018 року № 4150-МР «Про Програму розвитку фізичної культури і спорту Сумської міської територіальної громади на 2019 – 2021 роки" (зі змінами)
від 12 травня 2021 року № 881-МР 
                                          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</si>
</sst>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#,##0.0"/>
    <numFmt numFmtId="207" formatCode="#,##0.000"/>
    <numFmt numFmtId="208" formatCode="0.0"/>
    <numFmt numFmtId="209" formatCode="#,##0.0&quot;р.&quot;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</numFmts>
  <fonts count="55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u val="single"/>
      <sz val="12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73">
    <xf numFmtId="0" fontId="0" fillId="0" borderId="0" xfId="0" applyAlignment="1">
      <alignment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distributed" wrapText="1"/>
    </xf>
    <xf numFmtId="3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distributed" wrapText="1"/>
    </xf>
    <xf numFmtId="49" fontId="7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justify" vertical="distributed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3" fontId="10" fillId="0" borderId="11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distributed" wrapText="1"/>
    </xf>
    <xf numFmtId="0" fontId="10" fillId="0" borderId="13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justify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3" fontId="6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vertical="justify" wrapText="1"/>
    </xf>
    <xf numFmtId="3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3" fontId="0" fillId="0" borderId="0" xfId="0" applyNumberFormat="1" applyFont="1" applyAlignment="1">
      <alignment vertical="center"/>
    </xf>
    <xf numFmtId="49" fontId="4" fillId="32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10" fillId="0" borderId="16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vertical="center" wrapText="1"/>
    </xf>
    <xf numFmtId="3" fontId="13" fillId="0" borderId="11" xfId="0" applyNumberFormat="1" applyFont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3" fontId="0" fillId="33" borderId="0" xfId="0" applyNumberFormat="1" applyFont="1" applyFill="1" applyAlignment="1">
      <alignment vertical="center"/>
    </xf>
    <xf numFmtId="0" fontId="14" fillId="0" borderId="0" xfId="0" applyFont="1" applyAlignment="1">
      <alignment/>
    </xf>
    <xf numFmtId="0" fontId="3" fillId="0" borderId="10" xfId="0" applyNumberFormat="1" applyFont="1" applyFill="1" applyBorder="1" applyAlignment="1">
      <alignment horizontal="justify" vertical="center" wrapText="1"/>
    </xf>
    <xf numFmtId="0" fontId="4" fillId="0" borderId="10" xfId="0" applyNumberFormat="1" applyFont="1" applyFill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 wrapText="1"/>
    </xf>
    <xf numFmtId="3" fontId="53" fillId="0" borderId="10" xfId="0" applyNumberFormat="1" applyFont="1" applyFill="1" applyBorder="1" applyAlignment="1">
      <alignment horizontal="center" vertical="center"/>
    </xf>
    <xf numFmtId="3" fontId="4" fillId="34" borderId="10" xfId="0" applyNumberFormat="1" applyFont="1" applyFill="1" applyBorder="1" applyAlignment="1">
      <alignment horizontal="center" vertical="center"/>
    </xf>
    <xf numFmtId="0" fontId="16" fillId="33" borderId="0" xfId="0" applyFont="1" applyFill="1" applyAlignment="1">
      <alignment vertical="center"/>
    </xf>
    <xf numFmtId="3" fontId="16" fillId="33" borderId="0" xfId="0" applyNumberFormat="1" applyFont="1" applyFill="1" applyAlignment="1">
      <alignment vertical="center"/>
    </xf>
    <xf numFmtId="3" fontId="54" fillId="33" borderId="0" xfId="0" applyNumberFormat="1" applyFont="1" applyFill="1" applyAlignment="1">
      <alignment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justify" vertical="center" wrapText="1"/>
    </xf>
    <xf numFmtId="0" fontId="3" fillId="0" borderId="18" xfId="0" applyNumberFormat="1" applyFont="1" applyFill="1" applyBorder="1" applyAlignment="1">
      <alignment horizontal="left" vertical="center" wrapText="1"/>
    </xf>
    <xf numFmtId="0" fontId="3" fillId="0" borderId="19" xfId="0" applyNumberFormat="1" applyFont="1" applyFill="1" applyBorder="1" applyAlignment="1">
      <alignment horizontal="left" vertical="center" wrapText="1"/>
    </xf>
    <xf numFmtId="0" fontId="3" fillId="0" borderId="20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3" fontId="1" fillId="0" borderId="0" xfId="0" applyNumberFormat="1" applyFont="1" applyAlignment="1">
      <alignment horizontal="justify" vertical="distributed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justify" vertical="center" wrapText="1"/>
    </xf>
    <xf numFmtId="0" fontId="3" fillId="0" borderId="13" xfId="0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justify" wrapText="1"/>
    </xf>
    <xf numFmtId="0" fontId="1" fillId="0" borderId="0" xfId="0" applyFont="1" applyFill="1" applyBorder="1" applyAlignment="1">
      <alignment horizontal="left" vertical="distributed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3" fontId="1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23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16" xfId="0" applyNumberFormat="1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3" fontId="10" fillId="0" borderId="12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justify" vertical="center" wrapText="1"/>
    </xf>
    <xf numFmtId="0" fontId="3" fillId="0" borderId="24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justify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justify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13" fillId="0" borderId="12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 wrapText="1"/>
    </xf>
    <xf numFmtId="3" fontId="1" fillId="0" borderId="0" xfId="0" applyNumberFormat="1" applyFont="1" applyAlignment="1">
      <alignment horizontal="left" vertical="distributed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7"/>
  <sheetViews>
    <sheetView tabSelected="1" view="pageBreakPreview" zoomScale="70" zoomScaleNormal="70" zoomScaleSheetLayoutView="70" zoomScalePageLayoutView="0" workbookViewId="0" topLeftCell="A82">
      <selection activeCell="J7" sqref="J7:K7"/>
    </sheetView>
  </sheetViews>
  <sheetFormatPr defaultColWidth="9.140625" defaultRowHeight="12.75"/>
  <cols>
    <col min="1" max="1" width="40.8515625" style="27" customWidth="1"/>
    <col min="2" max="2" width="15.140625" style="29" customWidth="1"/>
    <col min="3" max="3" width="14.7109375" style="26" customWidth="1"/>
    <col min="4" max="4" width="14.421875" style="26" customWidth="1"/>
    <col min="5" max="5" width="12.28125" style="26" customWidth="1"/>
    <col min="6" max="6" width="13.8515625" style="26" customWidth="1"/>
    <col min="7" max="7" width="14.28125" style="26" customWidth="1"/>
    <col min="8" max="8" width="15.421875" style="26" customWidth="1"/>
    <col min="9" max="9" width="17.57421875" style="26" customWidth="1"/>
    <col min="10" max="10" width="12.00390625" style="26" customWidth="1"/>
    <col min="11" max="11" width="13.7109375" style="26" customWidth="1"/>
    <col min="12" max="12" width="19.421875" style="36" customWidth="1"/>
    <col min="13" max="13" width="9.140625" style="26" customWidth="1"/>
    <col min="14" max="14" width="12.8515625" style="26" customWidth="1"/>
    <col min="15" max="15" width="18.8515625" style="26" customWidth="1"/>
    <col min="16" max="16" width="10.140625" style="26" bestFit="1" customWidth="1"/>
    <col min="17" max="17" width="14.00390625" style="26" customWidth="1"/>
    <col min="18" max="18" width="9.140625" style="26" customWidth="1"/>
    <col min="19" max="19" width="19.28125" style="26" customWidth="1"/>
    <col min="20" max="16384" width="9.140625" style="26" customWidth="1"/>
  </cols>
  <sheetData>
    <row r="1" spans="1:13" ht="18.75">
      <c r="A1" s="15"/>
      <c r="B1" s="20"/>
      <c r="C1" s="7"/>
      <c r="D1" s="7"/>
      <c r="E1" s="7"/>
      <c r="F1" s="7"/>
      <c r="G1" s="39" t="s">
        <v>10</v>
      </c>
      <c r="I1" s="110" t="s">
        <v>105</v>
      </c>
      <c r="J1" s="111"/>
      <c r="K1" s="111"/>
      <c r="L1" s="111"/>
      <c r="M1" s="45"/>
    </row>
    <row r="2" spans="1:13" ht="136.5" customHeight="1">
      <c r="A2" s="60"/>
      <c r="C2" s="55"/>
      <c r="D2" s="62"/>
      <c r="F2" s="7"/>
      <c r="G2" s="7"/>
      <c r="I2" s="112" t="s">
        <v>126</v>
      </c>
      <c r="J2" s="112"/>
      <c r="K2" s="112"/>
      <c r="L2" s="112"/>
      <c r="M2" s="42"/>
    </row>
    <row r="3" spans="1:11" ht="15.75" hidden="1">
      <c r="A3" s="15"/>
      <c r="B3" s="20"/>
      <c r="C3" s="7"/>
      <c r="D3" s="7"/>
      <c r="E3" s="7"/>
      <c r="F3" s="7"/>
      <c r="G3" s="7"/>
      <c r="H3" s="7"/>
      <c r="I3" s="7"/>
      <c r="J3" s="7"/>
      <c r="K3" s="8"/>
    </row>
    <row r="4" spans="1:12" ht="24" customHeight="1">
      <c r="A4" s="115" t="s">
        <v>120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</row>
    <row r="5" spans="1:12" ht="16.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L5" s="44" t="s">
        <v>1</v>
      </c>
    </row>
    <row r="6" spans="1:12" ht="22.5" customHeight="1">
      <c r="A6" s="114" t="s">
        <v>88</v>
      </c>
      <c r="B6" s="120" t="s">
        <v>124</v>
      </c>
      <c r="C6" s="109" t="s">
        <v>108</v>
      </c>
      <c r="D6" s="109"/>
      <c r="E6" s="109"/>
      <c r="F6" s="109" t="s">
        <v>113</v>
      </c>
      <c r="G6" s="109"/>
      <c r="H6" s="109"/>
      <c r="I6" s="114" t="s">
        <v>125</v>
      </c>
      <c r="J6" s="114"/>
      <c r="K6" s="114"/>
      <c r="L6" s="116" t="s">
        <v>11</v>
      </c>
    </row>
    <row r="7" spans="1:12" ht="30.75" customHeight="1">
      <c r="A7" s="114"/>
      <c r="B7" s="120"/>
      <c r="C7" s="109" t="s">
        <v>4</v>
      </c>
      <c r="D7" s="109" t="s">
        <v>12</v>
      </c>
      <c r="E7" s="109"/>
      <c r="F7" s="109" t="s">
        <v>4</v>
      </c>
      <c r="G7" s="109" t="s">
        <v>122</v>
      </c>
      <c r="H7" s="109"/>
      <c r="I7" s="109" t="s">
        <v>4</v>
      </c>
      <c r="J7" s="109" t="s">
        <v>123</v>
      </c>
      <c r="K7" s="109"/>
      <c r="L7" s="116"/>
    </row>
    <row r="8" spans="1:15" ht="45.75" customHeight="1">
      <c r="A8" s="114"/>
      <c r="B8" s="120"/>
      <c r="C8" s="109"/>
      <c r="D8" s="32" t="s">
        <v>0</v>
      </c>
      <c r="E8" s="32" t="s">
        <v>14</v>
      </c>
      <c r="F8" s="109"/>
      <c r="G8" s="32" t="s">
        <v>0</v>
      </c>
      <c r="H8" s="32" t="s">
        <v>19</v>
      </c>
      <c r="I8" s="109"/>
      <c r="J8" s="32" t="s">
        <v>0</v>
      </c>
      <c r="K8" s="31" t="s">
        <v>14</v>
      </c>
      <c r="L8" s="116"/>
      <c r="O8" s="62">
        <f>F10+I10</f>
        <v>143731590</v>
      </c>
    </row>
    <row r="9" spans="1:12" ht="15.75">
      <c r="A9" s="33">
        <v>1</v>
      </c>
      <c r="B9" s="22">
        <v>2</v>
      </c>
      <c r="C9" s="34">
        <v>3</v>
      </c>
      <c r="D9" s="34">
        <v>4</v>
      </c>
      <c r="E9" s="34">
        <v>5</v>
      </c>
      <c r="F9" s="34">
        <v>6</v>
      </c>
      <c r="G9" s="34">
        <v>7</v>
      </c>
      <c r="H9" s="34">
        <v>8</v>
      </c>
      <c r="I9" s="34">
        <v>9</v>
      </c>
      <c r="J9" s="34">
        <v>10</v>
      </c>
      <c r="K9" s="33">
        <v>11</v>
      </c>
      <c r="L9" s="88">
        <v>12</v>
      </c>
    </row>
    <row r="10" spans="1:17" ht="25.5" customHeight="1">
      <c r="A10" s="141" t="s">
        <v>117</v>
      </c>
      <c r="B10" s="22" t="s">
        <v>110</v>
      </c>
      <c r="C10" s="34">
        <v>44997248</v>
      </c>
      <c r="D10" s="34">
        <v>41955887</v>
      </c>
      <c r="E10" s="34">
        <v>3041361</v>
      </c>
      <c r="F10" s="34">
        <v>55759739</v>
      </c>
      <c r="G10" s="34">
        <v>50101720</v>
      </c>
      <c r="H10" s="34">
        <v>5658019</v>
      </c>
      <c r="I10" s="34">
        <f>J10+K10</f>
        <v>87971851</v>
      </c>
      <c r="J10" s="34">
        <f>J12</f>
        <v>74217833</v>
      </c>
      <c r="K10" s="34">
        <f>K12+K14</f>
        <v>13754018</v>
      </c>
      <c r="L10" s="139"/>
      <c r="N10" s="62" t="e">
        <f>#REF!+G18+G28+G68+#REF!+G80</f>
        <v>#REF!</v>
      </c>
      <c r="O10" s="62">
        <f>C10+F10+I10</f>
        <v>188728838</v>
      </c>
      <c r="Q10" s="62">
        <f>F10+I10</f>
        <v>143731590</v>
      </c>
    </row>
    <row r="11" spans="1:15" ht="31.5" customHeight="1">
      <c r="A11" s="142"/>
      <c r="B11" s="101" t="s">
        <v>15</v>
      </c>
      <c r="C11" s="9">
        <v>44680248</v>
      </c>
      <c r="D11" s="9">
        <v>41925887</v>
      </c>
      <c r="E11" s="9">
        <v>2754361</v>
      </c>
      <c r="F11" s="9"/>
      <c r="G11" s="9"/>
      <c r="H11" s="9"/>
      <c r="I11" s="9"/>
      <c r="J11" s="9"/>
      <c r="K11" s="9"/>
      <c r="L11" s="140"/>
      <c r="O11" s="62">
        <f>C11+F11+I11</f>
        <v>44680248</v>
      </c>
    </row>
    <row r="12" spans="1:15" ht="26.25" customHeight="1">
      <c r="A12" s="142"/>
      <c r="B12" s="21" t="s">
        <v>121</v>
      </c>
      <c r="C12" s="9"/>
      <c r="D12" s="9"/>
      <c r="E12" s="9"/>
      <c r="F12" s="9">
        <f>G12+H12</f>
        <v>55641910</v>
      </c>
      <c r="G12" s="9">
        <v>50101720</v>
      </c>
      <c r="H12" s="9">
        <f>5545669-5479</f>
        <v>5540190</v>
      </c>
      <c r="I12" s="9">
        <f>87153881+650000</f>
        <v>87803881</v>
      </c>
      <c r="J12" s="9">
        <v>74217833</v>
      </c>
      <c r="K12" s="9">
        <v>13586048</v>
      </c>
      <c r="L12" s="140"/>
      <c r="O12" s="62">
        <f>F12+I12</f>
        <v>143445791</v>
      </c>
    </row>
    <row r="13" spans="1:15" ht="45.75" customHeight="1">
      <c r="A13" s="142"/>
      <c r="B13" s="101" t="s">
        <v>109</v>
      </c>
      <c r="C13" s="9">
        <v>130000</v>
      </c>
      <c r="D13" s="9">
        <v>30000</v>
      </c>
      <c r="E13" s="9">
        <v>100000</v>
      </c>
      <c r="F13" s="9"/>
      <c r="G13" s="9"/>
      <c r="H13" s="9"/>
      <c r="I13" s="9"/>
      <c r="J13" s="9"/>
      <c r="K13" s="9"/>
      <c r="L13" s="140"/>
      <c r="O13" s="62"/>
    </row>
    <row r="14" spans="1:15" ht="30" customHeight="1">
      <c r="A14" s="143"/>
      <c r="B14" s="21" t="s">
        <v>50</v>
      </c>
      <c r="C14" s="9">
        <v>187000</v>
      </c>
      <c r="D14" s="9"/>
      <c r="E14" s="9">
        <v>187000</v>
      </c>
      <c r="F14" s="9">
        <f>H14</f>
        <v>117829</v>
      </c>
      <c r="G14" s="9"/>
      <c r="H14" s="9">
        <f>112350+H31</f>
        <v>117829</v>
      </c>
      <c r="I14" s="9">
        <f>K14</f>
        <v>167970</v>
      </c>
      <c r="J14" s="9"/>
      <c r="K14" s="9">
        <f>117970+50000</f>
        <v>167970</v>
      </c>
      <c r="L14" s="140"/>
      <c r="O14" s="62">
        <f>C14+F14+I14</f>
        <v>472799</v>
      </c>
    </row>
    <row r="15" spans="1:12" ht="56.25" customHeight="1">
      <c r="A15" s="145" t="s">
        <v>93</v>
      </c>
      <c r="B15" s="146"/>
      <c r="C15" s="146"/>
      <c r="D15" s="146"/>
      <c r="E15" s="146"/>
      <c r="F15" s="146"/>
      <c r="G15" s="146"/>
      <c r="H15" s="146"/>
      <c r="I15" s="146"/>
      <c r="J15" s="146"/>
      <c r="K15" s="147"/>
      <c r="L15" s="140"/>
    </row>
    <row r="16" spans="1:14" s="27" customFormat="1" ht="28.5" customHeight="1">
      <c r="A16" s="103" t="s">
        <v>82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5"/>
      <c r="N16" s="62">
        <f aca="true" t="shared" si="0" ref="N16:N59">F16+I16</f>
        <v>0</v>
      </c>
    </row>
    <row r="17" spans="1:14" s="27" customFormat="1" ht="30" customHeight="1">
      <c r="A17" s="134" t="s">
        <v>81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6"/>
      <c r="N17" s="62">
        <f t="shared" si="0"/>
        <v>0</v>
      </c>
    </row>
    <row r="18" spans="1:15" s="27" customFormat="1" ht="35.25" customHeight="1">
      <c r="A18" s="117" t="s">
        <v>76</v>
      </c>
      <c r="B18" s="22" t="s">
        <v>110</v>
      </c>
      <c r="C18" s="9">
        <f>D18</f>
        <v>1685000</v>
      </c>
      <c r="D18" s="9">
        <f>D19+D21</f>
        <v>1685000</v>
      </c>
      <c r="E18" s="9"/>
      <c r="F18" s="9">
        <f>G18</f>
        <v>1292000</v>
      </c>
      <c r="G18" s="9">
        <f>G20</f>
        <v>1292000</v>
      </c>
      <c r="H18" s="9"/>
      <c r="I18" s="9">
        <f>J18</f>
        <v>950000</v>
      </c>
      <c r="J18" s="9">
        <f>J20</f>
        <v>950000</v>
      </c>
      <c r="K18" s="9"/>
      <c r="L18" s="133" t="s">
        <v>79</v>
      </c>
      <c r="N18" s="62">
        <f t="shared" si="0"/>
        <v>2242000</v>
      </c>
      <c r="O18" s="60">
        <f>C18+F18+I18</f>
        <v>3927000</v>
      </c>
    </row>
    <row r="19" spans="1:15" s="27" customFormat="1" ht="40.5" customHeight="1">
      <c r="A19" s="144"/>
      <c r="B19" s="101" t="s">
        <v>5</v>
      </c>
      <c r="C19" s="9">
        <f>D19</f>
        <v>1680000</v>
      </c>
      <c r="D19" s="9">
        <v>1680000</v>
      </c>
      <c r="E19" s="9"/>
      <c r="F19" s="9"/>
      <c r="G19" s="9"/>
      <c r="H19" s="9"/>
      <c r="I19" s="9"/>
      <c r="J19" s="9"/>
      <c r="K19" s="9"/>
      <c r="L19" s="133"/>
      <c r="N19" s="62">
        <f t="shared" si="0"/>
        <v>0</v>
      </c>
      <c r="O19" s="60"/>
    </row>
    <row r="20" spans="1:15" s="27" customFormat="1" ht="31.5" customHeight="1">
      <c r="A20" s="107"/>
      <c r="B20" s="21" t="s">
        <v>121</v>
      </c>
      <c r="C20" s="9"/>
      <c r="D20" s="9"/>
      <c r="E20" s="9"/>
      <c r="F20" s="9">
        <f>F22+F23+F24+F25</f>
        <v>1292000</v>
      </c>
      <c r="G20" s="9">
        <f>G22+G23+G24+G25</f>
        <v>1292000</v>
      </c>
      <c r="H20" s="9"/>
      <c r="I20" s="9">
        <f>I22+I23+I24+I25</f>
        <v>950000</v>
      </c>
      <c r="J20" s="9">
        <f>J22+J23+J24+J25</f>
        <v>950000</v>
      </c>
      <c r="K20" s="9"/>
      <c r="L20" s="133"/>
      <c r="N20" s="62">
        <f t="shared" si="0"/>
        <v>2242000</v>
      </c>
      <c r="O20" s="60"/>
    </row>
    <row r="21" spans="1:15" s="27" customFormat="1" ht="31.5" customHeight="1">
      <c r="A21" s="108"/>
      <c r="B21" s="21" t="s">
        <v>111</v>
      </c>
      <c r="C21" s="9">
        <f>D21</f>
        <v>5000</v>
      </c>
      <c r="D21" s="9">
        <v>5000</v>
      </c>
      <c r="E21" s="9"/>
      <c r="F21" s="9"/>
      <c r="G21" s="9"/>
      <c r="H21" s="9"/>
      <c r="I21" s="9"/>
      <c r="J21" s="9"/>
      <c r="K21" s="9"/>
      <c r="L21" s="133"/>
      <c r="N21" s="62">
        <f t="shared" si="0"/>
        <v>0</v>
      </c>
      <c r="O21" s="60"/>
    </row>
    <row r="22" spans="1:15" s="27" customFormat="1" ht="114" customHeight="1">
      <c r="A22" s="91" t="s">
        <v>106</v>
      </c>
      <c r="B22" s="21"/>
      <c r="C22" s="10">
        <f>D22</f>
        <v>248686</v>
      </c>
      <c r="D22" s="10">
        <v>248686</v>
      </c>
      <c r="E22" s="10"/>
      <c r="F22" s="10">
        <f>G22</f>
        <v>236512</v>
      </c>
      <c r="G22" s="10">
        <f>49512+187000</f>
        <v>236512</v>
      </c>
      <c r="H22" s="10"/>
      <c r="I22" s="10">
        <f>J22</f>
        <v>150000</v>
      </c>
      <c r="J22" s="10">
        <v>150000</v>
      </c>
      <c r="K22" s="11"/>
      <c r="L22" s="133"/>
      <c r="N22" s="62">
        <f t="shared" si="0"/>
        <v>386512</v>
      </c>
      <c r="O22" s="60">
        <f>C22+F22+I22</f>
        <v>635198</v>
      </c>
    </row>
    <row r="23" spans="1:15" s="27" customFormat="1" ht="57" customHeight="1">
      <c r="A23" s="93" t="s">
        <v>83</v>
      </c>
      <c r="B23" s="19"/>
      <c r="C23" s="10">
        <f>D23</f>
        <v>773505</v>
      </c>
      <c r="D23" s="10">
        <v>773505</v>
      </c>
      <c r="E23" s="10"/>
      <c r="F23" s="10">
        <v>660000</v>
      </c>
      <c r="G23" s="10">
        <v>660000</v>
      </c>
      <c r="H23" s="10"/>
      <c r="I23" s="10">
        <f>J23</f>
        <v>550000</v>
      </c>
      <c r="J23" s="10">
        <v>550000</v>
      </c>
      <c r="K23" s="9"/>
      <c r="L23" s="133"/>
      <c r="N23" s="62">
        <f t="shared" si="0"/>
        <v>1210000</v>
      </c>
      <c r="O23" s="60">
        <f>C23+F23+I23</f>
        <v>1983505</v>
      </c>
    </row>
    <row r="24" spans="1:15" s="27" customFormat="1" ht="97.5" customHeight="1">
      <c r="A24" s="92" t="s">
        <v>101</v>
      </c>
      <c r="B24" s="19"/>
      <c r="C24" s="10">
        <f>D24</f>
        <v>336721</v>
      </c>
      <c r="D24" s="10">
        <v>336721</v>
      </c>
      <c r="E24" s="10"/>
      <c r="F24" s="10">
        <f>G24</f>
        <v>229994</v>
      </c>
      <c r="G24" s="10">
        <f>416994-187000</f>
        <v>229994</v>
      </c>
      <c r="H24" s="10"/>
      <c r="I24" s="10">
        <f>J24</f>
        <v>150000</v>
      </c>
      <c r="J24" s="10">
        <v>150000</v>
      </c>
      <c r="K24" s="9"/>
      <c r="L24" s="133"/>
      <c r="N24" s="62">
        <f t="shared" si="0"/>
        <v>379994</v>
      </c>
      <c r="O24" s="60">
        <f>C24+F24+I24</f>
        <v>716715</v>
      </c>
    </row>
    <row r="25" spans="1:15" s="27" customFormat="1" ht="111.75" customHeight="1">
      <c r="A25" s="92" t="s">
        <v>107</v>
      </c>
      <c r="B25" s="19"/>
      <c r="C25" s="10">
        <f>D25</f>
        <v>326088</v>
      </c>
      <c r="D25" s="10">
        <v>326088</v>
      </c>
      <c r="E25" s="10"/>
      <c r="F25" s="10">
        <f>G25</f>
        <v>165494</v>
      </c>
      <c r="G25" s="10">
        <v>165494</v>
      </c>
      <c r="H25" s="10"/>
      <c r="I25" s="10">
        <f>J25</f>
        <v>100000</v>
      </c>
      <c r="J25" s="10">
        <v>100000</v>
      </c>
      <c r="K25" s="9"/>
      <c r="L25" s="133"/>
      <c r="N25" s="62">
        <f t="shared" si="0"/>
        <v>265494</v>
      </c>
      <c r="O25" s="60">
        <f>C25+F25+I25</f>
        <v>591582</v>
      </c>
    </row>
    <row r="26" spans="1:14" s="27" customFormat="1" ht="27" customHeight="1">
      <c r="A26" s="103" t="s">
        <v>84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5"/>
      <c r="N26" s="62">
        <f t="shared" si="0"/>
        <v>0</v>
      </c>
    </row>
    <row r="27" spans="1:14" s="27" customFormat="1" ht="39.75" customHeight="1">
      <c r="A27" s="148" t="s">
        <v>89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49"/>
      <c r="N27" s="62">
        <f t="shared" si="0"/>
        <v>0</v>
      </c>
    </row>
    <row r="28" spans="1:15" s="27" customFormat="1" ht="37.5" customHeight="1">
      <c r="A28" s="117" t="s">
        <v>85</v>
      </c>
      <c r="B28" s="22" t="s">
        <v>110</v>
      </c>
      <c r="C28" s="9">
        <f>C29+C31</f>
        <v>18606391</v>
      </c>
      <c r="D28" s="9">
        <f>D29</f>
        <v>17387915</v>
      </c>
      <c r="E28" s="9">
        <f>E29+E31</f>
        <v>1218476</v>
      </c>
      <c r="F28" s="9">
        <f>F30+F31</f>
        <v>22307851</v>
      </c>
      <c r="G28" s="9">
        <f>G30</f>
        <v>20567372</v>
      </c>
      <c r="H28" s="9">
        <f>H30+H31</f>
        <v>1740479</v>
      </c>
      <c r="I28" s="9">
        <f>I30+I31</f>
        <v>30958217</v>
      </c>
      <c r="J28" s="9">
        <f>J30</f>
        <v>29023217</v>
      </c>
      <c r="K28" s="9">
        <f>K30+K31</f>
        <v>1935000</v>
      </c>
      <c r="L28" s="133" t="s">
        <v>80</v>
      </c>
      <c r="N28" s="62">
        <f>F28+I28</f>
        <v>53266068</v>
      </c>
      <c r="O28" s="60">
        <f>C28+F28+I28</f>
        <v>71872459</v>
      </c>
    </row>
    <row r="29" spans="1:15" s="27" customFormat="1" ht="42" customHeight="1">
      <c r="A29" s="107"/>
      <c r="B29" s="101" t="s">
        <v>5</v>
      </c>
      <c r="C29" s="9">
        <f>C32+C35</f>
        <v>18526391</v>
      </c>
      <c r="D29" s="9">
        <f>D32+D35</f>
        <v>17387915</v>
      </c>
      <c r="E29" s="9">
        <f>E32+E35</f>
        <v>1138476</v>
      </c>
      <c r="F29" s="9"/>
      <c r="G29" s="9"/>
      <c r="H29" s="9"/>
      <c r="I29" s="9"/>
      <c r="J29" s="9"/>
      <c r="K29" s="9"/>
      <c r="L29" s="133"/>
      <c r="N29" s="62"/>
      <c r="O29" s="60"/>
    </row>
    <row r="30" spans="1:15" s="27" customFormat="1" ht="26.25" customHeight="1">
      <c r="A30" s="107"/>
      <c r="B30" s="21" t="s">
        <v>121</v>
      </c>
      <c r="C30" s="9"/>
      <c r="D30" s="9"/>
      <c r="E30" s="9"/>
      <c r="F30" s="9">
        <f>G30+H30</f>
        <v>22302372</v>
      </c>
      <c r="G30" s="9">
        <f>G33+G34</f>
        <v>20567372</v>
      </c>
      <c r="H30" s="9">
        <v>1735000</v>
      </c>
      <c r="I30" s="9">
        <f>J30+K30</f>
        <v>30908217</v>
      </c>
      <c r="J30" s="9">
        <f>J34+J33</f>
        <v>29023217</v>
      </c>
      <c r="K30" s="9">
        <f>K36+K64</f>
        <v>1885000</v>
      </c>
      <c r="L30" s="133"/>
      <c r="N30" s="62">
        <f t="shared" si="0"/>
        <v>53210589</v>
      </c>
      <c r="O30" s="60"/>
    </row>
    <row r="31" spans="1:15" s="27" customFormat="1" ht="36.75" customHeight="1">
      <c r="A31" s="108"/>
      <c r="B31" s="21" t="s">
        <v>50</v>
      </c>
      <c r="C31" s="9">
        <f>C37</f>
        <v>80000</v>
      </c>
      <c r="D31" s="9"/>
      <c r="E31" s="9">
        <f>E37</f>
        <v>80000</v>
      </c>
      <c r="F31" s="9">
        <f>H31</f>
        <v>5479</v>
      </c>
      <c r="G31" s="9"/>
      <c r="H31" s="9">
        <v>5479</v>
      </c>
      <c r="I31" s="9">
        <f>K31</f>
        <v>50000</v>
      </c>
      <c r="J31" s="9"/>
      <c r="K31" s="9">
        <f>K63</f>
        <v>50000</v>
      </c>
      <c r="L31" s="133"/>
      <c r="N31" s="62">
        <f t="shared" si="0"/>
        <v>55479</v>
      </c>
      <c r="O31" s="60"/>
    </row>
    <row r="32" spans="1:15" s="27" customFormat="1" ht="44.25" customHeight="1">
      <c r="A32" s="118" t="s">
        <v>92</v>
      </c>
      <c r="B32" s="101" t="s">
        <v>5</v>
      </c>
      <c r="C32" s="9">
        <v>3104520</v>
      </c>
      <c r="D32" s="9">
        <v>3014520</v>
      </c>
      <c r="E32" s="9">
        <v>90000</v>
      </c>
      <c r="F32" s="9"/>
      <c r="G32" s="9"/>
      <c r="H32" s="96"/>
      <c r="I32" s="9"/>
      <c r="J32" s="9"/>
      <c r="K32" s="96"/>
      <c r="L32" s="133"/>
      <c r="N32" s="62">
        <f t="shared" si="0"/>
        <v>0</v>
      </c>
      <c r="O32" s="60">
        <f>C32+F32+I32</f>
        <v>3104520</v>
      </c>
    </row>
    <row r="33" spans="1:16" s="27" customFormat="1" ht="35.25" customHeight="1">
      <c r="A33" s="119"/>
      <c r="B33" s="21" t="s">
        <v>121</v>
      </c>
      <c r="C33" s="9"/>
      <c r="D33" s="9"/>
      <c r="E33" s="9"/>
      <c r="F33" s="9">
        <f>G33+H33</f>
        <v>3438600</v>
      </c>
      <c r="G33" s="9">
        <f>3458600-20000</f>
        <v>3438600</v>
      </c>
      <c r="H33" s="96"/>
      <c r="I33" s="9">
        <f>J33+K33</f>
        <v>5103374</v>
      </c>
      <c r="J33" s="9">
        <v>5103374</v>
      </c>
      <c r="K33" s="96"/>
      <c r="L33" s="133"/>
      <c r="N33" s="62">
        <f t="shared" si="0"/>
        <v>8541974</v>
      </c>
      <c r="O33" s="60"/>
      <c r="P33" s="60"/>
    </row>
    <row r="34" spans="1:15" s="27" customFormat="1" ht="30.75" customHeight="1">
      <c r="A34" s="118" t="s">
        <v>116</v>
      </c>
      <c r="B34" s="22" t="s">
        <v>110</v>
      </c>
      <c r="C34" s="9">
        <f>C35+C37</f>
        <v>15501871</v>
      </c>
      <c r="D34" s="9">
        <f>D35</f>
        <v>14373395</v>
      </c>
      <c r="E34" s="9">
        <f>E35+E37</f>
        <v>1128476</v>
      </c>
      <c r="F34" s="9">
        <f>F38+F53+F64</f>
        <v>18869251</v>
      </c>
      <c r="G34" s="9">
        <f>G38+G53</f>
        <v>17128772</v>
      </c>
      <c r="H34" s="9">
        <f>H38+H53</f>
        <v>1240479</v>
      </c>
      <c r="I34" s="9">
        <f>I38+I53</f>
        <v>25014843</v>
      </c>
      <c r="J34" s="9">
        <f>J38+J53</f>
        <v>23919843</v>
      </c>
      <c r="K34" s="9">
        <f>K38+K53</f>
        <v>1095000</v>
      </c>
      <c r="L34" s="133"/>
      <c r="N34" s="62">
        <f>F34+I34</f>
        <v>43884094</v>
      </c>
      <c r="O34" s="60">
        <f>C34+F34+I34</f>
        <v>59385965</v>
      </c>
    </row>
    <row r="35" spans="1:15" s="27" customFormat="1" ht="41.25" customHeight="1">
      <c r="A35" s="155"/>
      <c r="B35" s="101" t="s">
        <v>5</v>
      </c>
      <c r="C35" s="10">
        <f>D35+E35</f>
        <v>15421871</v>
      </c>
      <c r="D35" s="10">
        <f>D39+D53</f>
        <v>14373395</v>
      </c>
      <c r="E35" s="10">
        <f>E39+E53</f>
        <v>1048476</v>
      </c>
      <c r="F35" s="10"/>
      <c r="G35" s="10"/>
      <c r="H35" s="10"/>
      <c r="I35" s="10"/>
      <c r="J35" s="10"/>
      <c r="K35" s="10"/>
      <c r="L35" s="133"/>
      <c r="N35" s="62">
        <f t="shared" si="0"/>
        <v>0</v>
      </c>
      <c r="O35" s="60">
        <f>C38+F38+I38</f>
        <v>36630365</v>
      </c>
    </row>
    <row r="36" spans="1:15" s="27" customFormat="1" ht="29.25" customHeight="1">
      <c r="A36" s="155"/>
      <c r="B36" s="21" t="s">
        <v>121</v>
      </c>
      <c r="C36" s="10"/>
      <c r="D36" s="10"/>
      <c r="E36" s="10"/>
      <c r="F36" s="10">
        <f>F34</f>
        <v>18869251</v>
      </c>
      <c r="G36" s="10">
        <f>G38+G53</f>
        <v>17128772</v>
      </c>
      <c r="H36" s="10">
        <f>H34</f>
        <v>1240479</v>
      </c>
      <c r="I36" s="10">
        <f>I40+I55</f>
        <v>24964843</v>
      </c>
      <c r="J36" s="10">
        <f>J40+J55</f>
        <v>23919843</v>
      </c>
      <c r="K36" s="10">
        <f>K40+K55</f>
        <v>1045000</v>
      </c>
      <c r="L36" s="133"/>
      <c r="N36" s="62">
        <f t="shared" si="0"/>
        <v>43834094</v>
      </c>
      <c r="O36" s="60"/>
    </row>
    <row r="37" spans="1:15" s="27" customFormat="1" ht="29.25" customHeight="1">
      <c r="A37" s="119"/>
      <c r="B37" s="21" t="s">
        <v>50</v>
      </c>
      <c r="C37" s="10">
        <f>C41</f>
        <v>80000</v>
      </c>
      <c r="D37" s="10"/>
      <c r="E37" s="10">
        <f>E41</f>
        <v>80000</v>
      </c>
      <c r="F37" s="10"/>
      <c r="G37" s="10"/>
      <c r="H37" s="10"/>
      <c r="I37" s="10">
        <f>I56</f>
        <v>50000</v>
      </c>
      <c r="J37" s="10"/>
      <c r="K37" s="10">
        <f>K56</f>
        <v>50000</v>
      </c>
      <c r="L37" s="133"/>
      <c r="N37" s="62">
        <f t="shared" si="0"/>
        <v>50000</v>
      </c>
      <c r="O37" s="60"/>
    </row>
    <row r="38" spans="1:15" s="27" customFormat="1" ht="33" customHeight="1">
      <c r="A38" s="106" t="s">
        <v>74</v>
      </c>
      <c r="B38" s="22" t="s">
        <v>110</v>
      </c>
      <c r="C38" s="9">
        <f>C39+C41</f>
        <v>10001871</v>
      </c>
      <c r="D38" s="9">
        <f>D39</f>
        <v>9073395</v>
      </c>
      <c r="E38" s="9">
        <f>E39+E41</f>
        <v>928476</v>
      </c>
      <c r="F38" s="9">
        <f>F42+F46+F51</f>
        <v>10804251</v>
      </c>
      <c r="G38" s="9">
        <f>G40</f>
        <v>10346251</v>
      </c>
      <c r="H38" s="9">
        <f>H40</f>
        <v>458000</v>
      </c>
      <c r="I38" s="9">
        <f>I40</f>
        <v>15824243</v>
      </c>
      <c r="J38" s="9">
        <f>J40</f>
        <v>14929243</v>
      </c>
      <c r="K38" s="9">
        <f>K40</f>
        <v>895000</v>
      </c>
      <c r="L38" s="133"/>
      <c r="N38" s="62">
        <f>F38+I38</f>
        <v>26628494</v>
      </c>
      <c r="O38" s="60">
        <f>C38+F38+I38</f>
        <v>36630365</v>
      </c>
    </row>
    <row r="39" spans="1:18" s="27" customFormat="1" ht="30" customHeight="1">
      <c r="A39" s="137"/>
      <c r="B39" s="101" t="s">
        <v>5</v>
      </c>
      <c r="C39" s="10">
        <f>C43+C46+C50</f>
        <v>9921871</v>
      </c>
      <c r="D39" s="10">
        <f>D42+D46+D50</f>
        <v>9073395</v>
      </c>
      <c r="E39" s="10">
        <f>E43+E50+E46</f>
        <v>848476</v>
      </c>
      <c r="F39" s="10"/>
      <c r="G39" s="10"/>
      <c r="H39" s="10"/>
      <c r="I39" s="10"/>
      <c r="J39" s="10"/>
      <c r="K39" s="10"/>
      <c r="L39" s="133"/>
      <c r="N39" s="62">
        <f t="shared" si="0"/>
        <v>0</v>
      </c>
      <c r="R39" s="113"/>
    </row>
    <row r="40" spans="1:18" s="27" customFormat="1" ht="28.5" customHeight="1">
      <c r="A40" s="137"/>
      <c r="B40" s="21" t="s">
        <v>121</v>
      </c>
      <c r="C40" s="10"/>
      <c r="D40" s="10"/>
      <c r="E40" s="10"/>
      <c r="F40" s="10">
        <f>F44+F48+F51</f>
        <v>10804251</v>
      </c>
      <c r="G40" s="10">
        <f>G44+G48+G51</f>
        <v>10346251</v>
      </c>
      <c r="H40" s="10">
        <f>H42+H46+H49</f>
        <v>458000</v>
      </c>
      <c r="I40" s="10">
        <f>I42+I46+I49</f>
        <v>15824243</v>
      </c>
      <c r="J40" s="10">
        <f>J42+J46+J49</f>
        <v>14929243</v>
      </c>
      <c r="K40" s="10">
        <f>K42+K46+K49</f>
        <v>895000</v>
      </c>
      <c r="L40" s="133"/>
      <c r="N40" s="62">
        <f t="shared" si="0"/>
        <v>26628494</v>
      </c>
      <c r="R40" s="113"/>
    </row>
    <row r="41" spans="1:18" s="27" customFormat="1" ht="32.25" customHeight="1">
      <c r="A41" s="138"/>
      <c r="B41" s="21" t="s">
        <v>50</v>
      </c>
      <c r="C41" s="10">
        <f>C52+C45</f>
        <v>80000</v>
      </c>
      <c r="D41" s="10"/>
      <c r="E41" s="10">
        <f>E52+E45</f>
        <v>80000</v>
      </c>
      <c r="F41" s="10"/>
      <c r="G41" s="10"/>
      <c r="H41" s="10"/>
      <c r="I41" s="10"/>
      <c r="J41" s="10"/>
      <c r="K41" s="10"/>
      <c r="L41" s="133"/>
      <c r="N41" s="62">
        <f t="shared" si="0"/>
        <v>0</v>
      </c>
      <c r="R41" s="113"/>
    </row>
    <row r="42" spans="1:19" s="98" customFormat="1" ht="26.25" customHeight="1">
      <c r="A42" s="150" t="s">
        <v>38</v>
      </c>
      <c r="B42" s="22" t="s">
        <v>110</v>
      </c>
      <c r="C42" s="10">
        <f>D42+E42</f>
        <v>2356818</v>
      </c>
      <c r="D42" s="10">
        <v>2170408</v>
      </c>
      <c r="E42" s="10">
        <v>186410</v>
      </c>
      <c r="F42" s="10">
        <f>G42+H42</f>
        <v>2349957</v>
      </c>
      <c r="G42" s="10">
        <f>G44</f>
        <v>2229957</v>
      </c>
      <c r="H42" s="10">
        <v>120000</v>
      </c>
      <c r="I42" s="10">
        <f>J42+K42</f>
        <v>3339879</v>
      </c>
      <c r="J42" s="10">
        <v>3254879</v>
      </c>
      <c r="K42" s="10">
        <v>85000</v>
      </c>
      <c r="L42" s="133"/>
      <c r="N42" s="62">
        <f t="shared" si="0"/>
        <v>5689836</v>
      </c>
      <c r="O42" s="99">
        <f>C42+F42+I42</f>
        <v>8046654</v>
      </c>
      <c r="R42" s="113"/>
      <c r="S42" s="99">
        <f>C42+C46+C50</f>
        <v>9946871</v>
      </c>
    </row>
    <row r="43" spans="1:19" s="98" customFormat="1" ht="31.5" customHeight="1">
      <c r="A43" s="151"/>
      <c r="B43" s="101" t="s">
        <v>5</v>
      </c>
      <c r="C43" s="10">
        <v>2331818</v>
      </c>
      <c r="D43" s="10">
        <f>D42</f>
        <v>2170408</v>
      </c>
      <c r="E43" s="10">
        <v>161410</v>
      </c>
      <c r="F43" s="10"/>
      <c r="G43" s="10"/>
      <c r="H43" s="10"/>
      <c r="I43" s="10"/>
      <c r="J43" s="10"/>
      <c r="K43" s="10"/>
      <c r="L43" s="133"/>
      <c r="N43" s="62">
        <f t="shared" si="0"/>
        <v>0</v>
      </c>
      <c r="O43" s="99"/>
      <c r="R43" s="113"/>
      <c r="S43" s="99"/>
    </row>
    <row r="44" spans="1:19" s="98" customFormat="1" ht="21" customHeight="1">
      <c r="A44" s="151"/>
      <c r="B44" s="21" t="s">
        <v>121</v>
      </c>
      <c r="C44" s="10"/>
      <c r="D44" s="10"/>
      <c r="E44" s="10"/>
      <c r="F44" s="10">
        <f aca="true" t="shared" si="1" ref="F44:K44">F42</f>
        <v>2349957</v>
      </c>
      <c r="G44" s="10">
        <f>2279957-50000</f>
        <v>2229957</v>
      </c>
      <c r="H44" s="10">
        <f t="shared" si="1"/>
        <v>120000</v>
      </c>
      <c r="I44" s="10">
        <f t="shared" si="1"/>
        <v>3339879</v>
      </c>
      <c r="J44" s="10">
        <f t="shared" si="1"/>
        <v>3254879</v>
      </c>
      <c r="K44" s="10">
        <f t="shared" si="1"/>
        <v>85000</v>
      </c>
      <c r="L44" s="133"/>
      <c r="N44" s="62">
        <f t="shared" si="0"/>
        <v>5689836</v>
      </c>
      <c r="O44" s="99"/>
      <c r="R44" s="113"/>
      <c r="S44" s="99"/>
    </row>
    <row r="45" spans="1:19" s="98" customFormat="1" ht="33.75" customHeight="1">
      <c r="A45" s="152"/>
      <c r="B45" s="21" t="s">
        <v>50</v>
      </c>
      <c r="C45" s="10">
        <v>25000</v>
      </c>
      <c r="D45" s="10"/>
      <c r="E45" s="10">
        <v>25000</v>
      </c>
      <c r="F45" s="10"/>
      <c r="G45" s="10"/>
      <c r="H45" s="10"/>
      <c r="I45" s="10"/>
      <c r="J45" s="10"/>
      <c r="K45" s="10"/>
      <c r="L45" s="133"/>
      <c r="N45" s="62">
        <f t="shared" si="0"/>
        <v>0</v>
      </c>
      <c r="O45" s="99"/>
      <c r="R45" s="113"/>
      <c r="S45" s="99"/>
    </row>
    <row r="46" spans="1:18" s="87" customFormat="1" ht="21" customHeight="1">
      <c r="A46" s="106" t="s">
        <v>77</v>
      </c>
      <c r="B46" s="22" t="s">
        <v>110</v>
      </c>
      <c r="C46" s="10">
        <f>D46+E46</f>
        <v>4718216</v>
      </c>
      <c r="D46" s="10">
        <v>4136150</v>
      </c>
      <c r="E46" s="10">
        <f>292066+290000</f>
        <v>582066</v>
      </c>
      <c r="F46" s="10">
        <f>G46+H46</f>
        <v>4819294</v>
      </c>
      <c r="G46" s="10">
        <f>4519294-20000+100000+10000+70000</f>
        <v>4679294</v>
      </c>
      <c r="H46" s="10">
        <f>500000+150000-10000-500000</f>
        <v>140000</v>
      </c>
      <c r="I46" s="10">
        <f>J46+K46</f>
        <v>7371840</v>
      </c>
      <c r="J46" s="10">
        <v>6771840</v>
      </c>
      <c r="K46" s="10">
        <v>600000</v>
      </c>
      <c r="L46" s="133"/>
      <c r="N46" s="62">
        <f t="shared" si="0"/>
        <v>12191134</v>
      </c>
      <c r="O46" s="89">
        <f>C46+F46+I46</f>
        <v>16909350</v>
      </c>
      <c r="R46" s="113"/>
    </row>
    <row r="47" spans="1:18" s="87" customFormat="1" ht="27.75" customHeight="1">
      <c r="A47" s="137"/>
      <c r="B47" s="101" t="s">
        <v>5</v>
      </c>
      <c r="C47" s="10">
        <f>C46</f>
        <v>4718216</v>
      </c>
      <c r="D47" s="10">
        <f>D46</f>
        <v>4136150</v>
      </c>
      <c r="E47" s="10">
        <f>E46</f>
        <v>582066</v>
      </c>
      <c r="F47" s="10"/>
      <c r="G47" s="10"/>
      <c r="H47" s="10"/>
      <c r="I47" s="10"/>
      <c r="J47" s="10"/>
      <c r="K47" s="10"/>
      <c r="L47" s="133"/>
      <c r="N47" s="62"/>
      <c r="O47" s="89"/>
      <c r="R47" s="113"/>
    </row>
    <row r="48" spans="1:18" s="87" customFormat="1" ht="21" customHeight="1">
      <c r="A48" s="138"/>
      <c r="B48" s="21" t="s">
        <v>121</v>
      </c>
      <c r="C48" s="10"/>
      <c r="D48" s="10"/>
      <c r="E48" s="10"/>
      <c r="F48" s="10">
        <f aca="true" t="shared" si="2" ref="F48:K48">F46</f>
        <v>4819294</v>
      </c>
      <c r="G48" s="10">
        <f>G46</f>
        <v>4679294</v>
      </c>
      <c r="H48" s="10">
        <f t="shared" si="2"/>
        <v>140000</v>
      </c>
      <c r="I48" s="10">
        <f t="shared" si="2"/>
        <v>7371840</v>
      </c>
      <c r="J48" s="10">
        <f t="shared" si="2"/>
        <v>6771840</v>
      </c>
      <c r="K48" s="10">
        <f t="shared" si="2"/>
        <v>600000</v>
      </c>
      <c r="L48" s="133"/>
      <c r="N48" s="62"/>
      <c r="O48" s="89"/>
      <c r="R48" s="113"/>
    </row>
    <row r="49" spans="1:18" s="87" customFormat="1" ht="23.25" customHeight="1">
      <c r="A49" s="106" t="s">
        <v>40</v>
      </c>
      <c r="B49" s="22" t="s">
        <v>110</v>
      </c>
      <c r="C49" s="10">
        <f>D49+E49</f>
        <v>2926837</v>
      </c>
      <c r="D49" s="10">
        <f>D50</f>
        <v>2766837</v>
      </c>
      <c r="E49" s="10">
        <f>E50+E52</f>
        <v>160000</v>
      </c>
      <c r="F49" s="10">
        <f aca="true" t="shared" si="3" ref="F49:K49">F51</f>
        <v>3635000</v>
      </c>
      <c r="G49" s="10">
        <f t="shared" si="3"/>
        <v>3437000</v>
      </c>
      <c r="H49" s="10">
        <f t="shared" si="3"/>
        <v>198000</v>
      </c>
      <c r="I49" s="10">
        <f t="shared" si="3"/>
        <v>5112524</v>
      </c>
      <c r="J49" s="10">
        <v>4902524</v>
      </c>
      <c r="K49" s="10">
        <f t="shared" si="3"/>
        <v>210000</v>
      </c>
      <c r="L49" s="133"/>
      <c r="N49" s="62">
        <f t="shared" si="0"/>
        <v>8747524</v>
      </c>
      <c r="O49" s="100">
        <f>C49+F49+I49</f>
        <v>11674361</v>
      </c>
      <c r="R49" s="113"/>
    </row>
    <row r="50" spans="1:18" s="87" customFormat="1" ht="32.25" customHeight="1">
      <c r="A50" s="137"/>
      <c r="B50" s="101" t="s">
        <v>5</v>
      </c>
      <c r="C50" s="10">
        <f>D50+E50</f>
        <v>2871837</v>
      </c>
      <c r="D50" s="10">
        <v>2766837</v>
      </c>
      <c r="E50" s="10">
        <v>105000</v>
      </c>
      <c r="F50" s="10"/>
      <c r="G50" s="97"/>
      <c r="H50" s="97"/>
      <c r="I50" s="97"/>
      <c r="J50" s="97"/>
      <c r="K50" s="10"/>
      <c r="L50" s="133"/>
      <c r="N50" s="62">
        <f t="shared" si="0"/>
        <v>0</v>
      </c>
      <c r="O50" s="89">
        <f>C50+F50+I50</f>
        <v>2871837</v>
      </c>
      <c r="R50" s="113"/>
    </row>
    <row r="51" spans="1:18" s="87" customFormat="1" ht="22.5" customHeight="1">
      <c r="A51" s="137"/>
      <c r="B51" s="21" t="s">
        <v>121</v>
      </c>
      <c r="C51" s="10"/>
      <c r="D51" s="10"/>
      <c r="E51" s="10"/>
      <c r="F51" s="10">
        <f>G51+H51</f>
        <v>3635000</v>
      </c>
      <c r="G51" s="97">
        <f>3120000+40000+100000+127000+50000</f>
        <v>3437000</v>
      </c>
      <c r="H51" s="97">
        <f>125000+73000</f>
        <v>198000</v>
      </c>
      <c r="I51" s="97">
        <f>J51+K51</f>
        <v>5112524</v>
      </c>
      <c r="J51" s="97">
        <f>J49</f>
        <v>4902524</v>
      </c>
      <c r="K51" s="10">
        <v>210000</v>
      </c>
      <c r="L51" s="133"/>
      <c r="N51" s="62">
        <f t="shared" si="0"/>
        <v>8747524</v>
      </c>
      <c r="O51" s="89"/>
      <c r="R51" s="113"/>
    </row>
    <row r="52" spans="1:18" s="87" customFormat="1" ht="30" customHeight="1">
      <c r="A52" s="138"/>
      <c r="B52" s="21" t="s">
        <v>50</v>
      </c>
      <c r="C52" s="10">
        <f>E52</f>
        <v>55000</v>
      </c>
      <c r="D52" s="10"/>
      <c r="E52" s="10">
        <v>55000</v>
      </c>
      <c r="F52" s="10"/>
      <c r="G52" s="97"/>
      <c r="H52" s="97"/>
      <c r="I52" s="97"/>
      <c r="J52" s="97"/>
      <c r="K52" s="10"/>
      <c r="L52" s="133"/>
      <c r="N52" s="62">
        <f t="shared" si="0"/>
        <v>0</v>
      </c>
      <c r="O52" s="89"/>
      <c r="R52" s="113"/>
    </row>
    <row r="53" spans="1:18" s="27" customFormat="1" ht="34.5" customHeight="1">
      <c r="A53" s="106" t="s">
        <v>78</v>
      </c>
      <c r="B53" s="22" t="s">
        <v>110</v>
      </c>
      <c r="C53" s="9">
        <f>C58+C60</f>
        <v>5500000</v>
      </c>
      <c r="D53" s="9">
        <f>D58+D60</f>
        <v>5300000</v>
      </c>
      <c r="E53" s="9">
        <f>E54</f>
        <v>200000</v>
      </c>
      <c r="F53" s="9">
        <f aca="true" t="shared" si="4" ref="F53:K53">F59+F60</f>
        <v>7565000</v>
      </c>
      <c r="G53" s="9">
        <f t="shared" si="4"/>
        <v>6782521</v>
      </c>
      <c r="H53" s="9">
        <f>H59+H60</f>
        <v>782479</v>
      </c>
      <c r="I53" s="9">
        <f t="shared" si="4"/>
        <v>9190600</v>
      </c>
      <c r="J53" s="9">
        <f t="shared" si="4"/>
        <v>8990600</v>
      </c>
      <c r="K53" s="9">
        <f t="shared" si="4"/>
        <v>200000</v>
      </c>
      <c r="L53" s="133"/>
      <c r="N53" s="62">
        <f>F53+I53</f>
        <v>16755600</v>
      </c>
      <c r="O53" s="60">
        <f>C53+F53+I53</f>
        <v>22255600</v>
      </c>
      <c r="R53" s="113"/>
    </row>
    <row r="54" spans="1:18" s="27" customFormat="1" ht="30" customHeight="1">
      <c r="A54" s="107"/>
      <c r="B54" s="101" t="s">
        <v>5</v>
      </c>
      <c r="C54" s="9">
        <f>C58+C61</f>
        <v>5500000</v>
      </c>
      <c r="D54" s="9">
        <f>D58+D61</f>
        <v>5300000</v>
      </c>
      <c r="E54" s="9">
        <f>E58+E61</f>
        <v>200000</v>
      </c>
      <c r="F54" s="9"/>
      <c r="G54" s="9"/>
      <c r="H54" s="9"/>
      <c r="I54" s="9"/>
      <c r="J54" s="9"/>
      <c r="K54" s="9"/>
      <c r="L54" s="133"/>
      <c r="N54" s="62"/>
      <c r="O54" s="60"/>
      <c r="R54" s="113"/>
    </row>
    <row r="55" spans="1:18" s="27" customFormat="1" ht="27.75" customHeight="1">
      <c r="A55" s="107"/>
      <c r="B55" s="21" t="s">
        <v>121</v>
      </c>
      <c r="C55" s="9"/>
      <c r="D55" s="9"/>
      <c r="E55" s="9"/>
      <c r="F55" s="9">
        <f aca="true" t="shared" si="5" ref="F55:K55">F59+F62</f>
        <v>7559521</v>
      </c>
      <c r="G55" s="9">
        <f t="shared" si="5"/>
        <v>6782521</v>
      </c>
      <c r="H55" s="9">
        <f t="shared" si="5"/>
        <v>777000</v>
      </c>
      <c r="I55" s="9">
        <f t="shared" si="5"/>
        <v>9140600</v>
      </c>
      <c r="J55" s="9">
        <f t="shared" si="5"/>
        <v>8990600</v>
      </c>
      <c r="K55" s="9">
        <f t="shared" si="5"/>
        <v>150000</v>
      </c>
      <c r="L55" s="133"/>
      <c r="N55" s="62">
        <f>F55+I55</f>
        <v>16700121</v>
      </c>
      <c r="O55" s="60"/>
      <c r="R55" s="113"/>
    </row>
    <row r="56" spans="1:18" s="27" customFormat="1" ht="30" customHeight="1">
      <c r="A56" s="108"/>
      <c r="B56" s="21" t="s">
        <v>50</v>
      </c>
      <c r="C56" s="9"/>
      <c r="D56" s="9"/>
      <c r="E56" s="9"/>
      <c r="F56" s="9">
        <f>F63</f>
        <v>5479</v>
      </c>
      <c r="G56" s="9"/>
      <c r="H56" s="9">
        <f>H63</f>
        <v>5479</v>
      </c>
      <c r="I56" s="9">
        <f>I63</f>
        <v>50000</v>
      </c>
      <c r="J56" s="9"/>
      <c r="K56" s="9">
        <f>K63</f>
        <v>50000</v>
      </c>
      <c r="L56" s="133"/>
      <c r="N56" s="62"/>
      <c r="O56" s="60"/>
      <c r="R56" s="113"/>
    </row>
    <row r="57" spans="1:18" s="27" customFormat="1" ht="30" customHeight="1">
      <c r="A57" s="106" t="s">
        <v>41</v>
      </c>
      <c r="B57" s="22" t="s">
        <v>110</v>
      </c>
      <c r="C57" s="10">
        <f>C58</f>
        <v>1900000</v>
      </c>
      <c r="D57" s="10">
        <f>D58</f>
        <v>1800000</v>
      </c>
      <c r="E57" s="10">
        <f>E58</f>
        <v>100000</v>
      </c>
      <c r="F57" s="10">
        <f aca="true" t="shared" si="6" ref="F57:K57">F59</f>
        <v>3196328</v>
      </c>
      <c r="G57" s="10">
        <f t="shared" si="6"/>
        <v>2446328</v>
      </c>
      <c r="H57" s="10">
        <f t="shared" si="6"/>
        <v>750000</v>
      </c>
      <c r="I57" s="10">
        <f t="shared" si="6"/>
        <v>3473330</v>
      </c>
      <c r="J57" s="10">
        <f t="shared" si="6"/>
        <v>3373330</v>
      </c>
      <c r="K57" s="10">
        <f t="shared" si="6"/>
        <v>100000</v>
      </c>
      <c r="L57" s="133"/>
      <c r="N57" s="62"/>
      <c r="O57" s="60"/>
      <c r="R57" s="113"/>
    </row>
    <row r="58" spans="1:18" s="27" customFormat="1" ht="36.75" customHeight="1">
      <c r="A58" s="107"/>
      <c r="B58" s="101" t="s">
        <v>5</v>
      </c>
      <c r="C58" s="10">
        <f>D58+E58</f>
        <v>1900000</v>
      </c>
      <c r="D58" s="10">
        <v>1800000</v>
      </c>
      <c r="E58" s="10">
        <v>100000</v>
      </c>
      <c r="F58" s="9"/>
      <c r="G58" s="9"/>
      <c r="H58" s="9"/>
      <c r="I58" s="9"/>
      <c r="J58" s="9"/>
      <c r="K58" s="9"/>
      <c r="L58" s="133"/>
      <c r="N58" s="62"/>
      <c r="O58" s="60"/>
      <c r="R58" s="113"/>
    </row>
    <row r="59" spans="1:18" s="87" customFormat="1" ht="22.5" customHeight="1">
      <c r="A59" s="108"/>
      <c r="B59" s="21" t="s">
        <v>121</v>
      </c>
      <c r="C59" s="10"/>
      <c r="D59" s="10"/>
      <c r="E59" s="10"/>
      <c r="F59" s="10">
        <f>G59+H59</f>
        <v>3196328</v>
      </c>
      <c r="G59" s="10">
        <f>2440000+6328</f>
        <v>2446328</v>
      </c>
      <c r="H59" s="10">
        <v>750000</v>
      </c>
      <c r="I59" s="10">
        <f>J59+K59</f>
        <v>3473330</v>
      </c>
      <c r="J59" s="10">
        <v>3373330</v>
      </c>
      <c r="K59" s="10">
        <v>100000</v>
      </c>
      <c r="L59" s="133"/>
      <c r="N59" s="62">
        <f t="shared" si="0"/>
        <v>6669658</v>
      </c>
      <c r="O59" s="89">
        <f>C59+F59+I59</f>
        <v>6669658</v>
      </c>
      <c r="R59" s="113"/>
    </row>
    <row r="60" spans="1:18" s="87" customFormat="1" ht="22.5" customHeight="1">
      <c r="A60" s="126" t="s">
        <v>42</v>
      </c>
      <c r="B60" s="22" t="s">
        <v>110</v>
      </c>
      <c r="C60" s="10">
        <f>D60+E60</f>
        <v>3600000</v>
      </c>
      <c r="D60" s="10">
        <v>3500000</v>
      </c>
      <c r="E60" s="10">
        <v>100000</v>
      </c>
      <c r="F60" s="10">
        <f>G60+H60</f>
        <v>4368672</v>
      </c>
      <c r="G60" s="10">
        <f>4375000-32479-6328</f>
        <v>4336193</v>
      </c>
      <c r="H60" s="10">
        <f>27000+5479</f>
        <v>32479</v>
      </c>
      <c r="I60" s="10">
        <f>J60+K60</f>
        <v>5717270</v>
      </c>
      <c r="J60" s="10">
        <v>5617270</v>
      </c>
      <c r="K60" s="10">
        <v>100000</v>
      </c>
      <c r="L60" s="133"/>
      <c r="N60" s="62">
        <f>F60+I60</f>
        <v>10085942</v>
      </c>
      <c r="O60" s="89">
        <f>C60+F60+I60</f>
        <v>13685942</v>
      </c>
      <c r="R60" s="113"/>
    </row>
    <row r="61" spans="1:18" s="87" customFormat="1" ht="27.75" customHeight="1">
      <c r="A61" s="127"/>
      <c r="B61" s="101" t="s">
        <v>5</v>
      </c>
      <c r="C61" s="10">
        <f>D61+E61</f>
        <v>3600000</v>
      </c>
      <c r="D61" s="10">
        <v>3500000</v>
      </c>
      <c r="E61" s="10">
        <v>100000</v>
      </c>
      <c r="F61" s="10"/>
      <c r="G61" s="10"/>
      <c r="H61" s="10"/>
      <c r="I61" s="10"/>
      <c r="J61" s="10"/>
      <c r="K61" s="10"/>
      <c r="L61" s="37"/>
      <c r="N61" s="62"/>
      <c r="O61" s="89"/>
      <c r="R61" s="113"/>
    </row>
    <row r="62" spans="1:18" s="87" customFormat="1" ht="22.5" customHeight="1">
      <c r="A62" s="127"/>
      <c r="B62" s="21" t="s">
        <v>121</v>
      </c>
      <c r="C62" s="10"/>
      <c r="D62" s="10"/>
      <c r="E62" s="10"/>
      <c r="F62" s="10">
        <f>G62+H62</f>
        <v>4363193</v>
      </c>
      <c r="G62" s="10">
        <f>4375000-32479-6328</f>
        <v>4336193</v>
      </c>
      <c r="H62" s="10">
        <f>27000</f>
        <v>27000</v>
      </c>
      <c r="I62" s="10">
        <f>J62+K62</f>
        <v>5667270</v>
      </c>
      <c r="J62" s="10">
        <v>5617270</v>
      </c>
      <c r="K62" s="10">
        <v>50000</v>
      </c>
      <c r="L62" s="37"/>
      <c r="N62" s="62">
        <f>F62+I62</f>
        <v>10030463</v>
      </c>
      <c r="O62" s="89"/>
      <c r="R62" s="113"/>
    </row>
    <row r="63" spans="1:18" s="87" customFormat="1" ht="32.25" customHeight="1">
      <c r="A63" s="127"/>
      <c r="B63" s="21" t="s">
        <v>50</v>
      </c>
      <c r="C63" s="10"/>
      <c r="D63" s="10"/>
      <c r="E63" s="10"/>
      <c r="F63" s="10">
        <f>H63</f>
        <v>5479</v>
      </c>
      <c r="G63" s="10"/>
      <c r="H63" s="10">
        <v>5479</v>
      </c>
      <c r="I63" s="10">
        <f>K63</f>
        <v>50000</v>
      </c>
      <c r="J63" s="10"/>
      <c r="K63" s="10">
        <v>50000</v>
      </c>
      <c r="L63" s="37"/>
      <c r="N63" s="62"/>
      <c r="O63" s="89"/>
      <c r="R63" s="113"/>
    </row>
    <row r="64" spans="1:18" s="87" customFormat="1" ht="53.25" customHeight="1">
      <c r="A64" s="95" t="s">
        <v>114</v>
      </c>
      <c r="B64" s="21" t="s">
        <v>121</v>
      </c>
      <c r="C64" s="10"/>
      <c r="D64" s="10"/>
      <c r="E64" s="10"/>
      <c r="F64" s="9">
        <f>F65</f>
        <v>500000</v>
      </c>
      <c r="G64" s="9"/>
      <c r="H64" s="9">
        <f>H65</f>
        <v>500000</v>
      </c>
      <c r="I64" s="9">
        <f>K64</f>
        <v>840000</v>
      </c>
      <c r="J64" s="9"/>
      <c r="K64" s="9">
        <f>K65</f>
        <v>840000</v>
      </c>
      <c r="L64" s="37"/>
      <c r="N64" s="62">
        <f>F64+I64</f>
        <v>1340000</v>
      </c>
      <c r="O64" s="89"/>
      <c r="R64" s="113"/>
    </row>
    <row r="65" spans="1:18" s="87" customFormat="1" ht="51" customHeight="1">
      <c r="A65" s="94" t="s">
        <v>115</v>
      </c>
      <c r="B65" s="21" t="s">
        <v>121</v>
      </c>
      <c r="C65" s="10"/>
      <c r="D65" s="10"/>
      <c r="E65" s="10"/>
      <c r="F65" s="10">
        <v>500000</v>
      </c>
      <c r="G65" s="10"/>
      <c r="H65" s="10">
        <v>500000</v>
      </c>
      <c r="I65" s="10">
        <f>K65</f>
        <v>840000</v>
      </c>
      <c r="J65" s="10"/>
      <c r="K65" s="10">
        <v>840000</v>
      </c>
      <c r="L65" s="37"/>
      <c r="N65" s="62"/>
      <c r="O65" s="89"/>
      <c r="R65" s="113"/>
    </row>
    <row r="66" spans="1:18" s="87" customFormat="1" ht="22.5" customHeight="1">
      <c r="A66" s="103" t="s">
        <v>86</v>
      </c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5"/>
      <c r="O66" s="89"/>
      <c r="R66" s="113"/>
    </row>
    <row r="67" spans="1:18" s="87" customFormat="1" ht="22.5" customHeight="1">
      <c r="A67" s="123" t="s">
        <v>30</v>
      </c>
      <c r="B67" s="124"/>
      <c r="C67" s="124"/>
      <c r="D67" s="124"/>
      <c r="E67" s="124"/>
      <c r="F67" s="124"/>
      <c r="G67" s="124"/>
      <c r="H67" s="124"/>
      <c r="I67" s="124"/>
      <c r="J67" s="124"/>
      <c r="K67" s="124"/>
      <c r="L67" s="125"/>
      <c r="O67" s="89"/>
      <c r="R67" s="113"/>
    </row>
    <row r="68" spans="1:18" s="87" customFormat="1" ht="39.75" customHeight="1">
      <c r="A68" s="117" t="s">
        <v>75</v>
      </c>
      <c r="B68" s="81" t="s">
        <v>110</v>
      </c>
      <c r="C68" s="80">
        <f>C72</f>
        <v>11772394</v>
      </c>
      <c r="D68" s="80">
        <f aca="true" t="shared" si="7" ref="D68:K68">D72</f>
        <v>10977899</v>
      </c>
      <c r="E68" s="80">
        <f t="shared" si="7"/>
        <v>794495</v>
      </c>
      <c r="F68" s="80">
        <f t="shared" si="7"/>
        <v>12317518</v>
      </c>
      <c r="G68" s="80">
        <f t="shared" si="7"/>
        <v>11762601</v>
      </c>
      <c r="H68" s="80">
        <f t="shared" si="7"/>
        <v>554917</v>
      </c>
      <c r="I68" s="80">
        <f t="shared" si="7"/>
        <v>19962148</v>
      </c>
      <c r="J68" s="80">
        <f t="shared" si="7"/>
        <v>19111100</v>
      </c>
      <c r="K68" s="80">
        <f t="shared" si="7"/>
        <v>851048</v>
      </c>
      <c r="L68" s="156" t="s">
        <v>79</v>
      </c>
      <c r="O68" s="89">
        <f>C68+F68+I68</f>
        <v>44052060</v>
      </c>
      <c r="R68" s="113"/>
    </row>
    <row r="69" spans="1:18" s="87" customFormat="1" ht="43.5" customHeight="1">
      <c r="A69" s="107"/>
      <c r="B69" s="101" t="s">
        <v>5</v>
      </c>
      <c r="C69" s="80">
        <v>11647394</v>
      </c>
      <c r="D69" s="80">
        <v>10952899</v>
      </c>
      <c r="E69" s="80">
        <v>694495</v>
      </c>
      <c r="F69" s="80"/>
      <c r="G69" s="80"/>
      <c r="H69" s="80"/>
      <c r="I69" s="80"/>
      <c r="J69" s="80"/>
      <c r="K69" s="80"/>
      <c r="L69" s="140"/>
      <c r="O69" s="89"/>
      <c r="R69" s="113"/>
    </row>
    <row r="70" spans="1:18" s="87" customFormat="1" ht="24" customHeight="1">
      <c r="A70" s="107"/>
      <c r="B70" s="79" t="s">
        <v>121</v>
      </c>
      <c r="C70" s="80"/>
      <c r="D70" s="80"/>
      <c r="E70" s="80"/>
      <c r="F70" s="80">
        <f aca="true" t="shared" si="8" ref="F70:K70">F72</f>
        <v>12317518</v>
      </c>
      <c r="G70" s="80">
        <f t="shared" si="8"/>
        <v>11762601</v>
      </c>
      <c r="H70" s="80">
        <f t="shared" si="8"/>
        <v>554917</v>
      </c>
      <c r="I70" s="80">
        <f t="shared" si="8"/>
        <v>19962148</v>
      </c>
      <c r="J70" s="80">
        <f t="shared" si="8"/>
        <v>19111100</v>
      </c>
      <c r="K70" s="80">
        <f t="shared" si="8"/>
        <v>851048</v>
      </c>
      <c r="L70" s="140"/>
      <c r="O70" s="89">
        <f>F70+I70</f>
        <v>32279666</v>
      </c>
      <c r="R70" s="113"/>
    </row>
    <row r="71" spans="1:18" s="87" customFormat="1" ht="46.5" customHeight="1">
      <c r="A71" s="108"/>
      <c r="B71" s="101" t="s">
        <v>109</v>
      </c>
      <c r="C71" s="80">
        <f>D71+E71</f>
        <v>125000</v>
      </c>
      <c r="D71" s="80">
        <v>25000</v>
      </c>
      <c r="E71" s="80">
        <v>100000</v>
      </c>
      <c r="F71" s="80"/>
      <c r="G71" s="80"/>
      <c r="H71" s="80"/>
      <c r="I71" s="80"/>
      <c r="J71" s="80"/>
      <c r="K71" s="80"/>
      <c r="L71" s="140"/>
      <c r="O71" s="89"/>
      <c r="R71" s="113"/>
    </row>
    <row r="72" spans="1:18" s="87" customFormat="1" ht="84" customHeight="1">
      <c r="A72" s="94" t="s">
        <v>94</v>
      </c>
      <c r="B72" s="21"/>
      <c r="C72" s="10">
        <f>SUM(C73:C77)</f>
        <v>11772394</v>
      </c>
      <c r="D72" s="10">
        <f aca="true" t="shared" si="9" ref="D72:K72">SUM(D73:D77)</f>
        <v>10977899</v>
      </c>
      <c r="E72" s="10">
        <f t="shared" si="9"/>
        <v>794495</v>
      </c>
      <c r="F72" s="10">
        <f t="shared" si="9"/>
        <v>12317518</v>
      </c>
      <c r="G72" s="10">
        <f t="shared" si="9"/>
        <v>11762601</v>
      </c>
      <c r="H72" s="10">
        <f t="shared" si="9"/>
        <v>554917</v>
      </c>
      <c r="I72" s="10">
        <f t="shared" si="9"/>
        <v>19962148</v>
      </c>
      <c r="J72" s="10">
        <f t="shared" si="9"/>
        <v>19111100</v>
      </c>
      <c r="K72" s="10">
        <f t="shared" si="9"/>
        <v>851048</v>
      </c>
      <c r="L72" s="140"/>
      <c r="O72" s="89">
        <f aca="true" t="shared" si="10" ref="O72:O77">C72+F72+I72</f>
        <v>44052060</v>
      </c>
      <c r="R72" s="113"/>
    </row>
    <row r="73" spans="1:18" s="87" customFormat="1" ht="29.25" customHeight="1">
      <c r="A73" s="95" t="s">
        <v>99</v>
      </c>
      <c r="B73" s="21"/>
      <c r="C73" s="10">
        <f>D73+E73</f>
        <v>2778232</v>
      </c>
      <c r="D73" s="10">
        <f>2448737+25000</f>
        <v>2473737</v>
      </c>
      <c r="E73" s="10">
        <f>154495+30000+120000</f>
        <v>304495</v>
      </c>
      <c r="F73" s="10">
        <f>G73+H73</f>
        <v>2541055</v>
      </c>
      <c r="G73" s="10">
        <v>2383055</v>
      </c>
      <c r="H73" s="10">
        <v>158000</v>
      </c>
      <c r="I73" s="10">
        <f>J73+K73</f>
        <v>3775351</v>
      </c>
      <c r="J73" s="10">
        <f>2796911+800000</f>
        <v>3596911</v>
      </c>
      <c r="K73" s="53">
        <f>28440+150000</f>
        <v>178440</v>
      </c>
      <c r="L73" s="140"/>
      <c r="N73" s="89">
        <f>F73+I73</f>
        <v>6316406</v>
      </c>
      <c r="O73" s="89">
        <f t="shared" si="10"/>
        <v>9094638</v>
      </c>
      <c r="R73" s="113"/>
    </row>
    <row r="74" spans="1:18" s="87" customFormat="1" ht="23.25" customHeight="1">
      <c r="A74" s="95" t="s">
        <v>95</v>
      </c>
      <c r="B74" s="21"/>
      <c r="C74" s="10">
        <f>D74+E74</f>
        <v>1758646</v>
      </c>
      <c r="D74" s="10">
        <v>1608646</v>
      </c>
      <c r="E74" s="10">
        <v>150000</v>
      </c>
      <c r="F74" s="10">
        <f>G74+H74</f>
        <v>1922855</v>
      </c>
      <c r="G74" s="10">
        <f>1788455</f>
        <v>1788455</v>
      </c>
      <c r="H74" s="10">
        <f>94400+40000</f>
        <v>134400</v>
      </c>
      <c r="I74" s="10">
        <f>J74+K74</f>
        <v>3051049</v>
      </c>
      <c r="J74" s="10">
        <f>1782831+1120000</f>
        <v>2902831</v>
      </c>
      <c r="K74" s="53">
        <f>88218+60000</f>
        <v>148218</v>
      </c>
      <c r="L74" s="140"/>
      <c r="N74" s="89">
        <f>F74+I74</f>
        <v>4973904</v>
      </c>
      <c r="O74" s="89">
        <f t="shared" si="10"/>
        <v>6732550</v>
      </c>
      <c r="R74" s="113"/>
    </row>
    <row r="75" spans="1:18" s="87" customFormat="1" ht="23.25" customHeight="1">
      <c r="A75" s="95" t="s">
        <v>96</v>
      </c>
      <c r="B75" s="21"/>
      <c r="C75" s="10">
        <f>D75+E75</f>
        <v>2183454</v>
      </c>
      <c r="D75" s="10">
        <v>2053454</v>
      </c>
      <c r="E75" s="10">
        <v>130000</v>
      </c>
      <c r="F75" s="10">
        <f>G75+H75</f>
        <v>2566855</v>
      </c>
      <c r="G75" s="10">
        <v>2456355</v>
      </c>
      <c r="H75" s="10">
        <v>110500</v>
      </c>
      <c r="I75" s="10">
        <f>J75+K75</f>
        <v>4310569</v>
      </c>
      <c r="J75" s="10">
        <f>2360069+1850000</f>
        <v>4210069</v>
      </c>
      <c r="K75" s="53">
        <f>20500+80000</f>
        <v>100500</v>
      </c>
      <c r="L75" s="140"/>
      <c r="N75" s="89">
        <f>F75+I75</f>
        <v>6877424</v>
      </c>
      <c r="O75" s="89">
        <f t="shared" si="10"/>
        <v>9060878</v>
      </c>
      <c r="R75" s="113"/>
    </row>
    <row r="76" spans="1:18" s="87" customFormat="1" ht="32.25" customHeight="1">
      <c r="A76" s="95" t="s">
        <v>97</v>
      </c>
      <c r="B76" s="21"/>
      <c r="C76" s="10">
        <f>D76+E76</f>
        <v>2892062</v>
      </c>
      <c r="D76" s="10">
        <v>2762062</v>
      </c>
      <c r="E76" s="10">
        <v>130000</v>
      </c>
      <c r="F76" s="10">
        <f>G76+H76</f>
        <v>2973496</v>
      </c>
      <c r="G76" s="10">
        <v>2892736</v>
      </c>
      <c r="H76" s="10">
        <v>80760</v>
      </c>
      <c r="I76" s="10">
        <f>J76+K76</f>
        <v>4754989</v>
      </c>
      <c r="J76" s="10">
        <f>3154989+1500000</f>
        <v>4654989</v>
      </c>
      <c r="K76" s="53">
        <v>100000</v>
      </c>
      <c r="L76" s="140"/>
      <c r="N76" s="89">
        <f>F76+I76</f>
        <v>7728485</v>
      </c>
      <c r="O76" s="89">
        <f t="shared" si="10"/>
        <v>10620547</v>
      </c>
      <c r="R76" s="113"/>
    </row>
    <row r="77" spans="1:18" s="87" customFormat="1" ht="32.25" customHeight="1">
      <c r="A77" s="95" t="s">
        <v>98</v>
      </c>
      <c r="B77" s="21"/>
      <c r="C77" s="10">
        <f>D77+E77</f>
        <v>2160000</v>
      </c>
      <c r="D77" s="10">
        <v>2080000</v>
      </c>
      <c r="E77" s="10">
        <f>130000-50000</f>
        <v>80000</v>
      </c>
      <c r="F77" s="10">
        <f>G77+H77</f>
        <v>2313257</v>
      </c>
      <c r="G77" s="10">
        <f>2242000</f>
        <v>2242000</v>
      </c>
      <c r="H77" s="10">
        <f>111257-40000</f>
        <v>71257</v>
      </c>
      <c r="I77" s="10">
        <f>J77+K77</f>
        <v>4070190</v>
      </c>
      <c r="J77" s="10">
        <f>2446300+1300000</f>
        <v>3746300</v>
      </c>
      <c r="K77" s="53">
        <f>163890+100000+60000</f>
        <v>323890</v>
      </c>
      <c r="L77" s="157"/>
      <c r="N77" s="89">
        <f>F77+I77</f>
        <v>6383447</v>
      </c>
      <c r="O77" s="89">
        <f t="shared" si="10"/>
        <v>8543447</v>
      </c>
      <c r="R77" s="113"/>
    </row>
    <row r="78" spans="1:18" s="27" customFormat="1" ht="27" customHeight="1">
      <c r="A78" s="130" t="s">
        <v>90</v>
      </c>
      <c r="B78" s="131"/>
      <c r="C78" s="131"/>
      <c r="D78" s="131"/>
      <c r="E78" s="131"/>
      <c r="F78" s="131"/>
      <c r="G78" s="131"/>
      <c r="H78" s="131"/>
      <c r="I78" s="131"/>
      <c r="J78" s="131"/>
      <c r="K78" s="131"/>
      <c r="L78" s="132"/>
      <c r="R78" s="113"/>
    </row>
    <row r="79" spans="1:18" s="27" customFormat="1" ht="26.25" customHeight="1">
      <c r="A79" s="148" t="s">
        <v>91</v>
      </c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49"/>
      <c r="R79" s="113"/>
    </row>
    <row r="80" spans="1:18" s="27" customFormat="1" ht="37.5" customHeight="1">
      <c r="A80" s="158" t="s">
        <v>87</v>
      </c>
      <c r="B80" s="22" t="s">
        <v>110</v>
      </c>
      <c r="C80" s="9">
        <v>6950948</v>
      </c>
      <c r="D80" s="9">
        <v>6843948</v>
      </c>
      <c r="E80" s="9">
        <v>107000</v>
      </c>
      <c r="F80" s="9">
        <v>11435894</v>
      </c>
      <c r="G80" s="9">
        <v>10923544</v>
      </c>
      <c r="H80" s="9">
        <v>512350</v>
      </c>
      <c r="I80" s="9">
        <v>19482438</v>
      </c>
      <c r="J80" s="9">
        <v>19264468</v>
      </c>
      <c r="K80" s="9">
        <v>217970</v>
      </c>
      <c r="L80" s="154" t="s">
        <v>79</v>
      </c>
      <c r="O80" s="60">
        <f>C80+F80+I80</f>
        <v>37869280</v>
      </c>
      <c r="R80" s="113"/>
    </row>
    <row r="81" spans="1:18" s="27" customFormat="1" ht="31.5" customHeight="1">
      <c r="A81" s="158"/>
      <c r="B81" s="101" t="s">
        <v>5</v>
      </c>
      <c r="C81" s="9">
        <v>6843948</v>
      </c>
      <c r="D81" s="9">
        <v>6843948</v>
      </c>
      <c r="E81" s="9"/>
      <c r="F81" s="9"/>
      <c r="G81" s="9"/>
      <c r="H81" s="9"/>
      <c r="I81" s="9"/>
      <c r="J81" s="9"/>
      <c r="K81" s="9"/>
      <c r="L81" s="154"/>
      <c r="O81" s="60">
        <f>C81+F81+I81</f>
        <v>6843948</v>
      </c>
      <c r="R81" s="113"/>
    </row>
    <row r="82" spans="1:18" s="27" customFormat="1" ht="30" customHeight="1">
      <c r="A82" s="158"/>
      <c r="B82" s="21" t="s">
        <v>121</v>
      </c>
      <c r="C82" s="9"/>
      <c r="D82" s="9"/>
      <c r="E82" s="9"/>
      <c r="F82" s="9">
        <v>11323544</v>
      </c>
      <c r="G82" s="9">
        <v>10923544</v>
      </c>
      <c r="H82" s="9">
        <v>400000</v>
      </c>
      <c r="I82" s="9">
        <v>19364468</v>
      </c>
      <c r="J82" s="9">
        <v>19264468</v>
      </c>
      <c r="K82" s="9">
        <v>100000</v>
      </c>
      <c r="L82" s="154"/>
      <c r="O82" s="60"/>
      <c r="R82" s="66"/>
    </row>
    <row r="83" spans="1:18" s="27" customFormat="1" ht="33" customHeight="1">
      <c r="A83" s="158"/>
      <c r="B83" s="21" t="s">
        <v>50</v>
      </c>
      <c r="C83" s="9">
        <v>107000</v>
      </c>
      <c r="D83" s="9"/>
      <c r="E83" s="9">
        <v>107000</v>
      </c>
      <c r="F83" s="9">
        <v>112350</v>
      </c>
      <c r="G83" s="9"/>
      <c r="H83" s="9">
        <v>112350</v>
      </c>
      <c r="I83" s="9">
        <v>117970</v>
      </c>
      <c r="J83" s="9"/>
      <c r="K83" s="9">
        <v>117970</v>
      </c>
      <c r="L83" s="154"/>
      <c r="O83" s="60">
        <f>C83+F83+I83</f>
        <v>337320</v>
      </c>
      <c r="R83" s="66"/>
    </row>
    <row r="84" spans="1:18" s="27" customFormat="1" ht="33" customHeight="1">
      <c r="A84" s="33"/>
      <c r="B84" s="22" t="s">
        <v>110</v>
      </c>
      <c r="C84" s="9">
        <f>C85</f>
        <v>4014480</v>
      </c>
      <c r="D84" s="9">
        <f>D85</f>
        <v>4014480</v>
      </c>
      <c r="E84" s="9"/>
      <c r="F84" s="9">
        <f aca="true" t="shared" si="11" ref="F84:K84">F86</f>
        <v>5119851</v>
      </c>
      <c r="G84" s="9">
        <f t="shared" si="11"/>
        <v>4719851</v>
      </c>
      <c r="H84" s="9">
        <f t="shared" si="11"/>
        <v>400000</v>
      </c>
      <c r="I84" s="9">
        <f t="shared" si="11"/>
        <v>5686640</v>
      </c>
      <c r="J84" s="9">
        <f t="shared" si="11"/>
        <v>5586640</v>
      </c>
      <c r="K84" s="9">
        <f t="shared" si="11"/>
        <v>100000</v>
      </c>
      <c r="L84" s="154"/>
      <c r="O84" s="60"/>
      <c r="R84" s="66"/>
    </row>
    <row r="85" spans="1:18" s="27" customFormat="1" ht="33.75" customHeight="1">
      <c r="A85" s="153" t="s">
        <v>102</v>
      </c>
      <c r="B85" s="101" t="s">
        <v>5</v>
      </c>
      <c r="C85" s="10">
        <v>4014480</v>
      </c>
      <c r="D85" s="10">
        <v>4014480</v>
      </c>
      <c r="E85" s="10"/>
      <c r="F85" s="10"/>
      <c r="G85" s="10"/>
      <c r="H85" s="10"/>
      <c r="I85" s="10"/>
      <c r="J85" s="10"/>
      <c r="K85" s="10"/>
      <c r="L85" s="154"/>
      <c r="O85" s="60">
        <f>C85+F86+I86</f>
        <v>14820971</v>
      </c>
      <c r="R85" s="66"/>
    </row>
    <row r="86" spans="1:15" s="27" customFormat="1" ht="56.25" customHeight="1">
      <c r="A86" s="127"/>
      <c r="B86" s="21" t="s">
        <v>121</v>
      </c>
      <c r="C86" s="10"/>
      <c r="D86" s="10"/>
      <c r="E86" s="10"/>
      <c r="F86" s="10">
        <f>F87+F88</f>
        <v>5119851</v>
      </c>
      <c r="G86" s="10">
        <f>G87+G88</f>
        <v>4719851</v>
      </c>
      <c r="H86" s="10">
        <f>H87</f>
        <v>400000</v>
      </c>
      <c r="I86" s="10">
        <f>I87+I88</f>
        <v>5686640</v>
      </c>
      <c r="J86" s="10">
        <f>J87+J88</f>
        <v>5586640</v>
      </c>
      <c r="K86" s="10">
        <f>K87</f>
        <v>100000</v>
      </c>
      <c r="L86" s="154"/>
      <c r="N86" s="60">
        <f>F86+I86</f>
        <v>10806491</v>
      </c>
      <c r="O86" s="60">
        <f>C86+F86+I86</f>
        <v>10806491</v>
      </c>
    </row>
    <row r="87" spans="1:15" s="27" customFormat="1" ht="52.5" customHeight="1">
      <c r="A87" s="102" t="s">
        <v>104</v>
      </c>
      <c r="B87" s="21"/>
      <c r="C87" s="10">
        <f>D87+E87</f>
        <v>2591604</v>
      </c>
      <c r="D87" s="10">
        <f>2441604+150000</f>
        <v>2591604</v>
      </c>
      <c r="E87" s="10"/>
      <c r="F87" s="10">
        <f>G87+H87</f>
        <v>4219851</v>
      </c>
      <c r="G87" s="10">
        <v>3819851</v>
      </c>
      <c r="H87" s="10">
        <v>400000</v>
      </c>
      <c r="I87" s="10">
        <f>J87+K87</f>
        <v>4686640</v>
      </c>
      <c r="J87" s="10">
        <f>4086640+500000</f>
        <v>4586640</v>
      </c>
      <c r="K87" s="10">
        <v>100000</v>
      </c>
      <c r="L87" s="154"/>
      <c r="N87" s="60">
        <f>F87+I87</f>
        <v>8906491</v>
      </c>
      <c r="O87" s="60">
        <f>C87+F87+I87</f>
        <v>11498095</v>
      </c>
    </row>
    <row r="88" spans="1:15" s="27" customFormat="1" ht="54" customHeight="1">
      <c r="A88" s="94" t="s">
        <v>100</v>
      </c>
      <c r="B88" s="21"/>
      <c r="C88" s="10">
        <f>D88+E88</f>
        <v>1422876</v>
      </c>
      <c r="D88" s="10">
        <f>1351180+71696</f>
        <v>1422876</v>
      </c>
      <c r="E88" s="10"/>
      <c r="F88" s="10">
        <f>G88+H88</f>
        <v>900000</v>
      </c>
      <c r="G88" s="10">
        <v>900000</v>
      </c>
      <c r="H88" s="10"/>
      <c r="I88" s="10">
        <f>J88+K88</f>
        <v>1000000</v>
      </c>
      <c r="J88" s="10">
        <v>1000000</v>
      </c>
      <c r="K88" s="10"/>
      <c r="L88" s="154"/>
      <c r="N88" s="60">
        <f>F88+I88</f>
        <v>1900000</v>
      </c>
      <c r="O88" s="60">
        <f>C88+F88+I88</f>
        <v>3322876</v>
      </c>
    </row>
    <row r="89" spans="1:12" ht="112.5" customHeight="1">
      <c r="A89" s="43" t="s">
        <v>118</v>
      </c>
      <c r="B89" s="28"/>
      <c r="C89" s="5"/>
      <c r="D89" s="5"/>
      <c r="E89" s="5"/>
      <c r="F89" s="5"/>
      <c r="G89" s="5"/>
      <c r="H89" s="128" t="s">
        <v>119</v>
      </c>
      <c r="I89" s="128"/>
      <c r="J89" s="129"/>
      <c r="K89" s="129"/>
      <c r="L89" s="129"/>
    </row>
    <row r="90" spans="1:12" ht="21" customHeight="1">
      <c r="A90" s="43" t="s">
        <v>112</v>
      </c>
      <c r="B90" s="28"/>
      <c r="C90" s="5"/>
      <c r="D90" s="5"/>
      <c r="E90" s="5"/>
      <c r="F90" s="5"/>
      <c r="G90" s="5"/>
      <c r="H90" s="1"/>
      <c r="I90" s="5"/>
      <c r="J90" s="1"/>
      <c r="K90" s="12"/>
      <c r="L90" s="26"/>
    </row>
    <row r="91" spans="1:12" ht="18.75">
      <c r="A91" s="122" t="s">
        <v>103</v>
      </c>
      <c r="B91" s="122"/>
      <c r="C91" s="122"/>
      <c r="D91" s="122"/>
      <c r="E91" s="122"/>
      <c r="F91" s="1"/>
      <c r="G91" s="2"/>
      <c r="H91" s="1"/>
      <c r="I91" s="1"/>
      <c r="J91" s="13"/>
      <c r="K91" s="6"/>
      <c r="L91" s="26"/>
    </row>
    <row r="92" spans="1:11" ht="24" customHeight="1">
      <c r="A92" s="43"/>
      <c r="B92" s="28"/>
      <c r="C92" s="5"/>
      <c r="D92" s="5"/>
      <c r="E92" s="5"/>
      <c r="F92" s="5"/>
      <c r="G92" s="5"/>
      <c r="H92" s="1"/>
      <c r="I92" s="5"/>
      <c r="J92" s="5"/>
      <c r="K92" s="12"/>
    </row>
    <row r="93" spans="1:11" ht="18.75" customHeight="1">
      <c r="A93" s="122"/>
      <c r="B93" s="122"/>
      <c r="C93" s="122"/>
      <c r="D93" s="122"/>
      <c r="E93" s="122"/>
      <c r="F93" s="1"/>
      <c r="G93" s="2"/>
      <c r="H93" s="1"/>
      <c r="I93" s="1"/>
      <c r="J93" s="1"/>
      <c r="K93" s="12"/>
    </row>
    <row r="94" spans="1:11" ht="18.75" customHeight="1">
      <c r="A94" s="48"/>
      <c r="B94" s="48"/>
      <c r="C94" s="48"/>
      <c r="D94" s="48"/>
      <c r="E94" s="48"/>
      <c r="F94" s="1"/>
      <c r="G94" s="2"/>
      <c r="H94" s="1"/>
      <c r="I94" s="1"/>
      <c r="J94" s="1"/>
      <c r="K94" s="12"/>
    </row>
    <row r="95" spans="1:11" ht="18.75">
      <c r="A95" s="16"/>
      <c r="B95" s="23"/>
      <c r="C95" s="4"/>
      <c r="D95" s="3"/>
      <c r="E95" s="1"/>
      <c r="F95" s="3"/>
      <c r="G95" s="2"/>
      <c r="H95" s="1"/>
      <c r="I95" s="3"/>
      <c r="J95" s="1"/>
      <c r="K95" s="12"/>
    </row>
    <row r="96" spans="1:11" ht="18.75">
      <c r="A96" s="16"/>
      <c r="B96" s="23"/>
      <c r="C96" s="4"/>
      <c r="D96" s="3"/>
      <c r="E96" s="1"/>
      <c r="F96" s="3"/>
      <c r="G96" s="2"/>
      <c r="H96" s="1"/>
      <c r="I96" s="3"/>
      <c r="J96" s="1"/>
      <c r="K96" s="12"/>
    </row>
    <row r="97" spans="1:11" ht="18.75">
      <c r="A97" s="122"/>
      <c r="B97" s="122"/>
      <c r="C97" s="1"/>
      <c r="D97" s="1"/>
      <c r="E97" s="3"/>
      <c r="F97" s="2"/>
      <c r="G97" s="1"/>
      <c r="H97" s="1"/>
      <c r="I97" s="1"/>
      <c r="J97" s="1"/>
      <c r="K97" s="12"/>
    </row>
    <row r="98" spans="3:11" ht="18.75">
      <c r="C98" s="13"/>
      <c r="D98" s="13"/>
      <c r="E98" s="1"/>
      <c r="F98" s="13"/>
      <c r="G98" s="13"/>
      <c r="H98" s="13"/>
      <c r="I98" s="13"/>
      <c r="J98" s="13"/>
      <c r="K98" s="6"/>
    </row>
    <row r="99" spans="1:11" ht="18.75">
      <c r="A99" s="121"/>
      <c r="B99" s="121"/>
      <c r="C99" s="13"/>
      <c r="D99" s="13"/>
      <c r="E99" s="13"/>
      <c r="F99" s="13"/>
      <c r="G99" s="13"/>
      <c r="H99" s="13"/>
      <c r="I99" s="13"/>
      <c r="J99" s="13"/>
      <c r="K99" s="6"/>
    </row>
    <row r="100" spans="1:9" ht="18">
      <c r="A100" s="17"/>
      <c r="B100" s="24"/>
      <c r="E100" s="13"/>
      <c r="F100" s="13"/>
      <c r="G100" s="13"/>
      <c r="H100" s="13"/>
      <c r="I100" s="13"/>
    </row>
    <row r="101" spans="1:9" ht="18.75">
      <c r="A101" s="18"/>
      <c r="B101" s="25"/>
      <c r="F101" s="13"/>
      <c r="G101" s="13"/>
      <c r="H101" s="13"/>
      <c r="I101" s="13"/>
    </row>
    <row r="102" spans="6:10" ht="18">
      <c r="F102" s="13"/>
      <c r="G102" s="13">
        <f>1797926+60000</f>
        <v>1857926</v>
      </c>
      <c r="H102" s="13">
        <f>1887393+30000</f>
        <v>1917393</v>
      </c>
      <c r="I102" s="13">
        <f>1982746+30000</f>
        <v>2012746</v>
      </c>
      <c r="J102" s="13">
        <f>G102+H102+I102</f>
        <v>5788065</v>
      </c>
    </row>
    <row r="103" spans="6:10" ht="18">
      <c r="F103" s="13"/>
      <c r="G103" s="13">
        <f>1266127+60000</f>
        <v>1326127</v>
      </c>
      <c r="H103" s="13">
        <f>1329494+30000</f>
        <v>1359494</v>
      </c>
      <c r="I103" s="13">
        <f>1396031+30000</f>
        <v>1426031</v>
      </c>
      <c r="J103" s="13">
        <f>G103+H103+I103</f>
        <v>4111652</v>
      </c>
    </row>
    <row r="104" spans="6:10" ht="18">
      <c r="F104" s="13"/>
      <c r="G104" s="13">
        <f>2186939+60000</f>
        <v>2246939</v>
      </c>
      <c r="H104" s="13">
        <f>2296286+30000</f>
        <v>2326286</v>
      </c>
      <c r="I104" s="13">
        <f>2411100+30000</f>
        <v>2441100</v>
      </c>
      <c r="J104" s="13">
        <f>G104+H104+I104</f>
        <v>7014325</v>
      </c>
    </row>
    <row r="105" spans="7:10" ht="18">
      <c r="G105" s="13">
        <f>1722942+60000</f>
        <v>1782942</v>
      </c>
      <c r="H105" s="13">
        <f>1809089+30000</f>
        <v>1839089</v>
      </c>
      <c r="I105" s="13">
        <f>1899543+30000</f>
        <v>1929543</v>
      </c>
      <c r="J105" s="13">
        <f>G105+H105+I105</f>
        <v>5551574</v>
      </c>
    </row>
    <row r="106" spans="7:10" ht="18">
      <c r="G106" s="13">
        <f>1618430+60000</f>
        <v>1678430</v>
      </c>
      <c r="H106" s="13">
        <f>1699350+30000</f>
        <v>1729350</v>
      </c>
      <c r="I106" s="13">
        <f>1784318+30000</f>
        <v>1814318</v>
      </c>
      <c r="J106" s="13">
        <f>G106+H106+I106</f>
        <v>5222098</v>
      </c>
    </row>
    <row r="107" spans="7:10" ht="15.75">
      <c r="G107" s="90">
        <f>SUM(G102:G106)</f>
        <v>8892364</v>
      </c>
      <c r="H107" s="90">
        <f>SUM(H102:H106)</f>
        <v>9171612</v>
      </c>
      <c r="I107" s="90">
        <f>SUM(I102:I106)</f>
        <v>9623738</v>
      </c>
      <c r="J107" s="90">
        <f>SUM(J102:J106)</f>
        <v>27687714</v>
      </c>
    </row>
  </sheetData>
  <sheetProtection/>
  <mergeCells count="50">
    <mergeCell ref="A42:A45"/>
    <mergeCell ref="A85:A86"/>
    <mergeCell ref="L80:L88"/>
    <mergeCell ref="A49:A52"/>
    <mergeCell ref="A38:A41"/>
    <mergeCell ref="A34:A37"/>
    <mergeCell ref="L68:L77"/>
    <mergeCell ref="A80:A83"/>
    <mergeCell ref="A68:A71"/>
    <mergeCell ref="A79:L79"/>
    <mergeCell ref="A17:L17"/>
    <mergeCell ref="A16:L16"/>
    <mergeCell ref="A46:A48"/>
    <mergeCell ref="L10:L15"/>
    <mergeCell ref="A10:A14"/>
    <mergeCell ref="C7:C8"/>
    <mergeCell ref="A18:A21"/>
    <mergeCell ref="A15:K15"/>
    <mergeCell ref="L18:L25"/>
    <mergeCell ref="A27:L27"/>
    <mergeCell ref="A99:B99"/>
    <mergeCell ref="A97:B97"/>
    <mergeCell ref="A93:E93"/>
    <mergeCell ref="A66:L66"/>
    <mergeCell ref="A67:L67"/>
    <mergeCell ref="A60:A63"/>
    <mergeCell ref="H89:L89"/>
    <mergeCell ref="A91:E91"/>
    <mergeCell ref="A78:L78"/>
    <mergeCell ref="L28:L60"/>
    <mergeCell ref="R39:R81"/>
    <mergeCell ref="I6:K6"/>
    <mergeCell ref="A4:L4"/>
    <mergeCell ref="L6:L8"/>
    <mergeCell ref="J7:K7"/>
    <mergeCell ref="A28:A31"/>
    <mergeCell ref="F6:H6"/>
    <mergeCell ref="A32:A33"/>
    <mergeCell ref="A6:A8"/>
    <mergeCell ref="B6:B8"/>
    <mergeCell ref="A26:L26"/>
    <mergeCell ref="A53:A56"/>
    <mergeCell ref="A57:A59"/>
    <mergeCell ref="I7:I8"/>
    <mergeCell ref="F7:F8"/>
    <mergeCell ref="I1:L1"/>
    <mergeCell ref="I2:L2"/>
    <mergeCell ref="D7:E7"/>
    <mergeCell ref="G7:H7"/>
    <mergeCell ref="C6:E6"/>
  </mergeCells>
  <printOptions/>
  <pageMargins left="0.5118110236220472" right="0.5118110236220472" top="1.141732283464567" bottom="0.3937007874015748" header="0.31496062992125984" footer="0.31496062992125984"/>
  <pageSetup fitToHeight="18" horizontalDpi="600" verticalDpi="600" orientation="landscape" paperSize="9" scale="68" r:id="rId1"/>
  <rowBreaks count="5" manualBreakCount="5">
    <brk id="21" max="11" man="1"/>
    <brk id="33" max="11" man="1"/>
    <brk id="56" max="11" man="1"/>
    <brk id="76" max="11" man="1"/>
    <brk id="9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76"/>
  <sheetViews>
    <sheetView view="pageBreakPreview" zoomScale="75" zoomScaleNormal="70" zoomScaleSheetLayoutView="75" zoomScalePageLayoutView="0" workbookViewId="0" topLeftCell="A47">
      <selection activeCell="A53" sqref="A53:IV53"/>
    </sheetView>
  </sheetViews>
  <sheetFormatPr defaultColWidth="9.140625" defaultRowHeight="12.75"/>
  <cols>
    <col min="1" max="1" width="40.8515625" style="27" customWidth="1"/>
    <col min="2" max="2" width="15.140625" style="29" customWidth="1"/>
    <col min="3" max="3" width="14.7109375" style="26" customWidth="1"/>
    <col min="4" max="4" width="14.421875" style="26" customWidth="1"/>
    <col min="5" max="5" width="12.140625" style="26" customWidth="1"/>
    <col min="6" max="6" width="13.421875" style="26" customWidth="1"/>
    <col min="7" max="7" width="12.7109375" style="26" customWidth="1"/>
    <col min="8" max="8" width="15.421875" style="26" customWidth="1"/>
    <col min="9" max="9" width="12.57421875" style="26" customWidth="1"/>
    <col min="10" max="10" width="12.00390625" style="26" customWidth="1"/>
    <col min="11" max="11" width="10.140625" style="26" customWidth="1"/>
    <col min="12" max="12" width="19.421875" style="36" customWidth="1"/>
    <col min="13" max="16384" width="9.140625" style="26" customWidth="1"/>
  </cols>
  <sheetData>
    <row r="1" spans="1:13" ht="18.75">
      <c r="A1" s="15"/>
      <c r="B1" s="20"/>
      <c r="C1" s="7"/>
      <c r="D1" s="7"/>
      <c r="E1" s="7"/>
      <c r="F1" s="7"/>
      <c r="G1" s="39" t="s">
        <v>10</v>
      </c>
      <c r="I1" s="110" t="s">
        <v>22</v>
      </c>
      <c r="J1" s="111"/>
      <c r="K1" s="111"/>
      <c r="L1" s="111"/>
      <c r="M1" s="45"/>
    </row>
    <row r="2" spans="1:13" ht="45" customHeight="1">
      <c r="A2" s="60"/>
      <c r="C2" s="55"/>
      <c r="D2" s="62"/>
      <c r="F2" s="7"/>
      <c r="G2" s="7"/>
      <c r="I2" s="172" t="s">
        <v>26</v>
      </c>
      <c r="J2" s="172"/>
      <c r="K2" s="172"/>
      <c r="L2" s="172"/>
      <c r="M2" s="42"/>
    </row>
    <row r="3" spans="1:11" ht="15.75" hidden="1">
      <c r="A3" s="15"/>
      <c r="B3" s="20"/>
      <c r="C3" s="7"/>
      <c r="D3" s="7"/>
      <c r="E3" s="7"/>
      <c r="F3" s="7"/>
      <c r="G3" s="7"/>
      <c r="H3" s="7"/>
      <c r="I3" s="7"/>
      <c r="J3" s="7"/>
      <c r="K3" s="8"/>
    </row>
    <row r="4" spans="1:12" ht="31.5" customHeight="1">
      <c r="A4" s="115" t="s">
        <v>23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</row>
    <row r="5" spans="1:12" ht="16.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L5" s="44" t="s">
        <v>1</v>
      </c>
    </row>
    <row r="6" spans="1:12" ht="22.5" customHeight="1">
      <c r="A6" s="114" t="s">
        <v>3</v>
      </c>
      <c r="B6" s="120" t="s">
        <v>2</v>
      </c>
      <c r="C6" s="109" t="s">
        <v>27</v>
      </c>
      <c r="D6" s="109"/>
      <c r="E6" s="109"/>
      <c r="F6" s="109" t="s">
        <v>20</v>
      </c>
      <c r="G6" s="109"/>
      <c r="H6" s="109"/>
      <c r="I6" s="114" t="s">
        <v>21</v>
      </c>
      <c r="J6" s="114"/>
      <c r="K6" s="114"/>
      <c r="L6" s="116" t="s">
        <v>11</v>
      </c>
    </row>
    <row r="7" spans="1:12" ht="30.75" customHeight="1">
      <c r="A7" s="114"/>
      <c r="B7" s="120"/>
      <c r="C7" s="109" t="s">
        <v>4</v>
      </c>
      <c r="D7" s="109" t="s">
        <v>12</v>
      </c>
      <c r="E7" s="109"/>
      <c r="F7" s="109" t="s">
        <v>4</v>
      </c>
      <c r="G7" s="109" t="s">
        <v>12</v>
      </c>
      <c r="H7" s="109"/>
      <c r="I7" s="109" t="s">
        <v>4</v>
      </c>
      <c r="J7" s="109" t="s">
        <v>12</v>
      </c>
      <c r="K7" s="109"/>
      <c r="L7" s="116"/>
    </row>
    <row r="8" spans="1:12" ht="45.75" customHeight="1">
      <c r="A8" s="114"/>
      <c r="B8" s="120"/>
      <c r="C8" s="109"/>
      <c r="D8" s="32" t="s">
        <v>0</v>
      </c>
      <c r="E8" s="32" t="s">
        <v>14</v>
      </c>
      <c r="F8" s="109"/>
      <c r="G8" s="32" t="s">
        <v>0</v>
      </c>
      <c r="H8" s="32" t="s">
        <v>19</v>
      </c>
      <c r="I8" s="109"/>
      <c r="J8" s="32" t="s">
        <v>0</v>
      </c>
      <c r="K8" s="31" t="s">
        <v>14</v>
      </c>
      <c r="L8" s="116"/>
    </row>
    <row r="9" spans="1:12" ht="15.75">
      <c r="A9" s="33">
        <v>1</v>
      </c>
      <c r="B9" s="22">
        <v>2</v>
      </c>
      <c r="C9" s="34">
        <v>3</v>
      </c>
      <c r="D9" s="34">
        <v>4</v>
      </c>
      <c r="E9" s="34">
        <v>5</v>
      </c>
      <c r="F9" s="34">
        <v>6</v>
      </c>
      <c r="G9" s="34">
        <v>7</v>
      </c>
      <c r="H9" s="34">
        <v>8</v>
      </c>
      <c r="I9" s="34">
        <v>9</v>
      </c>
      <c r="J9" s="34">
        <v>10</v>
      </c>
      <c r="K9" s="47">
        <v>11</v>
      </c>
      <c r="L9" s="35"/>
    </row>
    <row r="10" spans="1:12" ht="25.5" customHeight="1">
      <c r="A10" s="141" t="s">
        <v>9</v>
      </c>
      <c r="B10" s="22" t="s">
        <v>67</v>
      </c>
      <c r="C10" s="34">
        <f>C11+C12</f>
        <v>19203700</v>
      </c>
      <c r="D10" s="34">
        <f aca="true" t="shared" si="0" ref="D10:K10">D11+D12</f>
        <v>12098700</v>
      </c>
      <c r="E10" s="34">
        <f t="shared" si="0"/>
        <v>7105000</v>
      </c>
      <c r="F10" s="34">
        <f t="shared" si="0"/>
        <v>19190900</v>
      </c>
      <c r="G10" s="34">
        <f t="shared" si="0"/>
        <v>13191500</v>
      </c>
      <c r="H10" s="34">
        <f t="shared" si="0"/>
        <v>5999400</v>
      </c>
      <c r="I10" s="34">
        <f t="shared" si="0"/>
        <v>20135400</v>
      </c>
      <c r="J10" s="34">
        <f t="shared" si="0"/>
        <v>14061000</v>
      </c>
      <c r="K10" s="34">
        <f t="shared" si="0"/>
        <v>6074400</v>
      </c>
      <c r="L10" s="72"/>
    </row>
    <row r="11" spans="1:12" ht="53.25" customHeight="1">
      <c r="A11" s="142"/>
      <c r="B11" s="21" t="s">
        <v>15</v>
      </c>
      <c r="C11" s="71">
        <f>D11+E11</f>
        <v>19118700</v>
      </c>
      <c r="D11" s="9">
        <f>D14+D20+D38+D47+D51</f>
        <v>12098700</v>
      </c>
      <c r="E11" s="9">
        <f>E20+E47+E60</f>
        <v>7020000</v>
      </c>
      <c r="F11" s="71">
        <f>G11+H11</f>
        <v>19096800</v>
      </c>
      <c r="G11" s="9">
        <f>G14+G20+G38+G47+G51</f>
        <v>13191500</v>
      </c>
      <c r="H11" s="9">
        <f>H20+H47+H60</f>
        <v>5905300</v>
      </c>
      <c r="I11" s="71">
        <f>J11+K11</f>
        <v>20034200</v>
      </c>
      <c r="J11" s="9">
        <f>J14+J20+J38+J47+J51</f>
        <v>14061000</v>
      </c>
      <c r="K11" s="9">
        <f>K20+K47+K60</f>
        <v>5973200</v>
      </c>
      <c r="L11" s="46"/>
    </row>
    <row r="12" spans="1:12" ht="45" customHeight="1">
      <c r="A12" s="143"/>
      <c r="B12" s="21" t="s">
        <v>50</v>
      </c>
      <c r="C12" s="9">
        <v>85000</v>
      </c>
      <c r="D12" s="67"/>
      <c r="E12" s="9">
        <v>85000</v>
      </c>
      <c r="F12" s="9">
        <v>94100</v>
      </c>
      <c r="G12" s="67"/>
      <c r="H12" s="9">
        <v>94100</v>
      </c>
      <c r="I12" s="9">
        <v>101200</v>
      </c>
      <c r="J12" s="67"/>
      <c r="K12" s="9">
        <v>101200</v>
      </c>
      <c r="L12" s="46"/>
    </row>
    <row r="13" spans="1:12" ht="40.5" customHeight="1">
      <c r="A13" s="162" t="s">
        <v>37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4"/>
      <c r="L13" s="46"/>
    </row>
    <row r="14" spans="1:12" ht="24" customHeight="1">
      <c r="A14" s="103" t="s">
        <v>46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5"/>
      <c r="L14" s="37" t="s">
        <v>57</v>
      </c>
    </row>
    <row r="15" spans="1:12" ht="19.5" customHeight="1">
      <c r="A15" s="135" t="s">
        <v>44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84"/>
    </row>
    <row r="16" spans="1:12" ht="45.75" customHeight="1">
      <c r="A16" s="83" t="s">
        <v>64</v>
      </c>
      <c r="B16" s="79" t="s">
        <v>5</v>
      </c>
      <c r="C16" s="80">
        <v>1200000</v>
      </c>
      <c r="D16" s="80">
        <v>1200000</v>
      </c>
      <c r="E16" s="80"/>
      <c r="F16" s="80">
        <v>1324800</v>
      </c>
      <c r="G16" s="80">
        <v>1324800</v>
      </c>
      <c r="H16" s="80"/>
      <c r="I16" s="80">
        <v>1424000</v>
      </c>
      <c r="J16" s="80">
        <v>1424000</v>
      </c>
      <c r="K16" s="80"/>
      <c r="L16" s="58"/>
    </row>
    <row r="17" spans="1:12" ht="43.5" customHeight="1">
      <c r="A17" s="64" t="s">
        <v>45</v>
      </c>
      <c r="B17" s="21" t="s">
        <v>5</v>
      </c>
      <c r="C17" s="10">
        <v>1200000</v>
      </c>
      <c r="D17" s="10">
        <v>1200000</v>
      </c>
      <c r="E17" s="10"/>
      <c r="F17" s="10">
        <v>1324800</v>
      </c>
      <c r="G17" s="10">
        <v>1324800</v>
      </c>
      <c r="H17" s="10"/>
      <c r="I17" s="10">
        <v>1424000</v>
      </c>
      <c r="J17" s="10">
        <v>1424000</v>
      </c>
      <c r="K17" s="11"/>
      <c r="L17" s="58"/>
    </row>
    <row r="18" spans="1:12" ht="18" customHeight="1">
      <c r="A18" s="40" t="s">
        <v>48</v>
      </c>
      <c r="B18" s="19"/>
      <c r="C18" s="10">
        <v>600000</v>
      </c>
      <c r="D18" s="10">
        <v>600000</v>
      </c>
      <c r="E18" s="10"/>
      <c r="F18" s="10">
        <v>662400</v>
      </c>
      <c r="G18" s="10">
        <v>662400</v>
      </c>
      <c r="H18" s="10"/>
      <c r="I18" s="10">
        <v>712000</v>
      </c>
      <c r="J18" s="10">
        <v>712000</v>
      </c>
      <c r="K18" s="9"/>
      <c r="L18" s="38"/>
    </row>
    <row r="19" spans="1:12" s="27" customFormat="1" ht="18.75" customHeight="1">
      <c r="A19" s="65" t="s">
        <v>47</v>
      </c>
      <c r="B19" s="19"/>
      <c r="C19" s="10">
        <v>600000</v>
      </c>
      <c r="D19" s="10">
        <v>600000</v>
      </c>
      <c r="E19" s="10"/>
      <c r="F19" s="10">
        <v>662400</v>
      </c>
      <c r="G19" s="10">
        <v>662400</v>
      </c>
      <c r="H19" s="10"/>
      <c r="I19" s="10">
        <v>712000</v>
      </c>
      <c r="J19" s="10">
        <v>712000</v>
      </c>
      <c r="K19" s="9"/>
      <c r="L19" s="41"/>
    </row>
    <row r="20" spans="1:12" s="27" customFormat="1" ht="27" customHeight="1">
      <c r="A20" s="103" t="s">
        <v>53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5"/>
      <c r="L20" s="37" t="s">
        <v>58</v>
      </c>
    </row>
    <row r="21" spans="1:12" s="27" customFormat="1" ht="22.5" customHeight="1">
      <c r="A21" s="124" t="s">
        <v>30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46"/>
    </row>
    <row r="22" spans="1:12" s="27" customFormat="1" ht="55.5" customHeight="1">
      <c r="A22" s="83" t="s">
        <v>65</v>
      </c>
      <c r="B22" s="79" t="s">
        <v>5</v>
      </c>
      <c r="C22" s="80">
        <v>11031500</v>
      </c>
      <c r="D22" s="80">
        <v>10723000</v>
      </c>
      <c r="E22" s="80">
        <v>308500</v>
      </c>
      <c r="F22" s="80">
        <v>12174400</v>
      </c>
      <c r="G22" s="80">
        <v>11838900</v>
      </c>
      <c r="H22" s="80">
        <v>335500</v>
      </c>
      <c r="I22" s="80">
        <v>13093600</v>
      </c>
      <c r="J22" s="80">
        <v>12727600</v>
      </c>
      <c r="K22" s="80">
        <v>366000</v>
      </c>
      <c r="L22" s="38"/>
    </row>
    <row r="23" spans="1:12" s="27" customFormat="1" ht="51.75" customHeight="1">
      <c r="A23" s="14" t="s">
        <v>54</v>
      </c>
      <c r="B23" s="21" t="s">
        <v>5</v>
      </c>
      <c r="C23" s="9">
        <f>D23+E23</f>
        <v>1781500</v>
      </c>
      <c r="D23" s="9">
        <v>1723000</v>
      </c>
      <c r="E23" s="9">
        <v>58500</v>
      </c>
      <c r="F23" s="9">
        <f>G23+H23</f>
        <v>1966800</v>
      </c>
      <c r="G23" s="9">
        <v>1902300</v>
      </c>
      <c r="H23" s="9">
        <v>64500</v>
      </c>
      <c r="I23" s="9">
        <f>J23+K23</f>
        <v>2114300</v>
      </c>
      <c r="J23" s="9">
        <v>2044900</v>
      </c>
      <c r="K23" s="9">
        <v>69400</v>
      </c>
      <c r="L23" s="35"/>
    </row>
    <row r="24" spans="1:12" s="27" customFormat="1" ht="61.5" customHeight="1">
      <c r="A24" s="14" t="s">
        <v>55</v>
      </c>
      <c r="B24" s="21" t="s">
        <v>5</v>
      </c>
      <c r="C24" s="9">
        <f>C29+C30+C31+C33+C34</f>
        <v>9250000</v>
      </c>
      <c r="D24" s="9">
        <f>D29+D30+D31+D33+D34</f>
        <v>9000000</v>
      </c>
      <c r="E24" s="9">
        <f>E29+E30+E31</f>
        <v>250000</v>
      </c>
      <c r="F24" s="9">
        <f>F29+F30+F31+F33+F34</f>
        <v>10207600</v>
      </c>
      <c r="G24" s="9">
        <f>G29+G30+G31+G33+G34</f>
        <v>9936600</v>
      </c>
      <c r="H24" s="9">
        <f>H29+H30+H31</f>
        <v>271000</v>
      </c>
      <c r="I24" s="9">
        <f>I29+I30+I31+I33+I34</f>
        <v>10979300</v>
      </c>
      <c r="J24" s="9">
        <f>J29+J30+J31+J33+J34</f>
        <v>10682700</v>
      </c>
      <c r="K24" s="9">
        <f>K29+K30+K31</f>
        <v>296600</v>
      </c>
      <c r="L24" s="35"/>
    </row>
    <row r="25" spans="1:12" s="27" customFormat="1" ht="39" customHeight="1">
      <c r="A25" s="40" t="s">
        <v>17</v>
      </c>
      <c r="B25" s="19"/>
      <c r="C25" s="10"/>
      <c r="D25" s="10"/>
      <c r="E25" s="10"/>
      <c r="F25" s="10"/>
      <c r="G25" s="10"/>
      <c r="H25" s="10"/>
      <c r="I25" s="10"/>
      <c r="J25" s="10"/>
      <c r="K25" s="53"/>
      <c r="L25" s="133"/>
    </row>
    <row r="26" spans="1:18" s="27" customFormat="1" ht="27" customHeight="1" hidden="1">
      <c r="A26" s="40" t="s">
        <v>6</v>
      </c>
      <c r="B26" s="19"/>
      <c r="C26" s="10"/>
      <c r="D26" s="10"/>
      <c r="E26" s="10"/>
      <c r="F26" s="10"/>
      <c r="G26" s="10"/>
      <c r="H26" s="10"/>
      <c r="I26" s="10"/>
      <c r="J26" s="10"/>
      <c r="K26" s="53"/>
      <c r="L26" s="133"/>
      <c r="R26" s="113"/>
    </row>
    <row r="27" spans="1:18" s="27" customFormat="1" ht="27" customHeight="1" hidden="1">
      <c r="A27" s="40" t="s">
        <v>7</v>
      </c>
      <c r="B27" s="19"/>
      <c r="C27" s="10"/>
      <c r="D27" s="10"/>
      <c r="E27" s="10"/>
      <c r="F27" s="10"/>
      <c r="G27" s="10"/>
      <c r="H27" s="10"/>
      <c r="I27" s="10"/>
      <c r="J27" s="10"/>
      <c r="K27" s="53"/>
      <c r="L27" s="133"/>
      <c r="R27" s="113"/>
    </row>
    <row r="28" spans="1:18" s="27" customFormat="1" ht="27" customHeight="1" hidden="1">
      <c r="A28" s="40" t="s">
        <v>8</v>
      </c>
      <c r="B28" s="19"/>
      <c r="C28" s="10"/>
      <c r="D28" s="10"/>
      <c r="E28" s="10"/>
      <c r="F28" s="10"/>
      <c r="G28" s="10"/>
      <c r="H28" s="10"/>
      <c r="I28" s="10"/>
      <c r="J28" s="10"/>
      <c r="K28" s="53"/>
      <c r="L28" s="133"/>
      <c r="R28" s="113"/>
    </row>
    <row r="29" spans="1:18" s="27" customFormat="1" ht="21" customHeight="1">
      <c r="A29" s="40" t="s">
        <v>38</v>
      </c>
      <c r="B29" s="19"/>
      <c r="C29" s="10">
        <f>D29+E29</f>
        <v>1655000</v>
      </c>
      <c r="D29" s="10">
        <v>1600000</v>
      </c>
      <c r="E29" s="10">
        <v>55000</v>
      </c>
      <c r="F29" s="10">
        <f>G29+H29</f>
        <v>1827100</v>
      </c>
      <c r="G29" s="10">
        <v>1766400</v>
      </c>
      <c r="H29" s="10">
        <v>60700</v>
      </c>
      <c r="I29" s="10">
        <f>J29+K29</f>
        <v>1964200</v>
      </c>
      <c r="J29" s="10">
        <v>1898900</v>
      </c>
      <c r="K29" s="10">
        <v>65300</v>
      </c>
      <c r="L29" s="37"/>
      <c r="R29" s="113"/>
    </row>
    <row r="30" spans="1:18" s="27" customFormat="1" ht="21" customHeight="1">
      <c r="A30" s="40" t="s">
        <v>39</v>
      </c>
      <c r="B30" s="19"/>
      <c r="C30" s="10">
        <f>D30+E30</f>
        <v>2425000</v>
      </c>
      <c r="D30" s="10">
        <v>2300000</v>
      </c>
      <c r="E30" s="10">
        <v>125000</v>
      </c>
      <c r="F30" s="10">
        <f>G30+H30</f>
        <v>2677200</v>
      </c>
      <c r="G30" s="10">
        <v>2539200</v>
      </c>
      <c r="H30" s="10">
        <v>138000</v>
      </c>
      <c r="I30" s="10">
        <f>J30+K30</f>
        <v>2877900</v>
      </c>
      <c r="J30" s="10">
        <v>2729600</v>
      </c>
      <c r="K30" s="10">
        <v>148300</v>
      </c>
      <c r="L30" s="49"/>
      <c r="R30" s="113"/>
    </row>
    <row r="31" spans="1:18" s="27" customFormat="1" ht="20.25" customHeight="1">
      <c r="A31" s="40" t="s">
        <v>40</v>
      </c>
      <c r="B31" s="19"/>
      <c r="C31" s="10">
        <f>D31+E31</f>
        <v>1770000</v>
      </c>
      <c r="D31" s="10">
        <v>1700000</v>
      </c>
      <c r="E31" s="10">
        <v>70000</v>
      </c>
      <c r="F31" s="10">
        <f>G31+H31</f>
        <v>1949100</v>
      </c>
      <c r="G31" s="10">
        <v>1876800</v>
      </c>
      <c r="H31" s="10">
        <v>72300</v>
      </c>
      <c r="I31" s="10">
        <f>J31+K31</f>
        <v>2100500</v>
      </c>
      <c r="J31" s="10">
        <v>2017500</v>
      </c>
      <c r="K31" s="10">
        <v>83000</v>
      </c>
      <c r="L31" s="49"/>
      <c r="R31" s="113"/>
    </row>
    <row r="32" spans="1:18" s="27" customFormat="1" ht="39" customHeight="1">
      <c r="A32" s="40" t="s">
        <v>18</v>
      </c>
      <c r="B32" s="21"/>
      <c r="C32" s="9"/>
      <c r="D32" s="9"/>
      <c r="E32" s="9"/>
      <c r="F32" s="9"/>
      <c r="G32" s="9"/>
      <c r="H32" s="9"/>
      <c r="I32" s="9"/>
      <c r="J32" s="9"/>
      <c r="K32" s="10"/>
      <c r="L32" s="49"/>
      <c r="R32" s="113"/>
    </row>
    <row r="33" spans="1:18" s="27" customFormat="1" ht="22.5" customHeight="1">
      <c r="A33" s="40" t="s">
        <v>41</v>
      </c>
      <c r="B33" s="21"/>
      <c r="C33" s="56">
        <v>1100000</v>
      </c>
      <c r="D33" s="56">
        <v>1100000</v>
      </c>
      <c r="E33" s="54"/>
      <c r="F33" s="56">
        <v>1215000</v>
      </c>
      <c r="G33" s="56">
        <v>1215000</v>
      </c>
      <c r="H33" s="54"/>
      <c r="I33" s="56">
        <v>1307000</v>
      </c>
      <c r="J33" s="56">
        <v>1307000</v>
      </c>
      <c r="K33" s="10"/>
      <c r="L33" s="49"/>
      <c r="R33" s="113"/>
    </row>
    <row r="34" spans="1:18" s="27" customFormat="1" ht="22.5" customHeight="1">
      <c r="A34" s="40" t="s">
        <v>42</v>
      </c>
      <c r="B34" s="21"/>
      <c r="C34" s="10">
        <v>2300000</v>
      </c>
      <c r="D34" s="10">
        <v>2300000</v>
      </c>
      <c r="E34" s="10"/>
      <c r="F34" s="10">
        <v>2539200</v>
      </c>
      <c r="G34" s="10">
        <v>2539200</v>
      </c>
      <c r="H34" s="10"/>
      <c r="I34" s="10">
        <v>2729700</v>
      </c>
      <c r="J34" s="10">
        <v>2729700</v>
      </c>
      <c r="K34" s="10"/>
      <c r="L34" s="49"/>
      <c r="R34" s="113"/>
    </row>
    <row r="35" spans="1:18" s="27" customFormat="1" ht="27" customHeight="1">
      <c r="A35" s="166" t="s">
        <v>31</v>
      </c>
      <c r="B35" s="167"/>
      <c r="C35" s="167"/>
      <c r="D35" s="167"/>
      <c r="E35" s="167"/>
      <c r="F35" s="167"/>
      <c r="G35" s="167"/>
      <c r="H35" s="167"/>
      <c r="I35" s="167"/>
      <c r="J35" s="167"/>
      <c r="K35" s="169"/>
      <c r="L35" s="68"/>
      <c r="R35" s="113"/>
    </row>
    <row r="36" spans="1:18" s="27" customFormat="1" ht="26.25" customHeight="1">
      <c r="A36" s="124" t="s">
        <v>69</v>
      </c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77"/>
      <c r="R36" s="113"/>
    </row>
    <row r="37" spans="1:18" s="27" customFormat="1" ht="22.5" customHeight="1">
      <c r="A37" s="142" t="s">
        <v>66</v>
      </c>
      <c r="B37" s="81" t="s">
        <v>67</v>
      </c>
      <c r="C37" s="82">
        <f>C38+C39</f>
        <v>3562300</v>
      </c>
      <c r="D37" s="82">
        <f aca="true" t="shared" si="1" ref="D37:K37">D38+D39</f>
        <v>3477300</v>
      </c>
      <c r="E37" s="82">
        <f t="shared" si="1"/>
        <v>85000</v>
      </c>
      <c r="F37" s="82">
        <f t="shared" si="1"/>
        <v>3819500</v>
      </c>
      <c r="G37" s="82">
        <f t="shared" si="1"/>
        <v>3725400</v>
      </c>
      <c r="H37" s="82">
        <f t="shared" si="1"/>
        <v>94100</v>
      </c>
      <c r="I37" s="82">
        <f t="shared" si="1"/>
        <v>4024100</v>
      </c>
      <c r="J37" s="82">
        <f t="shared" si="1"/>
        <v>3922900</v>
      </c>
      <c r="K37" s="82">
        <f t="shared" si="1"/>
        <v>101200</v>
      </c>
      <c r="L37" s="68"/>
      <c r="R37" s="113"/>
    </row>
    <row r="38" spans="1:18" s="27" customFormat="1" ht="44.25" customHeight="1">
      <c r="A38" s="142"/>
      <c r="B38" s="21" t="s">
        <v>5</v>
      </c>
      <c r="C38" s="9">
        <f>C40+C42</f>
        <v>3477300</v>
      </c>
      <c r="D38" s="9">
        <f aca="true" t="shared" si="2" ref="D38:K38">D40+D42</f>
        <v>3477300</v>
      </c>
      <c r="E38" s="9">
        <f t="shared" si="2"/>
        <v>0</v>
      </c>
      <c r="F38" s="9">
        <f t="shared" si="2"/>
        <v>3725400</v>
      </c>
      <c r="G38" s="9">
        <f t="shared" si="2"/>
        <v>3725400</v>
      </c>
      <c r="H38" s="9">
        <f t="shared" si="2"/>
        <v>0</v>
      </c>
      <c r="I38" s="9">
        <f t="shared" si="2"/>
        <v>3922900</v>
      </c>
      <c r="J38" s="9">
        <f t="shared" si="2"/>
        <v>3922900</v>
      </c>
      <c r="K38" s="9">
        <f t="shared" si="2"/>
        <v>0</v>
      </c>
      <c r="L38" s="170" t="s">
        <v>59</v>
      </c>
      <c r="R38" s="113"/>
    </row>
    <row r="39" spans="1:18" s="27" customFormat="1" ht="33" customHeight="1">
      <c r="A39" s="143"/>
      <c r="B39" s="21" t="s">
        <v>50</v>
      </c>
      <c r="C39" s="9">
        <f>C43</f>
        <v>85000</v>
      </c>
      <c r="D39" s="9">
        <f aca="true" t="shared" si="3" ref="D39:K39">D43</f>
        <v>0</v>
      </c>
      <c r="E39" s="9">
        <f t="shared" si="3"/>
        <v>85000</v>
      </c>
      <c r="F39" s="9">
        <f t="shared" si="3"/>
        <v>94100</v>
      </c>
      <c r="G39" s="9">
        <f t="shared" si="3"/>
        <v>0</v>
      </c>
      <c r="H39" s="9">
        <f t="shared" si="3"/>
        <v>94100</v>
      </c>
      <c r="I39" s="9">
        <f t="shared" si="3"/>
        <v>101200</v>
      </c>
      <c r="J39" s="9">
        <f t="shared" si="3"/>
        <v>0</v>
      </c>
      <c r="K39" s="9">
        <f t="shared" si="3"/>
        <v>101200</v>
      </c>
      <c r="L39" s="168"/>
      <c r="R39" s="66"/>
    </row>
    <row r="40" spans="1:12" s="27" customFormat="1" ht="65.25" customHeight="1">
      <c r="A40" s="14" t="s">
        <v>60</v>
      </c>
      <c r="B40" s="21" t="s">
        <v>5</v>
      </c>
      <c r="C40" s="10">
        <v>2700000</v>
      </c>
      <c r="D40" s="10">
        <v>2700000</v>
      </c>
      <c r="E40" s="10"/>
      <c r="F40" s="10">
        <v>2866400</v>
      </c>
      <c r="G40" s="10">
        <v>2866400</v>
      </c>
      <c r="H40" s="10"/>
      <c r="I40" s="10">
        <v>2998900</v>
      </c>
      <c r="J40" s="10">
        <v>2998900</v>
      </c>
      <c r="K40" s="9"/>
      <c r="L40" s="37" t="s">
        <v>32</v>
      </c>
    </row>
    <row r="41" spans="1:12" s="27" customFormat="1" ht="28.5" customHeight="1">
      <c r="A41" s="159" t="s">
        <v>56</v>
      </c>
      <c r="B41" s="22" t="s">
        <v>67</v>
      </c>
      <c r="C41" s="70">
        <f>C42+C43</f>
        <v>862300</v>
      </c>
      <c r="D41" s="70">
        <f aca="true" t="shared" si="4" ref="D41:K41">D42+D43</f>
        <v>777300</v>
      </c>
      <c r="E41" s="70">
        <f t="shared" si="4"/>
        <v>85000</v>
      </c>
      <c r="F41" s="70">
        <f t="shared" si="4"/>
        <v>953100</v>
      </c>
      <c r="G41" s="70">
        <f t="shared" si="4"/>
        <v>859000</v>
      </c>
      <c r="H41" s="70">
        <f t="shared" si="4"/>
        <v>94100</v>
      </c>
      <c r="I41" s="70">
        <f t="shared" si="4"/>
        <v>1025200</v>
      </c>
      <c r="J41" s="70">
        <f t="shared" si="4"/>
        <v>924000</v>
      </c>
      <c r="K41" s="70">
        <f t="shared" si="4"/>
        <v>101200</v>
      </c>
      <c r="L41" s="69"/>
    </row>
    <row r="42" spans="1:12" s="27" customFormat="1" ht="42.75" customHeight="1">
      <c r="A42" s="160"/>
      <c r="B42" s="21" t="s">
        <v>5</v>
      </c>
      <c r="C42" s="10">
        <f>D42+E42</f>
        <v>777300</v>
      </c>
      <c r="D42" s="10">
        <v>777300</v>
      </c>
      <c r="E42" s="75"/>
      <c r="F42" s="10">
        <f>G42+H42</f>
        <v>859000</v>
      </c>
      <c r="G42" s="10">
        <v>859000</v>
      </c>
      <c r="H42" s="75"/>
      <c r="I42" s="10">
        <f>J42+K42</f>
        <v>924000</v>
      </c>
      <c r="J42" s="10">
        <v>924000</v>
      </c>
      <c r="K42" s="75"/>
      <c r="L42" s="156" t="s">
        <v>33</v>
      </c>
    </row>
    <row r="43" spans="1:12" s="27" customFormat="1" ht="31.5" customHeight="1">
      <c r="A43" s="161"/>
      <c r="B43" s="21" t="s">
        <v>50</v>
      </c>
      <c r="C43" s="74">
        <f>D43+E43</f>
        <v>85000</v>
      </c>
      <c r="D43" s="73"/>
      <c r="E43" s="73">
        <v>85000</v>
      </c>
      <c r="F43" s="74">
        <f>G43+H43</f>
        <v>94100</v>
      </c>
      <c r="G43" s="73"/>
      <c r="H43" s="73">
        <v>94100</v>
      </c>
      <c r="I43" s="74">
        <f>J43+K43</f>
        <v>101200</v>
      </c>
      <c r="J43" s="73"/>
      <c r="K43" s="73">
        <v>101200</v>
      </c>
      <c r="L43" s="168"/>
    </row>
    <row r="44" spans="1:12" s="27" customFormat="1" ht="48" customHeight="1">
      <c r="A44" s="14" t="s">
        <v>61</v>
      </c>
      <c r="B44" s="21" t="s">
        <v>5</v>
      </c>
      <c r="C44" s="10">
        <v>148824</v>
      </c>
      <c r="D44" s="10">
        <v>148824</v>
      </c>
      <c r="E44" s="10"/>
      <c r="F44" s="10">
        <v>167400</v>
      </c>
      <c r="G44" s="10">
        <v>167400</v>
      </c>
      <c r="H44" s="10"/>
      <c r="I44" s="10">
        <v>181008</v>
      </c>
      <c r="J44" s="10">
        <v>181008</v>
      </c>
      <c r="K44" s="10"/>
      <c r="L44" s="35"/>
    </row>
    <row r="45" spans="1:12" s="27" customFormat="1" ht="34.5" customHeight="1">
      <c r="A45" s="166" t="s">
        <v>62</v>
      </c>
      <c r="B45" s="167"/>
      <c r="C45" s="167"/>
      <c r="D45" s="167"/>
      <c r="E45" s="167"/>
      <c r="F45" s="167"/>
      <c r="G45" s="167"/>
      <c r="H45" s="167"/>
      <c r="I45" s="167"/>
      <c r="J45" s="167"/>
      <c r="K45" s="169"/>
      <c r="L45" s="35"/>
    </row>
    <row r="46" spans="1:12" s="27" customFormat="1" ht="24.75" customHeight="1">
      <c r="A46" s="124" t="s">
        <v>49</v>
      </c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72"/>
    </row>
    <row r="47" spans="1:12" ht="71.25" customHeight="1">
      <c r="A47" s="76" t="s">
        <v>68</v>
      </c>
      <c r="B47" s="79" t="s">
        <v>5</v>
      </c>
      <c r="C47" s="80">
        <f>D47+E47</f>
        <v>3448000</v>
      </c>
      <c r="D47" s="80">
        <v>2628000</v>
      </c>
      <c r="E47" s="80">
        <v>820000</v>
      </c>
      <c r="F47" s="80">
        <f>G47+H47</f>
        <v>3752400</v>
      </c>
      <c r="G47" s="80">
        <v>2847100</v>
      </c>
      <c r="H47" s="80">
        <v>905300</v>
      </c>
      <c r="I47" s="80">
        <f>J47+K47</f>
        <v>3994000</v>
      </c>
      <c r="J47" s="80">
        <v>3020800</v>
      </c>
      <c r="K47" s="80">
        <v>973200</v>
      </c>
      <c r="L47" s="59" t="s">
        <v>57</v>
      </c>
    </row>
    <row r="48" spans="1:12" ht="76.5" customHeight="1">
      <c r="A48" s="63" t="s">
        <v>63</v>
      </c>
      <c r="B48" s="21" t="s">
        <v>5</v>
      </c>
      <c r="C48" s="10">
        <f>D48+E48</f>
        <v>3448000</v>
      </c>
      <c r="D48" s="10">
        <v>2628000</v>
      </c>
      <c r="E48" s="10">
        <v>820000</v>
      </c>
      <c r="F48" s="10">
        <f>G48+H48</f>
        <v>3752400</v>
      </c>
      <c r="G48" s="10">
        <v>2847100</v>
      </c>
      <c r="H48" s="10">
        <v>905300</v>
      </c>
      <c r="I48" s="10">
        <f>J48+K48</f>
        <v>3994000</v>
      </c>
      <c r="J48" s="10">
        <v>3020800</v>
      </c>
      <c r="K48" s="10">
        <v>973200</v>
      </c>
      <c r="L48" s="37"/>
    </row>
    <row r="49" spans="1:12" ht="24.75" customHeight="1">
      <c r="A49" s="166" t="s">
        <v>51</v>
      </c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37"/>
    </row>
    <row r="50" spans="1:12" ht="24" customHeight="1">
      <c r="A50" s="124" t="s">
        <v>30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37"/>
    </row>
    <row r="51" spans="1:12" ht="56.25" customHeight="1">
      <c r="A51" s="78" t="s">
        <v>70</v>
      </c>
      <c r="B51" s="79" t="s">
        <v>16</v>
      </c>
      <c r="C51" s="80">
        <f>C53+C54+C55+C56+C57</f>
        <v>5993400</v>
      </c>
      <c r="D51" s="80">
        <f>D53+D54+D55+D56+D57</f>
        <v>5993400</v>
      </c>
      <c r="E51" s="80"/>
      <c r="F51" s="80">
        <f>F53+F54+F55+F56+F57</f>
        <v>6619000</v>
      </c>
      <c r="G51" s="80">
        <f>G53+G54+G55+G56+G57</f>
        <v>6619000</v>
      </c>
      <c r="H51" s="80"/>
      <c r="I51" s="80">
        <f>I53+I54+I55+I56+I57</f>
        <v>7117300</v>
      </c>
      <c r="J51" s="80">
        <f>J53+J54+J55+J56+J57</f>
        <v>7117300</v>
      </c>
      <c r="K51" s="80"/>
      <c r="L51" s="59" t="s">
        <v>57</v>
      </c>
    </row>
    <row r="52" spans="1:12" ht="51" customHeight="1">
      <c r="A52" s="50" t="s">
        <v>71</v>
      </c>
      <c r="B52" s="21" t="s">
        <v>5</v>
      </c>
      <c r="C52" s="10">
        <f>C53+C54+C55+C56+C57</f>
        <v>5993400</v>
      </c>
      <c r="D52" s="10">
        <f>D53+D54+D55+D56+D57</f>
        <v>5993400</v>
      </c>
      <c r="E52" s="10"/>
      <c r="F52" s="10">
        <v>6619000</v>
      </c>
      <c r="G52" s="10">
        <v>6619000</v>
      </c>
      <c r="H52" s="10"/>
      <c r="I52" s="10">
        <v>7117300</v>
      </c>
      <c r="J52" s="10">
        <v>7117300</v>
      </c>
      <c r="K52" s="9"/>
      <c r="L52" s="37"/>
    </row>
    <row r="53" spans="1:12" ht="30.75" customHeight="1">
      <c r="A53" s="57" t="s">
        <v>28</v>
      </c>
      <c r="B53" s="61"/>
      <c r="C53" s="10">
        <v>1300400</v>
      </c>
      <c r="D53" s="10">
        <v>1300400</v>
      </c>
      <c r="E53" s="10"/>
      <c r="F53" s="10">
        <v>1436000</v>
      </c>
      <c r="G53" s="10">
        <v>1436000</v>
      </c>
      <c r="H53" s="10"/>
      <c r="I53" s="10">
        <v>1544000</v>
      </c>
      <c r="J53" s="10">
        <v>1544000</v>
      </c>
      <c r="K53" s="9"/>
      <c r="L53" s="37"/>
    </row>
    <row r="54" spans="1:12" ht="33" customHeight="1">
      <c r="A54" s="57" t="s">
        <v>29</v>
      </c>
      <c r="B54" s="61"/>
      <c r="C54" s="10">
        <v>837000</v>
      </c>
      <c r="D54" s="10">
        <v>837000</v>
      </c>
      <c r="E54" s="10"/>
      <c r="F54" s="10">
        <v>924000</v>
      </c>
      <c r="G54" s="10">
        <v>924000</v>
      </c>
      <c r="H54" s="10"/>
      <c r="I54" s="10">
        <v>993300</v>
      </c>
      <c r="J54" s="10">
        <v>993300</v>
      </c>
      <c r="K54" s="9"/>
      <c r="L54" s="37"/>
    </row>
    <row r="55" spans="1:12" ht="30.75" customHeight="1">
      <c r="A55" s="57" t="s">
        <v>35</v>
      </c>
      <c r="B55" s="61"/>
      <c r="C55" s="10">
        <v>1655000</v>
      </c>
      <c r="D55" s="10">
        <v>1655000</v>
      </c>
      <c r="E55" s="10"/>
      <c r="F55" s="10">
        <v>1828000</v>
      </c>
      <c r="G55" s="10">
        <v>1828000</v>
      </c>
      <c r="H55" s="10"/>
      <c r="I55" s="10">
        <v>1966000</v>
      </c>
      <c r="J55" s="10">
        <v>1966000</v>
      </c>
      <c r="K55" s="9"/>
      <c r="L55" s="37"/>
    </row>
    <row r="56" spans="1:12" ht="32.25" customHeight="1">
      <c r="A56" s="57" t="s">
        <v>43</v>
      </c>
      <c r="B56" s="61"/>
      <c r="C56" s="10">
        <v>1063000</v>
      </c>
      <c r="D56" s="10">
        <v>1063000</v>
      </c>
      <c r="E56" s="10"/>
      <c r="F56" s="10">
        <v>1174000</v>
      </c>
      <c r="G56" s="10">
        <v>1174000</v>
      </c>
      <c r="H56" s="10"/>
      <c r="I56" s="10">
        <v>1262000</v>
      </c>
      <c r="J56" s="10">
        <v>1262000</v>
      </c>
      <c r="K56" s="9"/>
      <c r="L56" s="37"/>
    </row>
    <row r="57" spans="1:12" ht="24" customHeight="1">
      <c r="A57" s="57" t="s">
        <v>34</v>
      </c>
      <c r="B57" s="61"/>
      <c r="C57" s="10">
        <v>1138000</v>
      </c>
      <c r="D57" s="10">
        <v>1138000</v>
      </c>
      <c r="E57" s="10"/>
      <c r="F57" s="10">
        <v>1257000</v>
      </c>
      <c r="G57" s="10">
        <v>1257000</v>
      </c>
      <c r="H57" s="10"/>
      <c r="I57" s="10">
        <v>1352000</v>
      </c>
      <c r="J57" s="10">
        <v>1352000</v>
      </c>
      <c r="K57" s="9"/>
      <c r="L57" s="37"/>
    </row>
    <row r="58" spans="1:12" ht="24" customHeight="1">
      <c r="A58" s="166" t="s">
        <v>52</v>
      </c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5" t="s">
        <v>36</v>
      </c>
    </row>
    <row r="59" spans="1:12" ht="24" customHeight="1">
      <c r="A59" s="124" t="s">
        <v>13</v>
      </c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65"/>
    </row>
    <row r="60" spans="1:12" ht="74.25" customHeight="1">
      <c r="A60" s="76" t="s">
        <v>72</v>
      </c>
      <c r="B60" s="79" t="s">
        <v>5</v>
      </c>
      <c r="C60" s="80">
        <v>6200000</v>
      </c>
      <c r="D60" s="80"/>
      <c r="E60" s="80">
        <v>6200000</v>
      </c>
      <c r="F60" s="80">
        <v>5000000</v>
      </c>
      <c r="G60" s="80"/>
      <c r="H60" s="80">
        <v>5000000</v>
      </c>
      <c r="I60" s="80">
        <v>5000000</v>
      </c>
      <c r="J60" s="80"/>
      <c r="K60" s="85">
        <v>5000000</v>
      </c>
      <c r="L60" s="165"/>
    </row>
    <row r="61" spans="1:12" ht="47.25">
      <c r="A61" s="14" t="s">
        <v>73</v>
      </c>
      <c r="B61" s="21" t="s">
        <v>5</v>
      </c>
      <c r="C61" s="73">
        <v>6200000</v>
      </c>
      <c r="D61" s="73"/>
      <c r="E61" s="73">
        <v>6200000</v>
      </c>
      <c r="F61" s="73">
        <v>5000000</v>
      </c>
      <c r="G61" s="73"/>
      <c r="H61" s="73">
        <v>5000000</v>
      </c>
      <c r="I61" s="73">
        <v>5000000</v>
      </c>
      <c r="J61" s="73"/>
      <c r="K61" s="86">
        <v>5000000</v>
      </c>
      <c r="L61" s="165"/>
    </row>
    <row r="62" spans="1:12" ht="15.75">
      <c r="A62" s="51"/>
      <c r="B62" s="28"/>
      <c r="C62" s="5"/>
      <c r="D62" s="5"/>
      <c r="E62" s="5"/>
      <c r="F62" s="5"/>
      <c r="G62" s="5"/>
      <c r="H62" s="5"/>
      <c r="I62" s="5"/>
      <c r="J62" s="5"/>
      <c r="K62" s="5"/>
      <c r="L62" s="52"/>
    </row>
    <row r="63" spans="1:12" ht="15.75">
      <c r="A63" s="51"/>
      <c r="B63" s="28"/>
      <c r="C63" s="5"/>
      <c r="D63" s="5"/>
      <c r="E63" s="5"/>
      <c r="F63" s="5"/>
      <c r="G63" s="5"/>
      <c r="H63" s="5"/>
      <c r="I63" s="5"/>
      <c r="J63" s="5"/>
      <c r="K63" s="5"/>
      <c r="L63" s="52"/>
    </row>
    <row r="64" spans="1:12" ht="15.75">
      <c r="A64" s="51"/>
      <c r="B64" s="28"/>
      <c r="C64" s="5"/>
      <c r="D64" s="5"/>
      <c r="E64" s="5"/>
      <c r="F64" s="5"/>
      <c r="G64" s="5"/>
      <c r="H64" s="5"/>
      <c r="I64" s="5"/>
      <c r="J64" s="5"/>
      <c r="K64" s="5"/>
      <c r="L64" s="52"/>
    </row>
    <row r="65" spans="1:12" ht="15.75">
      <c r="A65" s="51"/>
      <c r="B65" s="28"/>
      <c r="C65" s="5"/>
      <c r="D65" s="5"/>
      <c r="E65" s="5"/>
      <c r="F65" s="5"/>
      <c r="G65" s="5"/>
      <c r="H65" s="5"/>
      <c r="I65" s="5"/>
      <c r="J65" s="5"/>
      <c r="K65" s="5"/>
      <c r="L65" s="52"/>
    </row>
    <row r="66" spans="1:11" ht="45.75" customHeight="1">
      <c r="A66" s="43" t="s">
        <v>24</v>
      </c>
      <c r="B66" s="28"/>
      <c r="C66" s="5"/>
      <c r="D66" s="5"/>
      <c r="E66" s="5"/>
      <c r="F66" s="5"/>
      <c r="G66" s="5"/>
      <c r="H66" s="1" t="s">
        <v>25</v>
      </c>
      <c r="I66" s="5"/>
      <c r="J66" s="5"/>
      <c r="K66" s="12"/>
    </row>
    <row r="67" spans="1:11" ht="24" customHeight="1">
      <c r="A67" s="43"/>
      <c r="B67" s="28"/>
      <c r="C67" s="5"/>
      <c r="D67" s="5"/>
      <c r="E67" s="5"/>
      <c r="F67" s="5"/>
      <c r="G67" s="5"/>
      <c r="H67" s="1"/>
      <c r="I67" s="5"/>
      <c r="J67" s="5"/>
      <c r="K67" s="12"/>
    </row>
    <row r="68" spans="1:11" ht="18.75" customHeight="1">
      <c r="A68" s="122"/>
      <c r="B68" s="122"/>
      <c r="C68" s="122"/>
      <c r="D68" s="122"/>
      <c r="E68" s="122"/>
      <c r="F68" s="1"/>
      <c r="G68" s="2"/>
      <c r="H68" s="1"/>
      <c r="I68" s="1"/>
      <c r="J68" s="1"/>
      <c r="K68" s="12"/>
    </row>
    <row r="69" spans="1:11" ht="18.75" customHeight="1">
      <c r="A69" s="48"/>
      <c r="B69" s="48"/>
      <c r="C69" s="48"/>
      <c r="D69" s="48"/>
      <c r="E69" s="48"/>
      <c r="F69" s="1"/>
      <c r="G69" s="2"/>
      <c r="H69" s="1"/>
      <c r="I69" s="1"/>
      <c r="J69" s="1"/>
      <c r="K69" s="12"/>
    </row>
    <row r="70" spans="1:11" ht="18.75">
      <c r="A70" s="16"/>
      <c r="B70" s="23"/>
      <c r="C70" s="4"/>
      <c r="D70" s="3"/>
      <c r="E70" s="1"/>
      <c r="F70" s="3"/>
      <c r="G70" s="2"/>
      <c r="H70" s="1"/>
      <c r="I70" s="3"/>
      <c r="J70" s="1"/>
      <c r="K70" s="12"/>
    </row>
    <row r="71" spans="1:11" ht="18.75">
      <c r="A71" s="16"/>
      <c r="B71" s="23"/>
      <c r="C71" s="4"/>
      <c r="D71" s="3"/>
      <c r="E71" s="1"/>
      <c r="F71" s="3"/>
      <c r="G71" s="2"/>
      <c r="H71" s="1"/>
      <c r="I71" s="3"/>
      <c r="J71" s="1"/>
      <c r="K71" s="12"/>
    </row>
    <row r="72" spans="1:11" ht="18.75">
      <c r="A72" s="122"/>
      <c r="B72" s="122"/>
      <c r="C72" s="1"/>
      <c r="D72" s="1"/>
      <c r="E72" s="3"/>
      <c r="F72" s="2"/>
      <c r="G72" s="1"/>
      <c r="H72" s="1"/>
      <c r="I72" s="1"/>
      <c r="J72" s="1"/>
      <c r="K72" s="12"/>
    </row>
    <row r="73" spans="3:11" ht="18.75">
      <c r="C73" s="13"/>
      <c r="D73" s="13"/>
      <c r="E73" s="1"/>
      <c r="F73" s="13"/>
      <c r="G73" s="13"/>
      <c r="H73" s="13"/>
      <c r="I73" s="13"/>
      <c r="J73" s="13"/>
      <c r="K73" s="6"/>
    </row>
    <row r="74" spans="1:11" ht="18.75">
      <c r="A74" s="121"/>
      <c r="B74" s="121"/>
      <c r="C74" s="13"/>
      <c r="D74" s="13"/>
      <c r="E74" s="13"/>
      <c r="F74" s="13"/>
      <c r="G74" s="13"/>
      <c r="H74" s="13"/>
      <c r="I74" s="13"/>
      <c r="J74" s="13"/>
      <c r="K74" s="6"/>
    </row>
    <row r="75" spans="1:5" ht="18">
      <c r="A75" s="17"/>
      <c r="B75" s="24"/>
      <c r="E75" s="13"/>
    </row>
    <row r="76" spans="1:2" ht="18.75">
      <c r="A76" s="18"/>
      <c r="B76" s="25"/>
    </row>
  </sheetData>
  <sheetProtection/>
  <mergeCells count="39">
    <mergeCell ref="R26:R38"/>
    <mergeCell ref="I6:K6"/>
    <mergeCell ref="A4:L4"/>
    <mergeCell ref="L6:L8"/>
    <mergeCell ref="J7:K7"/>
    <mergeCell ref="G7:H7"/>
    <mergeCell ref="A10:A12"/>
    <mergeCell ref="F6:H6"/>
    <mergeCell ref="F7:F8"/>
    <mergeCell ref="L25:L28"/>
    <mergeCell ref="I1:L1"/>
    <mergeCell ref="D7:E7"/>
    <mergeCell ref="L38:L39"/>
    <mergeCell ref="A21:K21"/>
    <mergeCell ref="A35:K35"/>
    <mergeCell ref="A36:K36"/>
    <mergeCell ref="I2:L2"/>
    <mergeCell ref="I7:I8"/>
    <mergeCell ref="A6:A8"/>
    <mergeCell ref="B6:B8"/>
    <mergeCell ref="C7:C8"/>
    <mergeCell ref="L58:L61"/>
    <mergeCell ref="A49:K49"/>
    <mergeCell ref="A50:K50"/>
    <mergeCell ref="A59:K59"/>
    <mergeCell ref="A58:K58"/>
    <mergeCell ref="L42:L43"/>
    <mergeCell ref="A45:K45"/>
    <mergeCell ref="A46:K46"/>
    <mergeCell ref="A74:B74"/>
    <mergeCell ref="A72:B72"/>
    <mergeCell ref="A68:E68"/>
    <mergeCell ref="C6:E6"/>
    <mergeCell ref="A37:A39"/>
    <mergeCell ref="A41:A43"/>
    <mergeCell ref="A13:K13"/>
    <mergeCell ref="A14:K14"/>
    <mergeCell ref="A15:K15"/>
    <mergeCell ref="A20:K20"/>
  </mergeCells>
  <printOptions/>
  <pageMargins left="0.5118110236220472" right="0.5118110236220472" top="1.141732283464567" bottom="0.3937007874015748" header="0.31496062992125984" footer="0.31496062992125984"/>
  <pageSetup fitToHeight="18" horizontalDpi="600" verticalDpi="600" orientation="landscape" paperSize="9" scale="70" r:id="rId1"/>
  <rowBreaks count="4" manualBreakCount="4">
    <brk id="19" max="11" man="1"/>
    <brk id="39" max="11" man="1"/>
    <brk id="54" max="11" man="1"/>
    <brk id="6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Михальова Галина Федорівна</cp:lastModifiedBy>
  <cp:lastPrinted>2021-04-07T05:23:42Z</cp:lastPrinted>
  <dcterms:created xsi:type="dcterms:W3CDTF">1996-10-08T23:32:33Z</dcterms:created>
  <dcterms:modified xsi:type="dcterms:W3CDTF">2021-05-14T06:03:20Z</dcterms:modified>
  <cp:category/>
  <cp:version/>
  <cp:contentType/>
  <cp:contentStatus/>
</cp:coreProperties>
</file>