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1 рік\Грудень 22122021\Доопрацьовано СМР\друк\"/>
    </mc:Choice>
  </mc:AlternateContent>
  <bookViews>
    <workbookView xWindow="-120" yWindow="-120" windowWidth="29040" windowHeight="15840" tabRatio="605"/>
  </bookViews>
  <sheets>
    <sheet name="dodatok" sheetId="20" r:id="rId1"/>
  </sheets>
  <definedNames>
    <definedName name="_xlnm._FilterDatabase" localSheetId="0" hidden="1">dodatok!$A$17:$G$17</definedName>
    <definedName name="_xlnm.Print_Titles" localSheetId="0">dodatok!$15:$17</definedName>
    <definedName name="_xlnm.Print_Area" localSheetId="0">dodatok!$A$1:$G$463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9" i="20" l="1"/>
  <c r="F270" i="20"/>
  <c r="F247" i="20"/>
  <c r="F237" i="20"/>
  <c r="F85" i="20"/>
  <c r="F20" i="20"/>
  <c r="F191" i="20" l="1"/>
  <c r="F230" i="20"/>
  <c r="F446" i="20"/>
  <c r="F445" i="20" s="1"/>
  <c r="F216" i="20" l="1"/>
  <c r="F244" i="20"/>
  <c r="F269" i="20"/>
  <c r="F212" i="20"/>
  <c r="F187" i="20" l="1"/>
  <c r="F194" i="20"/>
  <c r="F206" i="20"/>
  <c r="F200" i="20"/>
  <c r="F286" i="20" l="1"/>
  <c r="F245" i="20"/>
  <c r="F243" i="20" s="1"/>
  <c r="F258" i="20"/>
  <c r="F428" i="20" l="1"/>
  <c r="F371" i="20" s="1"/>
  <c r="F429" i="20"/>
  <c r="F427" i="20" s="1"/>
  <c r="F354" i="20"/>
  <c r="F352" i="20"/>
  <c r="F350" i="20"/>
  <c r="F208" i="20"/>
  <c r="F196" i="20"/>
  <c r="F192" i="20"/>
  <c r="F347" i="20" l="1"/>
  <c r="F346" i="20"/>
  <c r="F204" i="20"/>
  <c r="F190" i="20" s="1"/>
  <c r="F188" i="20" l="1"/>
  <c r="F267" i="20" l="1"/>
  <c r="F265" i="20" s="1"/>
  <c r="F266" i="20"/>
  <c r="F379" i="20"/>
  <c r="F381" i="20"/>
  <c r="F317" i="20"/>
  <c r="F30" i="20"/>
  <c r="F28" i="20" s="1"/>
  <c r="F419" i="20" l="1"/>
  <c r="F374" i="20" l="1"/>
  <c r="F376" i="20"/>
  <c r="F360" i="20"/>
  <c r="F89" i="20"/>
  <c r="F46" i="20" s="1"/>
  <c r="F373" i="20" l="1"/>
  <c r="F378" i="20" l="1"/>
  <c r="F294" i="20"/>
  <c r="F396" i="20" l="1"/>
  <c r="F328" i="20" l="1"/>
  <c r="F231" i="20" l="1"/>
  <c r="F357" i="20"/>
  <c r="F358" i="20"/>
  <c r="F356" i="20" s="1"/>
  <c r="F186" i="20" l="1"/>
  <c r="F218" i="20"/>
  <c r="F122" i="20" l="1"/>
  <c r="F78" i="20" l="1"/>
  <c r="F70" i="20"/>
  <c r="F68" i="20" l="1"/>
  <c r="F75" i="20"/>
  <c r="F76" i="20" s="1"/>
  <c r="F252" i="20"/>
  <c r="F251" i="20"/>
  <c r="F44" i="20" l="1"/>
  <c r="F84" i="20"/>
  <c r="F45" i="20" l="1"/>
  <c r="F387" i="20"/>
  <c r="F255" i="20" l="1"/>
  <c r="F253" i="20"/>
  <c r="F409" i="20"/>
  <c r="F337" i="20" l="1"/>
  <c r="F302" i="20" l="1"/>
  <c r="F417" i="20"/>
  <c r="F274" i="20"/>
  <c r="F61" i="20" l="1"/>
  <c r="F59" i="20"/>
  <c r="F56" i="20" l="1"/>
  <c r="F264" i="20" l="1"/>
  <c r="F345" i="20" l="1"/>
  <c r="F344" i="20" l="1"/>
  <c r="F285" i="20"/>
  <c r="F229" i="20"/>
  <c r="F43" i="20"/>
  <c r="F86" i="20" l="1"/>
  <c r="F63" i="20" l="1"/>
  <c r="F65" i="20"/>
  <c r="F57" i="20" l="1"/>
  <c r="F51" i="20"/>
  <c r="F53" i="20"/>
  <c r="F41" i="20" l="1"/>
  <c r="F33" i="20"/>
  <c r="F224" i="20"/>
  <c r="F306" i="20"/>
  <c r="F363" i="20" l="1"/>
  <c r="F184" i="20"/>
  <c r="F90" i="20"/>
  <c r="F88" i="20" l="1"/>
  <c r="F52" i="20"/>
  <c r="F42" i="20" l="1"/>
  <c r="F450" i="20" s="1"/>
  <c r="F40" i="20" l="1"/>
  <c r="F451" i="20" s="1"/>
  <c r="F50" i="20" l="1"/>
  <c r="F441" i="20" l="1"/>
  <c r="F438" i="20"/>
  <c r="F435" i="20"/>
  <c r="F434" i="20"/>
  <c r="F432" i="20" s="1"/>
  <c r="F370" i="20" s="1"/>
  <c r="F424" i="20"/>
  <c r="F422" i="20"/>
  <c r="F392" i="20"/>
  <c r="F390" i="20"/>
  <c r="F385" i="20"/>
  <c r="F364" i="20"/>
  <c r="F341" i="20"/>
  <c r="F314" i="20"/>
  <c r="F288" i="20"/>
  <c r="F281" i="20"/>
  <c r="F261" i="20"/>
  <c r="F250" i="20" s="1"/>
  <c r="F228" i="20"/>
  <c r="F35" i="20"/>
  <c r="F26" i="20"/>
  <c r="F23" i="20"/>
  <c r="F18" i="20" l="1"/>
  <c r="F227" i="20"/>
  <c r="F271" i="20"/>
  <c r="F284" i="20"/>
  <c r="F293" i="20"/>
  <c r="F316" i="20"/>
  <c r="F389" i="20"/>
  <c r="F433" i="20"/>
  <c r="F440" i="20"/>
  <c r="F395" i="20"/>
  <c r="F283" i="20" l="1"/>
  <c r="F39" i="20"/>
  <c r="F452" i="20"/>
  <c r="F431" i="20"/>
  <c r="F369" i="20" s="1"/>
  <c r="F449" i="20" l="1"/>
  <c r="D309" i="20"/>
</calcChain>
</file>

<file path=xl/sharedStrings.xml><?xml version="1.0" encoding="utf-8"?>
<sst xmlns="http://schemas.openxmlformats.org/spreadsheetml/2006/main" count="673" uniqueCount="372">
  <si>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</si>
  <si>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</si>
  <si>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</si>
  <si>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</si>
  <si>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</si>
  <si>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</si>
  <si>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</si>
  <si>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</si>
  <si>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</si>
  <si>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</si>
  <si>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</si>
  <si>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</si>
  <si>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</si>
  <si>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</si>
  <si>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</si>
  <si>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</si>
  <si>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</si>
  <si>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</si>
  <si>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</si>
  <si>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</si>
  <si>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</si>
  <si>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</si>
  <si>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</si>
  <si>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</si>
  <si>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</si>
  <si>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</si>
  <si>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</si>
  <si>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</si>
  <si>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</si>
  <si>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</si>
  <si>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</si>
  <si>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</si>
  <si>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</si>
  <si>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</si>
  <si>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</si>
  <si>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</si>
  <si>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</si>
  <si>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</si>
  <si>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</si>
  <si>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</si>
  <si>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</si>
  <si>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</si>
  <si>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</si>
  <si>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</si>
  <si>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</si>
  <si>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</si>
  <si>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</si>
  <si>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</si>
  <si>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</si>
  <si>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</si>
  <si>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</si>
  <si>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</si>
  <si>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КП «Центр догляду за тваринами» Сумської міської ради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</si>
  <si>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</si>
  <si>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</si>
  <si>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</si>
  <si>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</si>
  <si>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</si>
  <si>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</si>
  <si>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</si>
  <si>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</si>
  <si>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</si>
  <si>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</si>
  <si>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</si>
  <si>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</si>
  <si>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</si>
  <si>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</si>
  <si>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</si>
  <si>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</si>
  <si>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</si>
  <si>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</si>
  <si>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</si>
  <si>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</si>
  <si>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</si>
  <si>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</si>
  <si>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</si>
  <si>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</si>
  <si>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</si>
  <si>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</si>
  <si>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</si>
  <si>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</si>
  <si>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</si>
  <si>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</si>
  <si>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</si>
  <si>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</si>
  <si>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</si>
  <si>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</si>
  <si>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</si>
  <si>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</si>
  <si>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</si>
  <si>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</si>
  <si>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</si>
  <si>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</si>
  <si>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</si>
  <si>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</si>
  <si>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</si>
  <si>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</si>
  <si>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</si>
  <si>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</si>
  <si>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</si>
  <si>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</si>
  <si>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</si>
  <si>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</si>
  <si>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</si>
  <si>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</si>
  <si>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</si>
  <si>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</si>
  <si>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</si>
  <si>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</si>
  <si>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</si>
  <si>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</si>
  <si>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</si>
  <si>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</si>
  <si>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</si>
  <si>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</si>
  <si>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</si>
  <si>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</si>
  <si>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</si>
  <si>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</si>
  <si>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</si>
  <si>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</si>
  <si>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</si>
  <si>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</si>
  <si>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</si>
  <si>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</si>
  <si>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</si>
  <si>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</si>
  <si>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</si>
  <si>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</si>
  <si>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</si>
  <si>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</si>
  <si>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</si>
  <si>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</si>
  <si>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</si>
  <si>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</si>
  <si>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</si>
  <si>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</si>
  <si>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</si>
  <si>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</si>
  <si>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</si>
  <si>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</si>
  <si>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</si>
  <si>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</si>
  <si>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</si>
  <si>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</si>
  <si>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</si>
  <si>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</si>
  <si>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</si>
  <si>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</si>
  <si>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</si>
  <si>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</si>
  <si>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</si>
  <si>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</si>
  <si>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</si>
  <si>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</si>
  <si>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</si>
  <si>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</si>
  <si>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</si>
  <si>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</si>
  <si>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</si>
  <si>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</si>
  <si>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</si>
  <si>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</si>
  <si>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</si>
  <si>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</si>
  <si>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</si>
  <si>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</si>
  <si>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</si>
  <si>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</si>
  <si>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</si>
  <si>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</si>
  <si>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</si>
  <si>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</si>
  <si>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</si>
  <si>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</si>
  <si>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</si>
  <si>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</si>
  <si>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</si>
  <si>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</si>
  <si>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</si>
  <si>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</si>
  <si>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</si>
  <si>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</si>
  <si>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</si>
  <si>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</si>
  <si>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 xml:space="preserve">Перелік об’єктів будівництва, реконструкції, реставрації, капітального ремонту та інших видатків за рахунок коштів бюджету розвитку бюджету Сумської міської територіальної громади у 2021 році 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</si>
  <si>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</si>
  <si>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</si>
  <si>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</si>
  <si>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</si>
  <si>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</si>
  <si>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</si>
  <si>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</si>
  <si>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</si>
  <si>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</si>
  <si>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Нове будівництво дитячого майданчика в районі житлового будинку № 45 по вул. Прокоф'єва</t>
  </si>
  <si>
    <t>2020-2023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</si>
  <si>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</si>
  <si>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</si>
  <si>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</si>
  <si>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</si>
  <si>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</si>
  <si>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діючого каналізаційного колектора Д-500 мм по                                      вул. Ремісничій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</si>
  <si>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</si>
  <si>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</si>
  <si>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</si>
  <si>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</si>
  <si>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</si>
  <si>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</si>
  <si>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</si>
  <si>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</si>
  <si>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</si>
  <si>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</si>
  <si>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</si>
  <si>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</si>
  <si>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</si>
  <si>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</si>
  <si>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</si>
  <si>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</si>
  <si>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</si>
  <si>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</si>
  <si>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</si>
  <si>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</si>
  <si>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</si>
  <si>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</si>
  <si>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</si>
  <si>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</si>
  <si>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</si>
  <si>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</si>
  <si>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</si>
  <si>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</si>
  <si>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</si>
  <si>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</si>
  <si>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</si>
  <si>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</si>
  <si>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</si>
  <si>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</si>
  <si>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</si>
  <si>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</si>
  <si>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</si>
  <si>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Капітальний ремонт туалетної кімнати групи «Грибочки» Сумського дошкільного навчального закладу (ясла - садок) № 17 «Радість» м.Суми, Сумської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</si>
  <si>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</si>
  <si>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</si>
  <si>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</si>
  <si>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Реконструкція спортивного майданчика по вул. Криничній </t>
  </si>
  <si>
    <t>Виконавчий комітет Сумської міської ради</t>
  </si>
  <si>
    <t>Капітальний ремонт фасаду нежитлового приміщення за адресою: м. Суми,                                      вул. Покровська, б.9</t>
  </si>
  <si>
    <t xml:space="preserve">Капітальний ремонт  нежитлового підвального приміщення по                                     вул. Петропавлівська, 91 в м. Суми </t>
  </si>
  <si>
    <t>Нове будівництво дитячого та спортивного майданчика за адресою: м. Суми, навпроти житлового будинку № 61 по вул. Вигонопоселенська</t>
  </si>
  <si>
    <t>Капітальний ремонт нежитлового приміщення: заміна вікна нежитлового будинку № 4 по вул. Катерини Зеленко в м. Суми</t>
  </si>
  <si>
    <t>Капітальний ремонт подвір’я із облаштуванням огорожі Комунальної установи Сумська загальноосвітня школа І-ІІІ ступенів № 15 ім. Д.Турбіна, м. Суми, Сумської області, вул. Пушкіна, 56</t>
  </si>
  <si>
    <t>Капітальний ремонт приміщень Сумської початкової школи № 32 Сумської міської ради</t>
  </si>
  <si>
    <t>Капітальний ремонт приміщення Сумської початкової школи № 11 Сумської міської ради</t>
  </si>
  <si>
    <t>Капітальний ремонт туалетних кімнат Сумської початкової школи № 28 Сумської міської ради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</si>
  <si>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</si>
  <si>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>Співфінансування заходів, що реалізуються за рахунок субвенції з державного бюджету місцевим бюджетам на реалізацію програми «Спроможна школа для кращих результатів»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</si>
  <si>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</si>
  <si>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>субвенції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</si>
  <si>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</si>
  <si>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</si>
  <si>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</si>
  <si>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 xml:space="preserve">Реконструкція скверу «Дружба» в м. Суми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</si>
  <si>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</si>
  <si>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</si>
  <si>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</si>
  <si>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</si>
  <si>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Капітальні трансферти населенню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</si>
  <si>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</si>
  <si>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</si>
  <si>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</si>
  <si>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</si>
  <si>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</si>
  <si>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</si>
  <si>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</t>
  </si>
  <si>
    <t>Реконструкція підпірної гідроспоруди під Шевченківським мостом</t>
  </si>
  <si>
    <t>Багатопрофільна стаціонарна медична допомога населенню, в т.ч. за рахунок:</t>
  </si>
  <si>
    <t>іншої субвенції з місцевого бюджету</t>
  </si>
  <si>
    <t>Реставрація пам'яток культури, історії та архітектури, в т.ч. за рахунок:</t>
  </si>
  <si>
    <t>Реставрація споруди «Альтанка» в м. Суми (пам’ятки архітектури місцевого значення, охор. № 21-См) за адресою: м. Суми, пл. Покровська, в т.ч. за рахунок:</t>
  </si>
  <si>
    <t>Нове будівництво дитячого та спортивного майданчика на території біля озера Чеха в м. Суми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</si>
  <si>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бюджетам, у т.ч. за рахунок:</t>
  </si>
  <si>
    <t>Виконання заходів в рамках реалізації програми «Спроможна школа для кращих результатів» за рахунок субвенції з державного бюджету місцевим бюджетам, у т.ч. за рахунок:</t>
  </si>
  <si>
    <t xml:space="preserve">субвенції з державного бюджету місцевим бюджетам на реалізацію програми «Спроможна школа для кращих результатів»  </t>
  </si>
  <si>
    <t>Капітальний ремонт будівлі (утеплення фасаду) закладу дошкільної освіти (ясла-садок) № 21 «Волошка» Сумської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</si>
  <si>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</si>
  <si>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 зовнішньої водопровідної мережі Д-110 мм по вул. Г.Кондратьєва,158/4 з кільцюванням  у діючі  водопровідні  мережі Д-100 мм та Д-150 мм в м. Суми</t>
  </si>
  <si>
    <t>Реконструкція схилу від пров. Монастирський до вул.Нижньособорна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</si>
  <si>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</si>
  <si>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Будівництво інженерних мереж селища Ганнівка (2 черга)</t>
  </si>
  <si>
    <t>Реконструкція теплових мереж КНП «Міська клінічна лікарня № 4» СМР за адресою: м. Суми, вул. Металургів, 38</t>
  </si>
  <si>
    <t xml:space="preserve">Реконструкція пішохідної доріжки по вул. Шкільна в с. Стецьківка, Сумська область, Сумський район   </t>
  </si>
  <si>
    <t>Нове будівництво дитячого майданчика по вул. Шкільна в с. Стецьківка, Сумська область, Сумський район</t>
  </si>
  <si>
    <t>Нове будівництво дитячого майданчика в районі житлових будинків № 36, 36в, 38 по вул. Героїв Крут в м. Суми</t>
  </si>
  <si>
    <t>Нове будівництво підземного контейнерного майданчика за адресою: м.Суми,                                                   вул. Леваневського, б. 22</t>
  </si>
  <si>
    <t>Реконструкція скверу «Щастя»</t>
  </si>
  <si>
    <t>Капітальний ремонт вимощення Сумського дошкільного навчального закладу (центр розвитку дитини) № 26 «Ласкавушка» Сумської міської ради</t>
  </si>
  <si>
    <t>Капітальний ремонт системи опалення Великочернеччинського закладу загальної середньої освіти І-ІІІ ступенів Сумської міської ради</t>
  </si>
  <si>
    <t>Виконання інвестиційних проектів за рахунок субвенцій з інших бюджетів, у т.ч. за рахунок:</t>
  </si>
  <si>
    <t>Реконструкція  фонтану «Садко» по вул. Героїв Сумщини в місті Суми</t>
  </si>
  <si>
    <t>2019-2020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</si>
  <si>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</si>
  <si>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</si>
  <si>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</t>
  </si>
  <si>
    <t>Капітальний ремонт їдальні Комунальної установи Сумська спеціалізована школа І-ІІІ ступенів № 17, м.  Суми Сумської області за адресою: м. Суми, проспект Михайла Лушпи, 18</t>
  </si>
  <si>
    <t xml:space="preserve">Будівництво освітніх установ та закладів, у т.ч. за рахунок: </t>
  </si>
  <si>
    <t>Нове будівництво елементів благоустрою території дитячого садка по                        вул. Інтернаціоналістів, 35 в м. Суми</t>
  </si>
  <si>
    <t xml:space="preserve">Капітальний ремонт фасаду Будинку ветеранів за адресою: м. Суми,                             вул. Г.Кондратьєва, 165, буд. 20 </t>
  </si>
  <si>
    <t>Нове будівництво ділянки водогону за адресою: м. Суми, с. Піщане,                             вул. Слобідська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</si>
  <si>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                                   вул. Харківська, будинок 66, у т.ч. за рахунок:</t>
  </si>
  <si>
    <t>Нове будівництво електронної комунікаційної мережі на території Сумської міської територіальної громади</t>
  </si>
  <si>
    <t>Капітальний ремонт ігрового майданчика Закладу дошкільної освіти (ясла-садок)  № 37 Сумської міської ради</t>
  </si>
  <si>
    <t>Нове будівництво дитячого майданчика за адресою: м. Суми, вул. Нахімова, 40</t>
  </si>
  <si>
    <t xml:space="preserve">Капітальний ремонт харчоблоку Сумської початкової школи № 30 «Унікум» Сумської міської ради, в т.ч. за рахунок:    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</si>
  <si>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</si>
  <si>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внутрішніх приміщень Комунальної установи Сумська спеціалізована школа I-III ступенів  №3 ім. генерал - лейтенанта А.Морозова, м.Суми, Сумської області </t>
  </si>
  <si>
    <t>Капітальний ремонт покрівлі Піщанського клубу «Супутник» за адресою:                           с. В.Піщане, вул. Парнянська, 7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</si>
  <si>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 Суми, Сумської області</t>
  </si>
  <si>
    <t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</t>
  </si>
  <si>
    <t>Реконструкція грального поля Сумська ЗОШ І-ІІІ ст. № 15 по вул. Пушкіна, 56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</si>
  <si>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№6,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</si>
  <si>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№18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</si>
  <si>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№22 імені Ігоря Гольченка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</si>
  <si>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</si>
  <si>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№24                  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</si>
  <si>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                                   м. Суми Сумської області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</si>
  <si>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</si>
  <si>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</t>
  </si>
  <si>
    <t>2021-2024</t>
  </si>
  <si>
    <t>Капітальний ремонт будівель медичного закладу з утепленням стін, покрівлі, заміною покриття, заміною системи опалення за адресою м. Суми,                          вул. М. Вовчок, 2</t>
  </si>
  <si>
    <t>Управління  «Служба у справах дітей» Сумської міської ради, в т.ч. за рахунок:</t>
  </si>
  <si>
    <t>Капітальні трансферти населенню, в т.ч. за рахунок:</t>
  </si>
  <si>
    <t>Найменування кодів економічної класифікації видатків бюджету /напряму використання коштів відповідно до плану використання бюджетних коштів/ об'єкта будівництва / вид будівельних робіт, у тому числі проектні роботи</t>
  </si>
  <si>
    <t>Капітальний ремонт (заміна вікон) в Сумському дошкільному навчальному закладі (центр розвитку дитини) № 36 «Червоненька квіточка» Сумської міської ради, в т.ч. за рахунок:</t>
  </si>
  <si>
    <t>Капітальний ремонт «Монтаж системи автоматичної пожежної сигналізації, оповіщення людей по пожежу та передавання тривожних сповіщень у Сумському дошкільному навчальному закладі (ясла-садок) № 22 «Джерельце» м. Суми, Сумської області, в т.ч. за рахунок:</t>
  </si>
  <si>
    <t>Капітальний ремонт будівлі із заміною вікон Сумської початкової школи № 14 Сумської міської ради за адресою м. Суми, вулиця Леоніда Бикова, 9, у т.ч. за рахунок:</t>
  </si>
  <si>
    <t>Капітальний ремонт даху Сумського дошкільного навчального закладу (ясла-садок) № 6 «Метелик» за адресою: м. Суми, вул. Харківська, 10, у т.ч. за рахунок:</t>
  </si>
  <si>
    <t>Капітальний ремонт музичної зали Сумського дошкільного навчального закладу (ясла-садок) № 39 «Теремок» м. Суми, Сумської області, в т.ч. за рахунок:</t>
  </si>
  <si>
    <t>Капітальний ремонт сходинок на центральному вході в будівлю Сумського дошкільного навчального закладу (ясла-садок) № 6 «Метелик» за адресою:                                          м. Суми, вул. Харківська, 10, у т.ч. за рахунок:</t>
  </si>
  <si>
    <t>Капітальний ремонт тіньових навісів в Сумській початковій школі № 11 Сумської міської ради, за адресою: м. Суми, вул. Харківська, 66, у т.ч. за рахунок:</t>
  </si>
  <si>
    <t>Капітальний ремонт дитячого майданчику за адресою: м. Суми, площа Михайла Кощія (біля кінцевої зупинки громадського транспорту), в т.ч. за рахунок:</t>
  </si>
  <si>
    <t>Реконструкція будівлі комунальної установи Сумська спеціалізована школа                    І-ІІІ ступенів № 17 з впровадженням заходів комплексної термомодернізації за адресою: проспект Михайла Лушпи, 18, м. Суми, Сумської області, в т.ч. за рахунок:</t>
  </si>
  <si>
    <t>Капітальні трансферти підприємствам (установам, організаціям), в т.ч. за напрямами використання:</t>
  </si>
  <si>
    <t>Капітальний ремонт приміщень Сумського дошкільного навчального закладу (центр розвитку дитини) № 13 «Купава» Сумської міської ради за адресою:                                 м. Суми, Пришибська площа, буд.23, у т.ч. за рахунок:</t>
  </si>
  <si>
    <t xml:space="preserve">    Додаток </t>
  </si>
  <si>
    <t xml:space="preserve">до рішення  Сумської міської ради «Про внесення змін до рішення   </t>
  </si>
  <si>
    <t xml:space="preserve">Сумської   міської   ради  від  24   грудня   2020   року   №  63 - МР </t>
  </si>
  <si>
    <t xml:space="preserve">«Про  Програму  економічного  і  соціального  розвитку  Сумської </t>
  </si>
  <si>
    <t xml:space="preserve">міської  територіальної  громади  на  2021  рік  та основні напрями </t>
  </si>
  <si>
    <t>розвитку  на  2022 - 2023  роки» (зі змінами)»</t>
  </si>
  <si>
    <t>Сумський міський голова</t>
  </si>
  <si>
    <t>Олександр ЛИСЕНКО</t>
  </si>
  <si>
    <t>Виконавець: Липова С.А.</t>
  </si>
  <si>
    <t>____________________</t>
  </si>
  <si>
    <t>Нове будівництво дитячого та спортивного майданчика за адресою:  м. Суми, вул. Берестова, буд. 2-4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</si>
  <si>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спеціальна школа Сумської міської ради</t>
  </si>
  <si>
    <t xml:space="preserve">Капітальний ремонт санвузлів І-ІІІ поверхів Комунальної установи Сумська загальноосвітня школа І-ІІІ ступенів № 23, м.Суми, Сумської області    </t>
  </si>
  <si>
    <t xml:space="preserve">Капітальний ремонт внутрішніх приміщень спортивного залу Комунальної установи Сумська загальноосвітня школа І-ІІІ ступенів № 24  </t>
  </si>
  <si>
    <t xml:space="preserve">Капітальний ремонт стелі Великочернеччинського закладу загальної середньої освіти І-ІІІ ступенів Сумської міської ради </t>
  </si>
  <si>
    <t>Капітальний ремонт І поверху та ганку будівлі дитячої музичної школи №2 за адресою: м. Суми, вул. М.Вовчок, 31</t>
  </si>
  <si>
    <t xml:space="preserve">Капітальний ремонт ІІ поверху та танцювальної зали дитячої музичної школи № 1 за адресою: м. Суми, вул. Д. Галицького, 73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</si>
  <si>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Сумської початкової школи № 14 Сумської міської ради </t>
  </si>
  <si>
    <t xml:space="preserve">Капітальний ремонт приміщень їдальні Сумської початкової школи № 14 Сумської міської ради 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</si>
  <si>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                                      вул. Лучанська, 27</t>
  </si>
  <si>
    <t>Капітальний ремонт харчоблоку та їдальні Стецьківського закладу загальної освіти І-ІІІ ступенів Сумської міської ради</t>
  </si>
  <si>
    <t>Будівництво медичних установ та закладів, у т.ч. за рахунок: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</si>
  <si>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</si>
  <si>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 Сумської міської ради - Сумський міський центр еколого-натуралістичної творчості учнівської молоді, за адресою: м. Суми,                                           вул. Харківська, 13, у т.ч. за рахунок:  </t>
  </si>
  <si>
    <t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</t>
  </si>
  <si>
    <t>Придбання реабілітаційної системи для Комунального некомерційного підприємства «Дитяча клінічна лікарня Святої Зінаїди» Сумської міської ради, за адресою м. Суми, вул. Троїцька, 28</t>
  </si>
  <si>
    <t>Капітальний ремонт дитячо-спортивного майданчика за адресою: м. Суми,                       вул. Сумсько-Київських дивізій, біля буд. 23 та 25, у т.ч. за рахунок:</t>
  </si>
  <si>
    <t>від  23 грудня  2021  року  № 2702 - МР</t>
  </si>
  <si>
    <t xml:space="preserve">Заходи з енергозбереження, в т.ч. за рахунок: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</si>
</sst>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28"/>
      <name val="Calibri"/>
      <family val="2"/>
      <charset val="204"/>
      <scheme val="minor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6" fillId="0" borderId="0" xfId="0" applyFont="1" applyFill="1"/>
    <xf numFmtId="0" fontId="24" fillId="0" borderId="0" xfId="0" applyNumberFormat="1" applyFont="1" applyFill="1" applyAlignment="1" applyProtection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3" fontId="15" fillId="0" borderId="1" xfId="0" applyNumberFormat="1" applyFont="1" applyFill="1" applyBorder="1" applyAlignment="1" applyProtection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3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27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8" fillId="0" borderId="0" xfId="0" applyFont="1" applyFill="1"/>
    <xf numFmtId="4" fontId="2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31" fillId="0" borderId="0" xfId="0" applyFont="1" applyFill="1"/>
    <xf numFmtId="0" fontId="26" fillId="0" borderId="0" xfId="0" applyNumberFormat="1" applyFont="1" applyFill="1" applyAlignment="1" applyProtection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/>
    </xf>
    <xf numFmtId="0" fontId="26" fillId="0" borderId="0" xfId="0" applyNumberFormat="1" applyFont="1" applyFill="1" applyAlignment="1" applyProtection="1">
      <alignment horizontal="left"/>
    </xf>
    <xf numFmtId="3" fontId="29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FF99"/>
      <color rgb="FFFF99FF"/>
      <color rgb="FF00FF00"/>
      <color rgb="FF66CC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9"/>
  <sheetViews>
    <sheetView showZeros="0" tabSelected="1" view="pageBreakPreview" topLeftCell="A241" zoomScale="71" zoomScaleNormal="100" zoomScaleSheetLayoutView="71" workbookViewId="0">
      <selection activeCell="C242" sqref="C242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19" width="8.85546875" style="3"/>
    <col min="20" max="16384" width="8.85546875" style="1"/>
  </cols>
  <sheetData>
    <row r="1" spans="1:19" ht="40.5" customHeight="1" x14ac:dyDescent="0.45">
      <c r="C1" s="108" t="s">
        <v>343</v>
      </c>
      <c r="D1" s="108"/>
      <c r="E1" s="108"/>
      <c r="F1" s="108"/>
      <c r="G1" s="108"/>
    </row>
    <row r="2" spans="1:19" ht="39" customHeight="1" x14ac:dyDescent="0.45">
      <c r="C2" s="103" t="s">
        <v>344</v>
      </c>
      <c r="D2" s="103"/>
      <c r="E2" s="103"/>
      <c r="F2" s="103"/>
      <c r="G2" s="103"/>
    </row>
    <row r="3" spans="1:19" ht="39" customHeight="1" x14ac:dyDescent="0.45">
      <c r="C3" s="103" t="s">
        <v>345</v>
      </c>
      <c r="D3" s="103"/>
      <c r="E3" s="103"/>
      <c r="F3" s="103"/>
      <c r="G3" s="103"/>
    </row>
    <row r="4" spans="1:19" ht="39" customHeight="1" x14ac:dyDescent="0.45">
      <c r="C4" s="103" t="s">
        <v>346</v>
      </c>
      <c r="D4" s="103"/>
      <c r="E4" s="103"/>
      <c r="F4" s="103"/>
      <c r="G4" s="103"/>
    </row>
    <row r="5" spans="1:19" ht="39" customHeight="1" x14ac:dyDescent="0.45">
      <c r="C5" s="103" t="s">
        <v>347</v>
      </c>
      <c r="D5" s="103"/>
      <c r="E5" s="103"/>
      <c r="F5" s="103"/>
      <c r="G5" s="103"/>
    </row>
    <row r="6" spans="1:19" ht="39" customHeight="1" x14ac:dyDescent="0.45">
      <c r="C6" s="103" t="s">
        <v>348</v>
      </c>
      <c r="D6" s="103"/>
      <c r="E6" s="103"/>
      <c r="F6" s="103"/>
      <c r="G6" s="103"/>
    </row>
    <row r="7" spans="1:19" ht="39" customHeight="1" x14ac:dyDescent="0.45">
      <c r="C7" s="103" t="s">
        <v>370</v>
      </c>
      <c r="D7" s="103"/>
      <c r="E7" s="103"/>
      <c r="F7" s="103"/>
      <c r="G7" s="103"/>
    </row>
    <row r="8" spans="1:19" ht="39" customHeight="1" x14ac:dyDescent="0.45">
      <c r="C8" s="100"/>
      <c r="D8" s="100"/>
      <c r="E8" s="100"/>
      <c r="F8" s="100"/>
      <c r="G8" s="100"/>
    </row>
    <row r="9" spans="1:19" ht="39" customHeight="1" x14ac:dyDescent="0.45">
      <c r="C9" s="100"/>
      <c r="D9" s="100"/>
      <c r="E9" s="100"/>
      <c r="F9" s="100"/>
      <c r="G9" s="100"/>
    </row>
    <row r="10" spans="1:19" ht="39" customHeight="1" x14ac:dyDescent="0.6">
      <c r="C10" s="2"/>
      <c r="D10" s="102"/>
      <c r="E10" s="102"/>
      <c r="F10" s="102"/>
      <c r="G10" s="102"/>
    </row>
    <row r="13" spans="1:19" ht="70.5" customHeight="1" x14ac:dyDescent="0.2">
      <c r="A13" s="105" t="s">
        <v>185</v>
      </c>
      <c r="B13" s="105"/>
      <c r="C13" s="105"/>
      <c r="D13" s="105"/>
      <c r="E13" s="105"/>
      <c r="F13" s="105"/>
      <c r="G13" s="105"/>
    </row>
    <row r="14" spans="1:19" ht="24" customHeight="1" x14ac:dyDescent="0.25">
      <c r="A14" s="4"/>
      <c r="B14" s="4"/>
      <c r="C14" s="4"/>
      <c r="D14" s="4"/>
      <c r="E14" s="4"/>
      <c r="F14" s="4"/>
      <c r="G14" s="5"/>
    </row>
    <row r="15" spans="1:19" s="7" customFormat="1" ht="31.5" customHeight="1" x14ac:dyDescent="0.35">
      <c r="A15" s="106" t="s">
        <v>5</v>
      </c>
      <c r="B15" s="106" t="s">
        <v>331</v>
      </c>
      <c r="C15" s="106" t="s">
        <v>152</v>
      </c>
      <c r="D15" s="106" t="s">
        <v>6</v>
      </c>
      <c r="E15" s="106" t="s">
        <v>7</v>
      </c>
      <c r="F15" s="106" t="s">
        <v>153</v>
      </c>
      <c r="G15" s="106" t="s">
        <v>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7" customFormat="1" ht="114" customHeight="1" x14ac:dyDescent="0.35">
      <c r="A16" s="106"/>
      <c r="B16" s="106"/>
      <c r="C16" s="106"/>
      <c r="D16" s="106"/>
      <c r="E16" s="106"/>
      <c r="F16" s="106"/>
      <c r="G16" s="10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10" customFormat="1" ht="33" customHeight="1" x14ac:dyDescent="0.3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5" customFormat="1" ht="44.25" customHeight="1" x14ac:dyDescent="0.35">
      <c r="A18" s="11" t="s">
        <v>245</v>
      </c>
      <c r="B18" s="12"/>
      <c r="C18" s="12"/>
      <c r="D18" s="12"/>
      <c r="E18" s="12"/>
      <c r="F18" s="13">
        <f>F23+F26+F28+F35+F33+F19+F20+F21+F22+F37+F38</f>
        <v>37312648.659999996</v>
      </c>
      <c r="G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5" customFormat="1" ht="54.75" customHeight="1" x14ac:dyDescent="0.35">
      <c r="A19" s="16" t="s">
        <v>169</v>
      </c>
      <c r="B19" s="17" t="s">
        <v>168</v>
      </c>
      <c r="C19" s="12"/>
      <c r="D19" s="12"/>
      <c r="E19" s="12"/>
      <c r="F19" s="82">
        <v>65000</v>
      </c>
      <c r="G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5" customFormat="1" ht="54" customHeight="1" x14ac:dyDescent="0.35">
      <c r="A20" s="16" t="s">
        <v>170</v>
      </c>
      <c r="B20" s="17" t="s">
        <v>168</v>
      </c>
      <c r="C20" s="12"/>
      <c r="D20" s="12"/>
      <c r="E20" s="12"/>
      <c r="F20" s="82">
        <f>200700-18990</f>
        <v>181710</v>
      </c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15" customFormat="1" ht="51.75" customHeight="1" x14ac:dyDescent="0.35">
      <c r="A21" s="16" t="s">
        <v>171</v>
      </c>
      <c r="B21" s="17" t="s">
        <v>95</v>
      </c>
      <c r="C21" s="12"/>
      <c r="D21" s="12"/>
      <c r="E21" s="12"/>
      <c r="F21" s="82">
        <v>357100</v>
      </c>
      <c r="G21" s="12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5" customFormat="1" ht="79.5" customHeight="1" x14ac:dyDescent="0.35">
      <c r="A22" s="16" t="s">
        <v>172</v>
      </c>
      <c r="B22" s="17" t="s">
        <v>168</v>
      </c>
      <c r="C22" s="12"/>
      <c r="D22" s="12"/>
      <c r="E22" s="12"/>
      <c r="F22" s="82">
        <v>1530000</v>
      </c>
      <c r="G22" s="1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7" customFormat="1" ht="63" customHeight="1" x14ac:dyDescent="0.35">
      <c r="A23" s="18" t="s">
        <v>39</v>
      </c>
      <c r="B23" s="17" t="s">
        <v>34</v>
      </c>
      <c r="C23" s="101"/>
      <c r="D23" s="101"/>
      <c r="E23" s="101"/>
      <c r="F23" s="82">
        <f>SUM(F24:F25)</f>
        <v>7444674</v>
      </c>
      <c r="G23" s="10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10" customFormat="1" ht="66.75" customHeight="1" x14ac:dyDescent="0.35">
      <c r="A24" s="19"/>
      <c r="B24" s="19" t="s">
        <v>59</v>
      </c>
      <c r="C24" s="20" t="s">
        <v>192</v>
      </c>
      <c r="D24" s="21">
        <v>860603</v>
      </c>
      <c r="E24" s="21">
        <v>0</v>
      </c>
      <c r="F24" s="22">
        <v>444709</v>
      </c>
      <c r="G24" s="8">
        <v>51.7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0" customFormat="1" ht="66.75" customHeight="1" x14ac:dyDescent="0.35">
      <c r="A25" s="19"/>
      <c r="B25" s="19" t="s">
        <v>103</v>
      </c>
      <c r="C25" s="20">
        <v>2021</v>
      </c>
      <c r="D25" s="21">
        <v>6999965</v>
      </c>
      <c r="E25" s="21">
        <v>0</v>
      </c>
      <c r="F25" s="22">
        <v>6999965</v>
      </c>
      <c r="G25" s="24">
        <v>100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7" customFormat="1" ht="46.5" customHeight="1" x14ac:dyDescent="0.35">
      <c r="A26" s="16" t="s">
        <v>9</v>
      </c>
      <c r="B26" s="17" t="s">
        <v>193</v>
      </c>
      <c r="C26" s="23"/>
      <c r="D26" s="81"/>
      <c r="E26" s="83"/>
      <c r="F26" s="82">
        <f>F27</f>
        <v>400000</v>
      </c>
      <c r="G26" s="8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10" customFormat="1" ht="55.5" customHeight="1" x14ac:dyDescent="0.35">
      <c r="A27" s="19"/>
      <c r="B27" s="19" t="s">
        <v>60</v>
      </c>
      <c r="C27" s="20" t="s">
        <v>17</v>
      </c>
      <c r="D27" s="21">
        <v>1493136</v>
      </c>
      <c r="E27" s="24">
        <v>36</v>
      </c>
      <c r="F27" s="22">
        <v>400000</v>
      </c>
      <c r="G27" s="24">
        <v>62.8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7" customFormat="1" ht="45" customHeight="1" x14ac:dyDescent="0.35">
      <c r="A28" s="16" t="s">
        <v>150</v>
      </c>
      <c r="B28" s="17"/>
      <c r="C28" s="23"/>
      <c r="D28" s="81"/>
      <c r="E28" s="83"/>
      <c r="F28" s="82">
        <f>F29+F30</f>
        <v>4020000</v>
      </c>
      <c r="G28" s="8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7" customFormat="1" ht="45" customHeight="1" x14ac:dyDescent="0.35">
      <c r="A29" s="16"/>
      <c r="B29" s="17" t="s">
        <v>168</v>
      </c>
      <c r="C29" s="23"/>
      <c r="D29" s="81"/>
      <c r="E29" s="83"/>
      <c r="F29" s="82">
        <v>390000</v>
      </c>
      <c r="G29" s="8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7" customFormat="1" ht="45" customHeight="1" x14ac:dyDescent="0.35">
      <c r="A30" s="16"/>
      <c r="B30" s="17" t="s">
        <v>121</v>
      </c>
      <c r="C30" s="23"/>
      <c r="D30" s="81"/>
      <c r="E30" s="83"/>
      <c r="F30" s="82">
        <f>F31+F32</f>
        <v>3630000</v>
      </c>
      <c r="G30" s="8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10" customFormat="1" ht="55.5" customHeight="1" x14ac:dyDescent="0.35">
      <c r="A31" s="19"/>
      <c r="B31" s="19" t="s">
        <v>151</v>
      </c>
      <c r="C31" s="20" t="s">
        <v>61</v>
      </c>
      <c r="D31" s="21"/>
      <c r="E31" s="24"/>
      <c r="F31" s="22">
        <v>3150000</v>
      </c>
      <c r="G31" s="2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0" customFormat="1" ht="55.5" customHeight="1" x14ac:dyDescent="0.35">
      <c r="A32" s="19"/>
      <c r="B32" s="19" t="s">
        <v>309</v>
      </c>
      <c r="C32" s="20" t="s">
        <v>327</v>
      </c>
      <c r="D32" s="21">
        <v>4730000</v>
      </c>
      <c r="E32" s="24"/>
      <c r="F32" s="22">
        <v>480000</v>
      </c>
      <c r="G32" s="24">
        <v>10.1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7" customFormat="1" ht="43.5" customHeight="1" x14ac:dyDescent="0.35">
      <c r="A33" s="16" t="s">
        <v>23</v>
      </c>
      <c r="B33" s="17" t="s">
        <v>95</v>
      </c>
      <c r="C33" s="101"/>
      <c r="D33" s="101"/>
      <c r="E33" s="101"/>
      <c r="F33" s="82">
        <f>F34</f>
        <v>18997900</v>
      </c>
      <c r="G33" s="10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7" customFormat="1" ht="43.5" customHeight="1" x14ac:dyDescent="0.35">
      <c r="A34" s="16"/>
      <c r="B34" s="19" t="s">
        <v>107</v>
      </c>
      <c r="C34" s="101"/>
      <c r="D34" s="101"/>
      <c r="E34" s="101"/>
      <c r="F34" s="22">
        <v>18997900</v>
      </c>
      <c r="G34" s="10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7" customFormat="1" ht="58.5" customHeight="1" x14ac:dyDescent="0.35">
      <c r="A35" s="16" t="s">
        <v>4</v>
      </c>
      <c r="B35" s="17" t="s">
        <v>121</v>
      </c>
      <c r="C35" s="101"/>
      <c r="D35" s="81"/>
      <c r="E35" s="101"/>
      <c r="F35" s="82">
        <f>F36</f>
        <v>1398264.66</v>
      </c>
      <c r="G35" s="10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7" customFormat="1" ht="58.5" customHeight="1" x14ac:dyDescent="0.35">
      <c r="A36" s="19"/>
      <c r="B36" s="19" t="s">
        <v>54</v>
      </c>
      <c r="C36" s="8" t="s">
        <v>14</v>
      </c>
      <c r="D36" s="21">
        <v>4174146.72</v>
      </c>
      <c r="E36" s="8">
        <v>65.7</v>
      </c>
      <c r="F36" s="22">
        <v>1398264.66</v>
      </c>
      <c r="G36" s="24">
        <v>100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7" customFormat="1" ht="58.5" customHeight="1" x14ac:dyDescent="0.35">
      <c r="A37" s="16" t="s">
        <v>30</v>
      </c>
      <c r="B37" s="17" t="s">
        <v>96</v>
      </c>
      <c r="C37" s="8"/>
      <c r="D37" s="21"/>
      <c r="E37" s="8"/>
      <c r="F37" s="82">
        <v>35000</v>
      </c>
      <c r="G37" s="24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7" customFormat="1" ht="58.5" customHeight="1" x14ac:dyDescent="0.35">
      <c r="A38" s="34" t="s">
        <v>241</v>
      </c>
      <c r="B38" s="17" t="s">
        <v>96</v>
      </c>
      <c r="C38" s="8"/>
      <c r="D38" s="21"/>
      <c r="E38" s="8"/>
      <c r="F38" s="82">
        <v>2883000</v>
      </c>
      <c r="G38" s="2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15" customFormat="1" ht="60" customHeight="1" x14ac:dyDescent="0.35">
      <c r="A39" s="25" t="s">
        <v>154</v>
      </c>
      <c r="B39" s="25"/>
      <c r="C39" s="12"/>
      <c r="D39" s="13"/>
      <c r="E39" s="12"/>
      <c r="F39" s="13">
        <f>F50+F88+F218+F47+F66+F67+F86+F224+F48+F49+F186+F68+F83+F226+F75+F84</f>
        <v>72389864.480000004</v>
      </c>
      <c r="G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15" customFormat="1" ht="78" customHeight="1" x14ac:dyDescent="0.35">
      <c r="A40" s="26" t="s">
        <v>173</v>
      </c>
      <c r="B40" s="25"/>
      <c r="C40" s="12"/>
      <c r="D40" s="13"/>
      <c r="E40" s="12"/>
      <c r="F40" s="27">
        <f>F87</f>
        <v>72000</v>
      </c>
      <c r="G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15" customFormat="1" ht="78" customHeight="1" x14ac:dyDescent="0.35">
      <c r="A41" s="17" t="s">
        <v>224</v>
      </c>
      <c r="B41" s="25"/>
      <c r="C41" s="12"/>
      <c r="D41" s="13"/>
      <c r="E41" s="12"/>
      <c r="F41" s="27">
        <f>F51</f>
        <v>1637000</v>
      </c>
      <c r="G41" s="1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7" customFormat="1" ht="63" customHeight="1" x14ac:dyDescent="0.35">
      <c r="A42" s="26" t="s">
        <v>131</v>
      </c>
      <c r="B42" s="16"/>
      <c r="C42" s="101"/>
      <c r="D42" s="82"/>
      <c r="E42" s="101"/>
      <c r="F42" s="27">
        <f>F52+F225</f>
        <v>7663725.1799999997</v>
      </c>
      <c r="G42" s="101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7" customFormat="1" ht="63" customHeight="1" x14ac:dyDescent="0.35">
      <c r="A43" s="26" t="s">
        <v>231</v>
      </c>
      <c r="B43" s="16"/>
      <c r="C43" s="101"/>
      <c r="D43" s="82"/>
      <c r="E43" s="101"/>
      <c r="F43" s="27">
        <f>F187</f>
        <v>10269483</v>
      </c>
      <c r="G43" s="101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7" customFormat="1" ht="91.5" customHeight="1" x14ac:dyDescent="0.35">
      <c r="A44" s="26" t="s">
        <v>265</v>
      </c>
      <c r="B44" s="16"/>
      <c r="C44" s="101"/>
      <c r="D44" s="82"/>
      <c r="E44" s="101"/>
      <c r="F44" s="27">
        <f>F85</f>
        <v>644352.70000000007</v>
      </c>
      <c r="G44" s="10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7" customFormat="1" ht="100.5" customHeight="1" x14ac:dyDescent="0.35">
      <c r="A45" s="26" t="s">
        <v>282</v>
      </c>
      <c r="B45" s="16"/>
      <c r="C45" s="101"/>
      <c r="D45" s="82"/>
      <c r="E45" s="101"/>
      <c r="F45" s="27">
        <f>F76</f>
        <v>2859728</v>
      </c>
      <c r="G45" s="10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7" customFormat="1" ht="53.25" customHeight="1" x14ac:dyDescent="0.35">
      <c r="A46" s="26" t="s">
        <v>276</v>
      </c>
      <c r="B46" s="16"/>
      <c r="C46" s="101"/>
      <c r="D46" s="82"/>
      <c r="E46" s="101"/>
      <c r="F46" s="27">
        <f>F89</f>
        <v>250000</v>
      </c>
      <c r="G46" s="10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7" customFormat="1" ht="63" customHeight="1" x14ac:dyDescent="0.35">
      <c r="A47" s="16" t="s">
        <v>174</v>
      </c>
      <c r="B47" s="17" t="s">
        <v>168</v>
      </c>
      <c r="C47" s="101"/>
      <c r="D47" s="82"/>
      <c r="E47" s="101"/>
      <c r="F47" s="82">
        <v>1255098</v>
      </c>
      <c r="G47" s="10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7" customFormat="1" ht="63" customHeight="1" x14ac:dyDescent="0.35">
      <c r="A48" s="16" t="s">
        <v>184</v>
      </c>
      <c r="B48" s="17" t="s">
        <v>168</v>
      </c>
      <c r="C48" s="101"/>
      <c r="D48" s="82"/>
      <c r="E48" s="101"/>
      <c r="F48" s="82">
        <v>1293104</v>
      </c>
      <c r="G48" s="10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7" customFormat="1" ht="63" customHeight="1" x14ac:dyDescent="0.35">
      <c r="A49" s="16" t="s">
        <v>175</v>
      </c>
      <c r="B49" s="17" t="s">
        <v>168</v>
      </c>
      <c r="C49" s="101"/>
      <c r="D49" s="82"/>
      <c r="E49" s="101"/>
      <c r="F49" s="82">
        <v>97000</v>
      </c>
      <c r="G49" s="101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7" customFormat="1" ht="60" customHeight="1" x14ac:dyDescent="0.35">
      <c r="A50" s="16" t="s">
        <v>158</v>
      </c>
      <c r="B50" s="16"/>
      <c r="C50" s="101"/>
      <c r="D50" s="101"/>
      <c r="E50" s="101"/>
      <c r="F50" s="82">
        <f>F56+F53</f>
        <v>5993725.1799999997</v>
      </c>
      <c r="G50" s="101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7" customFormat="1" ht="60" customHeight="1" x14ac:dyDescent="0.35">
      <c r="A51" s="28" t="s">
        <v>224</v>
      </c>
      <c r="B51" s="16"/>
      <c r="C51" s="101"/>
      <c r="D51" s="101"/>
      <c r="E51" s="101"/>
      <c r="F51" s="29">
        <f>F54</f>
        <v>1637000</v>
      </c>
      <c r="G51" s="10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s="10" customFormat="1" ht="60" customHeight="1" x14ac:dyDescent="0.35">
      <c r="A52" s="30" t="s">
        <v>131</v>
      </c>
      <c r="B52" s="19"/>
      <c r="C52" s="8"/>
      <c r="D52" s="8"/>
      <c r="E52" s="8"/>
      <c r="F52" s="29">
        <f>F55+F57</f>
        <v>4356725.18</v>
      </c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10" customFormat="1" ht="60" customHeight="1" x14ac:dyDescent="0.35">
      <c r="A53" s="30"/>
      <c r="B53" s="17" t="s">
        <v>186</v>
      </c>
      <c r="C53" s="8"/>
      <c r="D53" s="8"/>
      <c r="E53" s="8"/>
      <c r="F53" s="82">
        <f>F55+F54</f>
        <v>2314318</v>
      </c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s="10" customFormat="1" ht="60" customHeight="1" x14ac:dyDescent="0.35">
      <c r="A54" s="30"/>
      <c r="B54" s="28" t="s">
        <v>224</v>
      </c>
      <c r="C54" s="8"/>
      <c r="D54" s="8"/>
      <c r="E54" s="8"/>
      <c r="F54" s="29">
        <v>1637000</v>
      </c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s="10" customFormat="1" ht="60" customHeight="1" x14ac:dyDescent="0.35">
      <c r="A55" s="30"/>
      <c r="B55" s="30" t="s">
        <v>131</v>
      </c>
      <c r="C55" s="8"/>
      <c r="D55" s="8"/>
      <c r="E55" s="8"/>
      <c r="F55" s="29">
        <v>677318</v>
      </c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s="10" customFormat="1" ht="60" customHeight="1" x14ac:dyDescent="0.35">
      <c r="A56" s="30"/>
      <c r="B56" s="17" t="s">
        <v>187</v>
      </c>
      <c r="C56" s="8"/>
      <c r="D56" s="8"/>
      <c r="E56" s="8"/>
      <c r="F56" s="82">
        <f>F58+F62+F64+F60</f>
        <v>3679407.18</v>
      </c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s="10" customFormat="1" ht="60" customHeight="1" x14ac:dyDescent="0.35">
      <c r="A57" s="30"/>
      <c r="B57" s="30" t="s">
        <v>131</v>
      </c>
      <c r="C57" s="8"/>
      <c r="D57" s="8"/>
      <c r="E57" s="8"/>
      <c r="F57" s="29">
        <f>F59+F63+F65+F61</f>
        <v>3679407.18</v>
      </c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10" customFormat="1" ht="93.75" customHeight="1" x14ac:dyDescent="0.35">
      <c r="A58" s="19"/>
      <c r="B58" s="19" t="s">
        <v>188</v>
      </c>
      <c r="C58" s="8">
        <v>2021</v>
      </c>
      <c r="D58" s="21">
        <v>813426</v>
      </c>
      <c r="E58" s="8"/>
      <c r="F58" s="22">
        <v>377160</v>
      </c>
      <c r="G58" s="8">
        <v>46.4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33" customFormat="1" ht="54" customHeight="1" x14ac:dyDescent="0.35">
      <c r="A59" s="30"/>
      <c r="B59" s="30" t="s">
        <v>131</v>
      </c>
      <c r="C59" s="8"/>
      <c r="D59" s="31"/>
      <c r="E59" s="31"/>
      <c r="F59" s="29">
        <f>F58</f>
        <v>377160</v>
      </c>
      <c r="G59" s="3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s="33" customFormat="1" ht="91.5" customHeight="1" x14ac:dyDescent="0.35">
      <c r="A60" s="30"/>
      <c r="B60" s="84" t="s">
        <v>238</v>
      </c>
      <c r="C60" s="8">
        <v>2021</v>
      </c>
      <c r="D60" s="31"/>
      <c r="E60" s="31"/>
      <c r="F60" s="22">
        <v>761910.18</v>
      </c>
      <c r="G60" s="3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s="33" customFormat="1" ht="54" customHeight="1" x14ac:dyDescent="0.35">
      <c r="A61" s="30"/>
      <c r="B61" s="30" t="s">
        <v>131</v>
      </c>
      <c r="C61" s="8"/>
      <c r="D61" s="31"/>
      <c r="E61" s="31"/>
      <c r="F61" s="29">
        <f>F60</f>
        <v>761910.18</v>
      </c>
      <c r="G61" s="31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s="10" customFormat="1" ht="70.5" customHeight="1" x14ac:dyDescent="0.35">
      <c r="A62" s="19"/>
      <c r="B62" s="19" t="s">
        <v>189</v>
      </c>
      <c r="C62" s="8">
        <v>2021</v>
      </c>
      <c r="D62" s="21">
        <v>1288072</v>
      </c>
      <c r="E62" s="8"/>
      <c r="F62" s="22">
        <v>1251372</v>
      </c>
      <c r="G62" s="24">
        <v>100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s="33" customFormat="1" ht="55.5" customHeight="1" x14ac:dyDescent="0.35">
      <c r="A63" s="30"/>
      <c r="B63" s="30" t="s">
        <v>131</v>
      </c>
      <c r="C63" s="8"/>
      <c r="D63" s="31"/>
      <c r="E63" s="31"/>
      <c r="F63" s="29">
        <f>F62</f>
        <v>1251372</v>
      </c>
      <c r="G63" s="3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s="10" customFormat="1" ht="57" customHeight="1" x14ac:dyDescent="0.35">
      <c r="A64" s="19"/>
      <c r="B64" s="19" t="s">
        <v>190</v>
      </c>
      <c r="C64" s="8">
        <v>2021</v>
      </c>
      <c r="D64" s="21">
        <v>1716811</v>
      </c>
      <c r="E64" s="8"/>
      <c r="F64" s="22">
        <v>1288965</v>
      </c>
      <c r="G64" s="8">
        <v>75.099999999999994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s="33" customFormat="1" ht="55.5" customHeight="1" x14ac:dyDescent="0.35">
      <c r="A65" s="30"/>
      <c r="B65" s="30" t="s">
        <v>131</v>
      </c>
      <c r="C65" s="8"/>
      <c r="D65" s="31"/>
      <c r="E65" s="31"/>
      <c r="F65" s="29">
        <f>F64</f>
        <v>1288965</v>
      </c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s="33" customFormat="1" ht="84" customHeight="1" x14ac:dyDescent="0.35">
      <c r="A66" s="16" t="s">
        <v>176</v>
      </c>
      <c r="B66" s="17" t="s">
        <v>168</v>
      </c>
      <c r="C66" s="8"/>
      <c r="D66" s="31"/>
      <c r="E66" s="31"/>
      <c r="F66" s="82">
        <v>112500</v>
      </c>
      <c r="G66" s="31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s="33" customFormat="1" ht="84" customHeight="1" x14ac:dyDescent="0.35">
      <c r="A67" s="16" t="s">
        <v>177</v>
      </c>
      <c r="B67" s="17" t="s">
        <v>168</v>
      </c>
      <c r="C67" s="8"/>
      <c r="D67" s="31"/>
      <c r="E67" s="31"/>
      <c r="F67" s="82">
        <v>41000</v>
      </c>
      <c r="G67" s="31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s="33" customFormat="1" ht="91.5" customHeight="1" x14ac:dyDescent="0.35">
      <c r="A68" s="16" t="s">
        <v>255</v>
      </c>
      <c r="B68" s="17"/>
      <c r="C68" s="8"/>
      <c r="D68" s="31"/>
      <c r="E68" s="31"/>
      <c r="F68" s="82">
        <f>F69+F70</f>
        <v>1522670</v>
      </c>
      <c r="G68" s="31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s="33" customFormat="1" ht="52.5" customHeight="1" x14ac:dyDescent="0.35">
      <c r="A69" s="16"/>
      <c r="B69" s="17" t="s">
        <v>168</v>
      </c>
      <c r="C69" s="8"/>
      <c r="D69" s="31"/>
      <c r="E69" s="31"/>
      <c r="F69" s="82">
        <v>300709</v>
      </c>
      <c r="G69" s="31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s="33" customFormat="1" ht="63" customHeight="1" x14ac:dyDescent="0.35">
      <c r="A70" s="16"/>
      <c r="B70" s="17" t="s">
        <v>193</v>
      </c>
      <c r="C70" s="8"/>
      <c r="D70" s="31"/>
      <c r="E70" s="31"/>
      <c r="F70" s="82">
        <f>SUM(F71:F74)</f>
        <v>1221961</v>
      </c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s="33" customFormat="1" ht="100.5" customHeight="1" x14ac:dyDescent="0.35">
      <c r="A71" s="16"/>
      <c r="B71" s="19" t="s">
        <v>269</v>
      </c>
      <c r="C71" s="8">
        <v>2021</v>
      </c>
      <c r="D71" s="21">
        <v>1165804</v>
      </c>
      <c r="E71" s="31"/>
      <c r="F71" s="22">
        <v>388741</v>
      </c>
      <c r="G71" s="24">
        <v>33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s="33" customFormat="1" ht="100.5" customHeight="1" x14ac:dyDescent="0.35">
      <c r="A72" s="16"/>
      <c r="B72" s="19" t="s">
        <v>272</v>
      </c>
      <c r="C72" s="8">
        <v>2021</v>
      </c>
      <c r="D72" s="21">
        <v>1048441</v>
      </c>
      <c r="E72" s="31"/>
      <c r="F72" s="22">
        <v>312000</v>
      </c>
      <c r="G72" s="24">
        <v>30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s="33" customFormat="1" ht="100.5" customHeight="1" x14ac:dyDescent="0.35">
      <c r="A73" s="16"/>
      <c r="B73" s="19" t="s">
        <v>270</v>
      </c>
      <c r="C73" s="8">
        <v>2021</v>
      </c>
      <c r="D73" s="21">
        <v>287515</v>
      </c>
      <c r="E73" s="31"/>
      <c r="F73" s="22">
        <v>128130</v>
      </c>
      <c r="G73" s="24">
        <v>39.700000000000003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s="33" customFormat="1" ht="114" customHeight="1" x14ac:dyDescent="0.35">
      <c r="A74" s="16"/>
      <c r="B74" s="19" t="s">
        <v>271</v>
      </c>
      <c r="C74" s="8">
        <v>2021</v>
      </c>
      <c r="D74" s="21">
        <v>1096553</v>
      </c>
      <c r="E74" s="31"/>
      <c r="F74" s="22">
        <v>393090</v>
      </c>
      <c r="G74" s="8">
        <v>30.9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s="33" customFormat="1" ht="91.5" customHeight="1" x14ac:dyDescent="0.35">
      <c r="A75" s="16" t="s">
        <v>281</v>
      </c>
      <c r="B75" s="17"/>
      <c r="C75" s="8"/>
      <c r="D75" s="31"/>
      <c r="E75" s="31"/>
      <c r="F75" s="82">
        <f>F77+F78</f>
        <v>2859728</v>
      </c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s="33" customFormat="1" ht="91.5" customHeight="1" x14ac:dyDescent="0.35">
      <c r="A76" s="28" t="s">
        <v>282</v>
      </c>
      <c r="B76" s="28"/>
      <c r="C76" s="31"/>
      <c r="D76" s="31"/>
      <c r="E76" s="31"/>
      <c r="F76" s="29">
        <f>F75</f>
        <v>2859728</v>
      </c>
      <c r="G76" s="31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s="33" customFormat="1" ht="91.5" customHeight="1" x14ac:dyDescent="0.35">
      <c r="A77" s="28"/>
      <c r="B77" s="17" t="s">
        <v>168</v>
      </c>
      <c r="C77" s="31"/>
      <c r="D77" s="31"/>
      <c r="E77" s="31"/>
      <c r="F77" s="82">
        <v>413928</v>
      </c>
      <c r="G77" s="31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s="33" customFormat="1" ht="91.5" customHeight="1" x14ac:dyDescent="0.35">
      <c r="A78" s="28"/>
      <c r="B78" s="17" t="s">
        <v>193</v>
      </c>
      <c r="C78" s="31"/>
      <c r="D78" s="31"/>
      <c r="E78" s="31"/>
      <c r="F78" s="82">
        <f>F79+F80+F81+F82</f>
        <v>2445800</v>
      </c>
      <c r="G78" s="31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s="10" customFormat="1" ht="98.25" customHeight="1" x14ac:dyDescent="0.35">
      <c r="A79" s="19"/>
      <c r="B79" s="19" t="s">
        <v>269</v>
      </c>
      <c r="C79" s="8">
        <v>2021</v>
      </c>
      <c r="D79" s="21">
        <v>1165804</v>
      </c>
      <c r="E79" s="8"/>
      <c r="F79" s="22">
        <v>781300</v>
      </c>
      <c r="G79" s="24">
        <v>67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s="33" customFormat="1" ht="91.5" customHeight="1" x14ac:dyDescent="0.35">
      <c r="A80" s="28"/>
      <c r="B80" s="19" t="s">
        <v>300</v>
      </c>
      <c r="C80" s="8">
        <v>2021</v>
      </c>
      <c r="D80" s="21">
        <v>287515</v>
      </c>
      <c r="E80" s="31"/>
      <c r="F80" s="22">
        <v>173300</v>
      </c>
      <c r="G80" s="24">
        <v>60.3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s="33" customFormat="1" ht="91.5" customHeight="1" x14ac:dyDescent="0.35">
      <c r="A81" s="28"/>
      <c r="B81" s="19" t="s">
        <v>301</v>
      </c>
      <c r="C81" s="8">
        <v>2021</v>
      </c>
      <c r="D81" s="21">
        <v>1096553</v>
      </c>
      <c r="E81" s="31"/>
      <c r="F81" s="22">
        <v>757300</v>
      </c>
      <c r="G81" s="8">
        <v>69.099999999999994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s="33" customFormat="1" ht="91.5" customHeight="1" x14ac:dyDescent="0.35">
      <c r="A82" s="28"/>
      <c r="B82" s="19" t="s">
        <v>302</v>
      </c>
      <c r="C82" s="8">
        <v>2021</v>
      </c>
      <c r="D82" s="21">
        <v>1048441</v>
      </c>
      <c r="E82" s="31"/>
      <c r="F82" s="22">
        <v>733900</v>
      </c>
      <c r="G82" s="24">
        <v>70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s="33" customFormat="1" ht="102" customHeight="1" x14ac:dyDescent="0.35">
      <c r="A83" s="16" t="s">
        <v>268</v>
      </c>
      <c r="B83" s="17" t="s">
        <v>168</v>
      </c>
      <c r="C83" s="8"/>
      <c r="D83" s="31"/>
      <c r="E83" s="31"/>
      <c r="F83" s="82">
        <v>364158.1</v>
      </c>
      <c r="G83" s="31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s="33" customFormat="1" ht="102" customHeight="1" x14ac:dyDescent="0.35">
      <c r="A84" s="16" t="s">
        <v>280</v>
      </c>
      <c r="B84" s="17" t="s">
        <v>168</v>
      </c>
      <c r="C84" s="8"/>
      <c r="D84" s="31"/>
      <c r="E84" s="31"/>
      <c r="F84" s="82">
        <f>F85</f>
        <v>644352.70000000007</v>
      </c>
      <c r="G84" s="31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s="33" customFormat="1" ht="102" customHeight="1" x14ac:dyDescent="0.35">
      <c r="A85" s="28" t="s">
        <v>265</v>
      </c>
      <c r="B85" s="28"/>
      <c r="C85" s="31"/>
      <c r="D85" s="31"/>
      <c r="E85" s="31"/>
      <c r="F85" s="29">
        <f>644361.9-9.2</f>
        <v>644352.70000000007</v>
      </c>
      <c r="G85" s="31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s="33" customFormat="1" ht="84" customHeight="1" x14ac:dyDescent="0.35">
      <c r="A86" s="16" t="s">
        <v>178</v>
      </c>
      <c r="B86" s="17" t="s">
        <v>168</v>
      </c>
      <c r="C86" s="8"/>
      <c r="D86" s="31"/>
      <c r="E86" s="31"/>
      <c r="F86" s="82">
        <f>F87</f>
        <v>72000</v>
      </c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s="33" customFormat="1" ht="84" customHeight="1" x14ac:dyDescent="0.35">
      <c r="A87" s="30" t="s">
        <v>173</v>
      </c>
      <c r="B87" s="19"/>
      <c r="C87" s="8"/>
      <c r="D87" s="31"/>
      <c r="E87" s="31"/>
      <c r="F87" s="29">
        <v>72000</v>
      </c>
      <c r="G87" s="31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1:19" s="7" customFormat="1" ht="51" customHeight="1" x14ac:dyDescent="0.35">
      <c r="A88" s="16" t="s">
        <v>304</v>
      </c>
      <c r="B88" s="17" t="s">
        <v>193</v>
      </c>
      <c r="C88" s="101"/>
      <c r="D88" s="82"/>
      <c r="E88" s="101"/>
      <c r="F88" s="82">
        <f>F90+F122+F184</f>
        <v>24543487.5</v>
      </c>
      <c r="G88" s="101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s="33" customFormat="1" ht="51" customHeight="1" x14ac:dyDescent="0.35">
      <c r="A89" s="28" t="s">
        <v>276</v>
      </c>
      <c r="B89" s="28"/>
      <c r="C89" s="31"/>
      <c r="D89" s="29"/>
      <c r="E89" s="31"/>
      <c r="F89" s="29">
        <f>F168</f>
        <v>250000</v>
      </c>
      <c r="G89" s="3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1:19" s="7" customFormat="1" ht="63" customHeight="1" x14ac:dyDescent="0.35">
      <c r="A90" s="17"/>
      <c r="B90" s="17" t="s">
        <v>159</v>
      </c>
      <c r="C90" s="101"/>
      <c r="D90" s="82"/>
      <c r="E90" s="101"/>
      <c r="F90" s="27">
        <f>SUM(F91:F121)</f>
        <v>7384336.5</v>
      </c>
      <c r="G90" s="101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s="10" customFormat="1" ht="57" customHeight="1" x14ac:dyDescent="0.35">
      <c r="A91" s="28"/>
      <c r="B91" s="19" t="s">
        <v>76</v>
      </c>
      <c r="C91" s="20" t="s">
        <v>61</v>
      </c>
      <c r="D91" s="21"/>
      <c r="E91" s="8"/>
      <c r="F91" s="22">
        <v>100000</v>
      </c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s="10" customFormat="1" ht="132.6" customHeight="1" x14ac:dyDescent="0.35">
      <c r="A92" s="28"/>
      <c r="B92" s="19" t="s">
        <v>197</v>
      </c>
      <c r="C92" s="20" t="s">
        <v>61</v>
      </c>
      <c r="D92" s="21"/>
      <c r="E92" s="8"/>
      <c r="F92" s="22">
        <v>46465</v>
      </c>
      <c r="G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s="10" customFormat="1" ht="109.5" customHeight="1" x14ac:dyDescent="0.35">
      <c r="A93" s="28"/>
      <c r="B93" s="19" t="s">
        <v>77</v>
      </c>
      <c r="C93" s="20" t="s">
        <v>61</v>
      </c>
      <c r="D93" s="21"/>
      <c r="E93" s="8"/>
      <c r="F93" s="22">
        <v>500000</v>
      </c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10" customFormat="1" ht="90.75" customHeight="1" x14ac:dyDescent="0.35">
      <c r="A94" s="28"/>
      <c r="B94" s="19" t="s">
        <v>216</v>
      </c>
      <c r="C94" s="20" t="s">
        <v>192</v>
      </c>
      <c r="D94" s="21">
        <v>1816142</v>
      </c>
      <c r="E94" s="8"/>
      <c r="F94" s="22">
        <v>49950</v>
      </c>
      <c r="G94" s="8">
        <v>2.8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s="10" customFormat="1" ht="55.5" customHeight="1" x14ac:dyDescent="0.35">
      <c r="A95" s="28"/>
      <c r="B95" s="19" t="s">
        <v>163</v>
      </c>
      <c r="C95" s="20" t="s">
        <v>61</v>
      </c>
      <c r="D95" s="21"/>
      <c r="E95" s="8"/>
      <c r="F95" s="22">
        <v>100000</v>
      </c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s="10" customFormat="1" ht="82.5" customHeight="1" x14ac:dyDescent="0.35">
      <c r="A96" s="28"/>
      <c r="B96" s="19" t="s">
        <v>72</v>
      </c>
      <c r="C96" s="20" t="s">
        <v>61</v>
      </c>
      <c r="D96" s="21"/>
      <c r="E96" s="8"/>
      <c r="F96" s="22">
        <v>100000</v>
      </c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s="10" customFormat="1" ht="80.25" customHeight="1" x14ac:dyDescent="0.35">
      <c r="A97" s="101"/>
      <c r="B97" s="19" t="s">
        <v>73</v>
      </c>
      <c r="C97" s="20" t="s">
        <v>61</v>
      </c>
      <c r="D97" s="21"/>
      <c r="E97" s="8"/>
      <c r="F97" s="22">
        <v>100000</v>
      </c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s="10" customFormat="1" ht="52.5" customHeight="1" x14ac:dyDescent="0.35">
      <c r="A98" s="28"/>
      <c r="B98" s="19" t="s">
        <v>140</v>
      </c>
      <c r="C98" s="20" t="s">
        <v>61</v>
      </c>
      <c r="D98" s="21"/>
      <c r="E98" s="8"/>
      <c r="F98" s="22">
        <v>100000</v>
      </c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s="10" customFormat="1" ht="67.5" customHeight="1" x14ac:dyDescent="0.35">
      <c r="A99" s="28"/>
      <c r="B99" s="19" t="s">
        <v>240</v>
      </c>
      <c r="C99" s="20" t="s">
        <v>61</v>
      </c>
      <c r="D99" s="21"/>
      <c r="E99" s="8"/>
      <c r="F99" s="22">
        <v>100000</v>
      </c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s="10" customFormat="1" ht="93" customHeight="1" x14ac:dyDescent="0.35">
      <c r="A100" s="28"/>
      <c r="B100" s="19" t="s">
        <v>198</v>
      </c>
      <c r="C100" s="20" t="s">
        <v>192</v>
      </c>
      <c r="D100" s="21">
        <v>895093</v>
      </c>
      <c r="E100" s="8"/>
      <c r="F100" s="22">
        <v>46460</v>
      </c>
      <c r="G100" s="8">
        <v>5.2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s="10" customFormat="1" ht="84.75" customHeight="1" x14ac:dyDescent="0.35">
      <c r="A101" s="28"/>
      <c r="B101" s="19" t="s">
        <v>316</v>
      </c>
      <c r="C101" s="20" t="s">
        <v>61</v>
      </c>
      <c r="D101" s="21">
        <v>109100</v>
      </c>
      <c r="E101" s="8"/>
      <c r="F101" s="22">
        <v>108737</v>
      </c>
      <c r="G101" s="24">
        <v>100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s="10" customFormat="1" ht="83.25" customHeight="1" x14ac:dyDescent="0.35">
      <c r="A102" s="28"/>
      <c r="B102" s="19" t="s">
        <v>228</v>
      </c>
      <c r="C102" s="20" t="s">
        <v>61</v>
      </c>
      <c r="D102" s="21">
        <v>563382</v>
      </c>
      <c r="E102" s="8"/>
      <c r="F102" s="22">
        <v>491263</v>
      </c>
      <c r="G102" s="24">
        <v>100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s="10" customFormat="1" ht="83.25" customHeight="1" x14ac:dyDescent="0.35">
      <c r="A103" s="28"/>
      <c r="B103" s="19" t="s">
        <v>362</v>
      </c>
      <c r="C103" s="20" t="s">
        <v>192</v>
      </c>
      <c r="D103" s="21">
        <v>504283</v>
      </c>
      <c r="E103" s="8"/>
      <c r="F103" s="22">
        <v>50000</v>
      </c>
      <c r="G103" s="8">
        <v>9.9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s="10" customFormat="1" ht="60" customHeight="1" x14ac:dyDescent="0.35">
      <c r="A104" s="28"/>
      <c r="B104" s="19" t="s">
        <v>164</v>
      </c>
      <c r="C104" s="20" t="s">
        <v>61</v>
      </c>
      <c r="D104" s="21"/>
      <c r="E104" s="8"/>
      <c r="F104" s="22">
        <v>100000</v>
      </c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s="10" customFormat="1" ht="60" customHeight="1" x14ac:dyDescent="0.35">
      <c r="A105" s="28"/>
      <c r="B105" s="19" t="s">
        <v>165</v>
      </c>
      <c r="C105" s="20" t="s">
        <v>61</v>
      </c>
      <c r="D105" s="21">
        <v>3611906.5</v>
      </c>
      <c r="E105" s="8"/>
      <c r="F105" s="22">
        <v>3024229</v>
      </c>
      <c r="G105" s="24">
        <v>100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s="10" customFormat="1" ht="61.5" customHeight="1" x14ac:dyDescent="0.35">
      <c r="A106" s="28"/>
      <c r="B106" s="19" t="s">
        <v>78</v>
      </c>
      <c r="C106" s="20" t="s">
        <v>61</v>
      </c>
      <c r="D106" s="21"/>
      <c r="E106" s="8"/>
      <c r="F106" s="22">
        <v>100000</v>
      </c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s="10" customFormat="1" ht="74.25" customHeight="1" x14ac:dyDescent="0.35">
      <c r="A107" s="28"/>
      <c r="B107" s="19" t="s">
        <v>79</v>
      </c>
      <c r="C107" s="20" t="s">
        <v>61</v>
      </c>
      <c r="D107" s="21"/>
      <c r="E107" s="8"/>
      <c r="F107" s="22">
        <v>100000</v>
      </c>
      <c r="G107" s="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s="10" customFormat="1" ht="94.5" customHeight="1" x14ac:dyDescent="0.35">
      <c r="A108" s="28"/>
      <c r="B108" s="19" t="s">
        <v>80</v>
      </c>
      <c r="C108" s="20" t="s">
        <v>61</v>
      </c>
      <c r="D108" s="21">
        <v>487029</v>
      </c>
      <c r="E108" s="8"/>
      <c r="F108" s="22">
        <v>281952.5</v>
      </c>
      <c r="G108" s="24">
        <v>100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s="10" customFormat="1" ht="81.75" customHeight="1" x14ac:dyDescent="0.35">
      <c r="A109" s="28"/>
      <c r="B109" s="19" t="s">
        <v>141</v>
      </c>
      <c r="C109" s="20" t="s">
        <v>61</v>
      </c>
      <c r="D109" s="21">
        <v>232729</v>
      </c>
      <c r="E109" s="8"/>
      <c r="F109" s="22">
        <v>172502</v>
      </c>
      <c r="G109" s="24">
        <v>100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s="10" customFormat="1" ht="81.75" customHeight="1" x14ac:dyDescent="0.35">
      <c r="A110" s="28"/>
      <c r="B110" s="19" t="s">
        <v>295</v>
      </c>
      <c r="C110" s="20" t="s">
        <v>61</v>
      </c>
      <c r="D110" s="21"/>
      <c r="E110" s="8"/>
      <c r="F110" s="22">
        <v>50000</v>
      </c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s="10" customFormat="1" ht="73.5" customHeight="1" x14ac:dyDescent="0.35">
      <c r="A111" s="28"/>
      <c r="B111" s="19" t="s">
        <v>166</v>
      </c>
      <c r="C111" s="20" t="s">
        <v>61</v>
      </c>
      <c r="D111" s="21"/>
      <c r="E111" s="8"/>
      <c r="F111" s="22">
        <v>100000</v>
      </c>
      <c r="G111" s="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s="10" customFormat="1" ht="73.5" customHeight="1" x14ac:dyDescent="0.35">
      <c r="A112" s="28"/>
      <c r="B112" s="19" t="s">
        <v>81</v>
      </c>
      <c r="C112" s="20" t="s">
        <v>61</v>
      </c>
      <c r="D112" s="21"/>
      <c r="E112" s="8"/>
      <c r="F112" s="22">
        <v>84000</v>
      </c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s="10" customFormat="1" ht="73.5" customHeight="1" x14ac:dyDescent="0.35">
      <c r="A113" s="28"/>
      <c r="B113" s="19" t="s">
        <v>82</v>
      </c>
      <c r="C113" s="20" t="s">
        <v>192</v>
      </c>
      <c r="D113" s="21">
        <v>831746</v>
      </c>
      <c r="E113" s="8"/>
      <c r="F113" s="22">
        <v>139000</v>
      </c>
      <c r="G113" s="8">
        <v>16.7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s="10" customFormat="1" ht="70.5" customHeight="1" x14ac:dyDescent="0.35">
      <c r="A114" s="28"/>
      <c r="B114" s="19" t="s">
        <v>110</v>
      </c>
      <c r="C114" s="20" t="s">
        <v>61</v>
      </c>
      <c r="D114" s="21"/>
      <c r="E114" s="8"/>
      <c r="F114" s="22">
        <v>15000</v>
      </c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s="10" customFormat="1" ht="70.5" customHeight="1" x14ac:dyDescent="0.35">
      <c r="A115" s="28"/>
      <c r="B115" s="19" t="s">
        <v>237</v>
      </c>
      <c r="C115" s="20" t="s">
        <v>192</v>
      </c>
      <c r="D115" s="21">
        <v>481542</v>
      </c>
      <c r="E115" s="8"/>
      <c r="F115" s="22">
        <v>124778</v>
      </c>
      <c r="G115" s="8">
        <v>25.9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s="10" customFormat="1" ht="70.5" customHeight="1" x14ac:dyDescent="0.35">
      <c r="A116" s="28"/>
      <c r="B116" s="19" t="s">
        <v>142</v>
      </c>
      <c r="C116" s="20" t="s">
        <v>192</v>
      </c>
      <c r="D116" s="21">
        <v>995576</v>
      </c>
      <c r="E116" s="8"/>
      <c r="F116" s="22">
        <v>200000</v>
      </c>
      <c r="G116" s="8">
        <v>20.100000000000001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s="10" customFormat="1" ht="78.75" customHeight="1" x14ac:dyDescent="0.35">
      <c r="A117" s="28"/>
      <c r="B117" s="19" t="s">
        <v>74</v>
      </c>
      <c r="C117" s="20" t="s">
        <v>61</v>
      </c>
      <c r="D117" s="21"/>
      <c r="E117" s="8"/>
      <c r="F117" s="22">
        <v>100000</v>
      </c>
      <c r="G117" s="8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s="10" customFormat="1" ht="75.75" customHeight="1" x14ac:dyDescent="0.35">
      <c r="A118" s="28"/>
      <c r="B118" s="19" t="s">
        <v>143</v>
      </c>
      <c r="C118" s="20" t="s">
        <v>61</v>
      </c>
      <c r="D118" s="21">
        <v>531490</v>
      </c>
      <c r="E118" s="8"/>
      <c r="F118" s="22">
        <v>500000</v>
      </c>
      <c r="G118" s="24">
        <v>100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s="10" customFormat="1" ht="75.75" customHeight="1" x14ac:dyDescent="0.35">
      <c r="A119" s="28"/>
      <c r="B119" s="19" t="s">
        <v>310</v>
      </c>
      <c r="C119" s="20" t="s">
        <v>61</v>
      </c>
      <c r="D119" s="21"/>
      <c r="E119" s="8"/>
      <c r="F119" s="22">
        <v>200000</v>
      </c>
      <c r="G119" s="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s="7" customFormat="1" ht="58.5" customHeight="1" x14ac:dyDescent="0.35">
      <c r="A120" s="16"/>
      <c r="B120" s="19" t="s">
        <v>75</v>
      </c>
      <c r="C120" s="20" t="s">
        <v>61</v>
      </c>
      <c r="D120" s="82"/>
      <c r="E120" s="101"/>
      <c r="F120" s="22">
        <v>100000</v>
      </c>
      <c r="G120" s="101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s="10" customFormat="1" ht="58.5" customHeight="1" x14ac:dyDescent="0.35">
      <c r="A121" s="28"/>
      <c r="B121" s="19" t="s">
        <v>116</v>
      </c>
      <c r="C121" s="20" t="s">
        <v>61</v>
      </c>
      <c r="D121" s="21"/>
      <c r="E121" s="8"/>
      <c r="F121" s="22">
        <v>100000</v>
      </c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s="10" customFormat="1" ht="72" customHeight="1" x14ac:dyDescent="0.35">
      <c r="A122" s="17"/>
      <c r="B122" s="17" t="s">
        <v>160</v>
      </c>
      <c r="C122" s="8"/>
      <c r="D122" s="21"/>
      <c r="E122" s="8"/>
      <c r="F122" s="27">
        <f>SUM(F123:F183)-F168</f>
        <v>16559151</v>
      </c>
      <c r="G122" s="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s="10" customFormat="1" ht="93" customHeight="1" x14ac:dyDescent="0.35">
      <c r="A123" s="101"/>
      <c r="B123" s="19" t="s">
        <v>62</v>
      </c>
      <c r="C123" s="20" t="s">
        <v>61</v>
      </c>
      <c r="D123" s="21"/>
      <c r="E123" s="8"/>
      <c r="F123" s="22">
        <v>20000</v>
      </c>
      <c r="G123" s="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s="10" customFormat="1" ht="90" customHeight="1" x14ac:dyDescent="0.35">
      <c r="A124" s="28"/>
      <c r="B124" s="19" t="s">
        <v>63</v>
      </c>
      <c r="C124" s="20" t="s">
        <v>192</v>
      </c>
      <c r="D124" s="21">
        <v>649121</v>
      </c>
      <c r="E124" s="8"/>
      <c r="F124" s="22">
        <v>200000</v>
      </c>
      <c r="G124" s="8">
        <v>30.8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s="10" customFormat="1" ht="90" customHeight="1" x14ac:dyDescent="0.35">
      <c r="A125" s="28"/>
      <c r="B125" s="19" t="s">
        <v>262</v>
      </c>
      <c r="C125" s="20" t="s">
        <v>17</v>
      </c>
      <c r="D125" s="21">
        <v>971315</v>
      </c>
      <c r="E125" s="8">
        <v>76.3</v>
      </c>
      <c r="F125" s="22">
        <v>230045</v>
      </c>
      <c r="G125" s="24">
        <v>100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s="10" customFormat="1" ht="72.75" customHeight="1" x14ac:dyDescent="0.35">
      <c r="A126" s="28"/>
      <c r="B126" s="19" t="s">
        <v>314</v>
      </c>
      <c r="C126" s="20" t="s">
        <v>22</v>
      </c>
      <c r="D126" s="21">
        <v>779695</v>
      </c>
      <c r="E126" s="8">
        <v>47.7</v>
      </c>
      <c r="F126" s="22">
        <v>400000</v>
      </c>
      <c r="G126" s="24">
        <v>100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s="10" customFormat="1" ht="52.5" customHeight="1" x14ac:dyDescent="0.35">
      <c r="A127" s="28"/>
      <c r="B127" s="19" t="s">
        <v>64</v>
      </c>
      <c r="C127" s="20" t="s">
        <v>22</v>
      </c>
      <c r="D127" s="21">
        <v>1138051</v>
      </c>
      <c r="E127" s="8">
        <v>52.2</v>
      </c>
      <c r="F127" s="22">
        <v>500000</v>
      </c>
      <c r="G127" s="24">
        <v>100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s="10" customFormat="1" ht="54" customHeight="1" x14ac:dyDescent="0.35">
      <c r="A128" s="28"/>
      <c r="B128" s="19" t="s">
        <v>111</v>
      </c>
      <c r="C128" s="20" t="s">
        <v>61</v>
      </c>
      <c r="D128" s="21"/>
      <c r="E128" s="8"/>
      <c r="F128" s="22">
        <v>176000</v>
      </c>
      <c r="G128" s="2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s="10" customFormat="1" ht="54" customHeight="1" x14ac:dyDescent="0.35">
      <c r="A129" s="28"/>
      <c r="B129" s="19" t="s">
        <v>112</v>
      </c>
      <c r="C129" s="20" t="s">
        <v>17</v>
      </c>
      <c r="D129" s="21">
        <v>4205484</v>
      </c>
      <c r="E129" s="8">
        <v>80.400000000000006</v>
      </c>
      <c r="F129" s="22">
        <v>320000</v>
      </c>
      <c r="G129" s="24">
        <v>88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s="10" customFormat="1" ht="84.75" customHeight="1" x14ac:dyDescent="0.35">
      <c r="A130" s="28"/>
      <c r="B130" s="19" t="s">
        <v>319</v>
      </c>
      <c r="C130" s="20" t="s">
        <v>61</v>
      </c>
      <c r="D130" s="21"/>
      <c r="E130" s="8"/>
      <c r="F130" s="22">
        <v>53880</v>
      </c>
      <c r="G130" s="24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s="10" customFormat="1" ht="73.5" customHeight="1" x14ac:dyDescent="0.35">
      <c r="A131" s="28"/>
      <c r="B131" s="19" t="s">
        <v>65</v>
      </c>
      <c r="C131" s="20" t="s">
        <v>61</v>
      </c>
      <c r="D131" s="21"/>
      <c r="E131" s="8"/>
      <c r="F131" s="22">
        <v>200000</v>
      </c>
      <c r="G131" s="8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s="10" customFormat="1" ht="54" customHeight="1" x14ac:dyDescent="0.35">
      <c r="A132" s="28"/>
      <c r="B132" s="19" t="s">
        <v>66</v>
      </c>
      <c r="C132" s="20" t="s">
        <v>61</v>
      </c>
      <c r="D132" s="21"/>
      <c r="E132" s="8"/>
      <c r="F132" s="22">
        <v>200000</v>
      </c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s="10" customFormat="1" ht="54" customHeight="1" x14ac:dyDescent="0.35">
      <c r="A133" s="28"/>
      <c r="B133" s="19" t="s">
        <v>67</v>
      </c>
      <c r="C133" s="20" t="s">
        <v>61</v>
      </c>
      <c r="D133" s="21"/>
      <c r="E133" s="8"/>
      <c r="F133" s="22">
        <v>200000</v>
      </c>
      <c r="G133" s="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s="10" customFormat="1" ht="83.25" customHeight="1" x14ac:dyDescent="0.35">
      <c r="A134" s="28"/>
      <c r="B134" s="19" t="s">
        <v>68</v>
      </c>
      <c r="C134" s="20" t="s">
        <v>61</v>
      </c>
      <c r="D134" s="21"/>
      <c r="E134" s="8"/>
      <c r="F134" s="22">
        <v>200000</v>
      </c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s="10" customFormat="1" ht="94.5" customHeight="1" x14ac:dyDescent="0.35">
      <c r="A135" s="28"/>
      <c r="B135" s="19" t="s">
        <v>199</v>
      </c>
      <c r="C135" s="20" t="s">
        <v>192</v>
      </c>
      <c r="D135" s="21">
        <v>853943</v>
      </c>
      <c r="E135" s="8"/>
      <c r="F135" s="22">
        <v>53880</v>
      </c>
      <c r="G135" s="8">
        <v>6.3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s="10" customFormat="1" ht="80.25" customHeight="1" x14ac:dyDescent="0.35">
      <c r="A136" s="28"/>
      <c r="B136" s="19" t="s">
        <v>200</v>
      </c>
      <c r="C136" s="20" t="s">
        <v>22</v>
      </c>
      <c r="D136" s="21">
        <v>1269917</v>
      </c>
      <c r="E136" s="8">
        <v>38.1</v>
      </c>
      <c r="F136" s="22">
        <v>735369.02</v>
      </c>
      <c r="G136" s="24">
        <v>100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s="10" customFormat="1" ht="99" customHeight="1" x14ac:dyDescent="0.35">
      <c r="A137" s="19"/>
      <c r="B137" s="19" t="s">
        <v>201</v>
      </c>
      <c r="C137" s="20" t="s">
        <v>61</v>
      </c>
      <c r="D137" s="21">
        <v>469324</v>
      </c>
      <c r="E137" s="8"/>
      <c r="F137" s="22">
        <v>449548.98</v>
      </c>
      <c r="G137" s="24">
        <v>100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s="10" customFormat="1" ht="87.75" customHeight="1" x14ac:dyDescent="0.35">
      <c r="A138" s="19"/>
      <c r="B138" s="19" t="s">
        <v>225</v>
      </c>
      <c r="C138" s="20" t="s">
        <v>61</v>
      </c>
      <c r="D138" s="21">
        <v>592634</v>
      </c>
      <c r="E138" s="8"/>
      <c r="F138" s="22">
        <v>592634</v>
      </c>
      <c r="G138" s="24">
        <v>100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s="10" customFormat="1" ht="81.75" customHeight="1" x14ac:dyDescent="0.35">
      <c r="A139" s="101"/>
      <c r="B139" s="19" t="s">
        <v>83</v>
      </c>
      <c r="C139" s="20" t="s">
        <v>61</v>
      </c>
      <c r="D139" s="21"/>
      <c r="E139" s="8"/>
      <c r="F139" s="22">
        <v>200000</v>
      </c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s="10" customFormat="1" ht="81.75" customHeight="1" x14ac:dyDescent="0.35">
      <c r="A140" s="101"/>
      <c r="B140" s="19" t="s">
        <v>250</v>
      </c>
      <c r="C140" s="20" t="s">
        <v>61</v>
      </c>
      <c r="D140" s="21"/>
      <c r="E140" s="8"/>
      <c r="F140" s="22">
        <v>50000</v>
      </c>
      <c r="G140" s="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s="10" customFormat="1" ht="54" customHeight="1" x14ac:dyDescent="0.35">
      <c r="A141" s="101"/>
      <c r="B141" s="19" t="s">
        <v>69</v>
      </c>
      <c r="C141" s="20" t="s">
        <v>61</v>
      </c>
      <c r="D141" s="21"/>
      <c r="E141" s="8"/>
      <c r="F141" s="22">
        <v>200000</v>
      </c>
      <c r="G141" s="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s="10" customFormat="1" ht="75.75" customHeight="1" x14ac:dyDescent="0.35">
      <c r="A142" s="101"/>
      <c r="B142" s="19" t="s">
        <v>229</v>
      </c>
      <c r="C142" s="20" t="s">
        <v>61</v>
      </c>
      <c r="D142" s="21"/>
      <c r="E142" s="8"/>
      <c r="F142" s="22">
        <v>53880</v>
      </c>
      <c r="G142" s="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s="10" customFormat="1" ht="63" customHeight="1" x14ac:dyDescent="0.35">
      <c r="A143" s="101"/>
      <c r="B143" s="19" t="s">
        <v>84</v>
      </c>
      <c r="C143" s="20" t="s">
        <v>22</v>
      </c>
      <c r="D143" s="21">
        <v>747340</v>
      </c>
      <c r="E143" s="8">
        <v>26.7</v>
      </c>
      <c r="F143" s="22">
        <v>200000</v>
      </c>
      <c r="G143" s="8">
        <v>53.5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s="10" customFormat="1" ht="108.75" customHeight="1" x14ac:dyDescent="0.35">
      <c r="A144" s="101"/>
      <c r="B144" s="19" t="s">
        <v>320</v>
      </c>
      <c r="C144" s="20" t="s">
        <v>61</v>
      </c>
      <c r="D144" s="21"/>
      <c r="E144" s="8"/>
      <c r="F144" s="22">
        <v>53880</v>
      </c>
      <c r="G144" s="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s="10" customFormat="1" ht="89.25" customHeight="1" x14ac:dyDescent="0.35">
      <c r="A145" s="28"/>
      <c r="B145" s="19" t="s">
        <v>113</v>
      </c>
      <c r="C145" s="20" t="s">
        <v>17</v>
      </c>
      <c r="D145" s="21">
        <v>1743103</v>
      </c>
      <c r="E145" s="24">
        <v>80.400000000000006</v>
      </c>
      <c r="F145" s="22">
        <v>338237</v>
      </c>
      <c r="G145" s="24">
        <v>100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s="10" customFormat="1" ht="90" customHeight="1" x14ac:dyDescent="0.35">
      <c r="A146" s="28"/>
      <c r="B146" s="19" t="s">
        <v>226</v>
      </c>
      <c r="C146" s="20" t="s">
        <v>22</v>
      </c>
      <c r="D146" s="21">
        <v>512028</v>
      </c>
      <c r="E146" s="24">
        <v>39</v>
      </c>
      <c r="F146" s="22">
        <v>312177</v>
      </c>
      <c r="G146" s="24">
        <v>100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s="10" customFormat="1" ht="63" customHeight="1" x14ac:dyDescent="0.35">
      <c r="A147" s="101"/>
      <c r="B147" s="19" t="s">
        <v>144</v>
      </c>
      <c r="C147" s="20" t="s">
        <v>61</v>
      </c>
      <c r="D147" s="21"/>
      <c r="E147" s="8"/>
      <c r="F147" s="22">
        <v>200000</v>
      </c>
      <c r="G147" s="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s="10" customFormat="1" ht="63" customHeight="1" x14ac:dyDescent="0.35">
      <c r="A148" s="28"/>
      <c r="B148" s="19" t="s">
        <v>217</v>
      </c>
      <c r="C148" s="20" t="s">
        <v>22</v>
      </c>
      <c r="D148" s="21">
        <v>1192191</v>
      </c>
      <c r="E148" s="8">
        <v>89.2</v>
      </c>
      <c r="F148" s="22">
        <v>39243.009999999995</v>
      </c>
      <c r="G148" s="24">
        <v>100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s="10" customFormat="1" ht="63" customHeight="1" x14ac:dyDescent="0.35">
      <c r="A149" s="28"/>
      <c r="B149" s="19" t="s">
        <v>115</v>
      </c>
      <c r="C149" s="20" t="s">
        <v>61</v>
      </c>
      <c r="D149" s="21">
        <v>441346</v>
      </c>
      <c r="E149" s="8"/>
      <c r="F149" s="22">
        <v>441037.99</v>
      </c>
      <c r="G149" s="24">
        <v>100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s="10" customFormat="1" ht="100.5" customHeight="1" x14ac:dyDescent="0.35">
      <c r="A150" s="28"/>
      <c r="B150" s="19" t="s">
        <v>124</v>
      </c>
      <c r="C150" s="20" t="s">
        <v>22</v>
      </c>
      <c r="D150" s="21">
        <v>793064</v>
      </c>
      <c r="E150" s="8">
        <v>8.6</v>
      </c>
      <c r="F150" s="22">
        <v>450077</v>
      </c>
      <c r="G150" s="24">
        <v>100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s="10" customFormat="1" ht="100.5" customHeight="1" x14ac:dyDescent="0.35">
      <c r="A151" s="28"/>
      <c r="B151" s="19" t="s">
        <v>317</v>
      </c>
      <c r="C151" s="20" t="s">
        <v>61</v>
      </c>
      <c r="D151" s="21"/>
      <c r="E151" s="8"/>
      <c r="F151" s="22">
        <v>32000</v>
      </c>
      <c r="G151" s="24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s="10" customFormat="1" ht="72.75" customHeight="1" x14ac:dyDescent="0.35">
      <c r="A152" s="101"/>
      <c r="B152" s="19" t="s">
        <v>70</v>
      </c>
      <c r="C152" s="20" t="s">
        <v>61</v>
      </c>
      <c r="D152" s="21">
        <v>1497925</v>
      </c>
      <c r="E152" s="8"/>
      <c r="F152" s="22">
        <v>1480000</v>
      </c>
      <c r="G152" s="24">
        <v>100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s="10" customFormat="1" ht="91.5" customHeight="1" x14ac:dyDescent="0.35">
      <c r="A153" s="101"/>
      <c r="B153" s="19" t="s">
        <v>321</v>
      </c>
      <c r="C153" s="20" t="s">
        <v>61</v>
      </c>
      <c r="D153" s="21"/>
      <c r="E153" s="8"/>
      <c r="F153" s="22">
        <v>53880</v>
      </c>
      <c r="G153" s="24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s="10" customFormat="1" ht="72" customHeight="1" x14ac:dyDescent="0.35">
      <c r="A154" s="28"/>
      <c r="B154" s="19" t="s">
        <v>355</v>
      </c>
      <c r="C154" s="20" t="s">
        <v>61</v>
      </c>
      <c r="D154" s="21"/>
      <c r="E154" s="8"/>
      <c r="F154" s="22">
        <v>60000</v>
      </c>
      <c r="G154" s="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s="10" customFormat="1" ht="72" customHeight="1" x14ac:dyDescent="0.35">
      <c r="A155" s="28"/>
      <c r="B155" s="19" t="s">
        <v>114</v>
      </c>
      <c r="C155" s="20" t="s">
        <v>17</v>
      </c>
      <c r="D155" s="21">
        <v>4051404</v>
      </c>
      <c r="E155" s="8">
        <v>91.5</v>
      </c>
      <c r="F155" s="22">
        <v>339283</v>
      </c>
      <c r="G155" s="24">
        <v>100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s="10" customFormat="1" ht="72" customHeight="1" x14ac:dyDescent="0.35">
      <c r="A156" s="28"/>
      <c r="B156" s="19" t="s">
        <v>85</v>
      </c>
      <c r="C156" s="20" t="s">
        <v>61</v>
      </c>
      <c r="D156" s="21"/>
      <c r="E156" s="8"/>
      <c r="F156" s="22">
        <v>200000</v>
      </c>
      <c r="G156" s="8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s="10" customFormat="1" ht="72" customHeight="1" x14ac:dyDescent="0.35">
      <c r="A157" s="28"/>
      <c r="B157" s="19" t="s">
        <v>230</v>
      </c>
      <c r="C157" s="20" t="s">
        <v>61</v>
      </c>
      <c r="D157" s="21">
        <v>996702</v>
      </c>
      <c r="E157" s="8"/>
      <c r="F157" s="22">
        <v>996702</v>
      </c>
      <c r="G157" s="24">
        <v>100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s="10" customFormat="1" ht="72" customHeight="1" x14ac:dyDescent="0.35">
      <c r="A158" s="28"/>
      <c r="B158" s="19" t="s">
        <v>356</v>
      </c>
      <c r="C158" s="20" t="s">
        <v>192</v>
      </c>
      <c r="D158" s="21">
        <v>3291302</v>
      </c>
      <c r="E158" s="8"/>
      <c r="F158" s="22">
        <v>225398</v>
      </c>
      <c r="G158" s="8">
        <v>6.8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s="10" customFormat="1" ht="93" customHeight="1" x14ac:dyDescent="0.35">
      <c r="A159" s="28"/>
      <c r="B159" s="19" t="s">
        <v>323</v>
      </c>
      <c r="C159" s="20" t="s">
        <v>61</v>
      </c>
      <c r="D159" s="21"/>
      <c r="E159" s="8"/>
      <c r="F159" s="22">
        <v>53880</v>
      </c>
      <c r="G159" s="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s="10" customFormat="1" ht="72" customHeight="1" x14ac:dyDescent="0.35">
      <c r="A160" s="101"/>
      <c r="B160" s="19" t="s">
        <v>71</v>
      </c>
      <c r="C160" s="20" t="s">
        <v>61</v>
      </c>
      <c r="D160" s="21">
        <v>715858</v>
      </c>
      <c r="E160" s="8"/>
      <c r="F160" s="22">
        <v>679714</v>
      </c>
      <c r="G160" s="24">
        <v>100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s="10" customFormat="1" ht="94.5" customHeight="1" x14ac:dyDescent="0.35">
      <c r="A161" s="101"/>
      <c r="B161" s="19" t="s">
        <v>324</v>
      </c>
      <c r="C161" s="20" t="s">
        <v>61</v>
      </c>
      <c r="D161" s="21"/>
      <c r="E161" s="8"/>
      <c r="F161" s="22">
        <v>53880</v>
      </c>
      <c r="G161" s="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s="10" customFormat="1" ht="71.25" customHeight="1" x14ac:dyDescent="0.35">
      <c r="A162" s="28"/>
      <c r="B162" s="19" t="s">
        <v>119</v>
      </c>
      <c r="C162" s="20" t="s">
        <v>61</v>
      </c>
      <c r="D162" s="21"/>
      <c r="E162" s="8"/>
      <c r="F162" s="22">
        <v>182800</v>
      </c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s="10" customFormat="1" ht="78.75" customHeight="1" x14ac:dyDescent="0.35">
      <c r="A163" s="101"/>
      <c r="B163" s="19" t="s">
        <v>120</v>
      </c>
      <c r="C163" s="20" t="s">
        <v>61</v>
      </c>
      <c r="D163" s="21"/>
      <c r="E163" s="8"/>
      <c r="F163" s="22">
        <v>53880</v>
      </c>
      <c r="G163" s="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s="10" customFormat="1" ht="72" customHeight="1" x14ac:dyDescent="0.35">
      <c r="A164" s="28"/>
      <c r="B164" s="19" t="s">
        <v>86</v>
      </c>
      <c r="C164" s="20" t="s">
        <v>192</v>
      </c>
      <c r="D164" s="21">
        <v>1043814</v>
      </c>
      <c r="E164" s="8"/>
      <c r="F164" s="22">
        <v>200000</v>
      </c>
      <c r="G164" s="8">
        <v>19.2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s="10" customFormat="1" ht="105" customHeight="1" x14ac:dyDescent="0.35">
      <c r="A165" s="28"/>
      <c r="B165" s="19" t="s">
        <v>138</v>
      </c>
      <c r="C165" s="20" t="s">
        <v>61</v>
      </c>
      <c r="D165" s="21"/>
      <c r="E165" s="8"/>
      <c r="F165" s="22">
        <v>53880</v>
      </c>
      <c r="G165" s="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s="10" customFormat="1" ht="105" customHeight="1" x14ac:dyDescent="0.35">
      <c r="A166" s="28"/>
      <c r="B166" s="19" t="s">
        <v>256</v>
      </c>
      <c r="C166" s="20" t="s">
        <v>22</v>
      </c>
      <c r="D166" s="21">
        <v>2034749</v>
      </c>
      <c r="E166" s="8">
        <v>69.599999999999994</v>
      </c>
      <c r="F166" s="22">
        <v>588634</v>
      </c>
      <c r="G166" s="24">
        <v>100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s="10" customFormat="1" ht="66" customHeight="1" x14ac:dyDescent="0.35">
      <c r="A167" s="28"/>
      <c r="B167" s="19" t="s">
        <v>312</v>
      </c>
      <c r="C167" s="20" t="s">
        <v>192</v>
      </c>
      <c r="D167" s="21">
        <v>2172826</v>
      </c>
      <c r="E167" s="8"/>
      <c r="F167" s="22">
        <v>250000</v>
      </c>
      <c r="G167" s="24">
        <v>11.5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s="10" customFormat="1" ht="27.75" customHeight="1" x14ac:dyDescent="0.35">
      <c r="A168" s="28"/>
      <c r="B168" s="28" t="s">
        <v>276</v>
      </c>
      <c r="C168" s="20"/>
      <c r="D168" s="21"/>
      <c r="E168" s="8"/>
      <c r="F168" s="29">
        <v>250000</v>
      </c>
      <c r="G168" s="24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s="10" customFormat="1" ht="117" customHeight="1" x14ac:dyDescent="0.35">
      <c r="A169" s="28"/>
      <c r="B169" s="19" t="s">
        <v>354</v>
      </c>
      <c r="C169" s="20" t="s">
        <v>61</v>
      </c>
      <c r="D169" s="21"/>
      <c r="E169" s="8"/>
      <c r="F169" s="22">
        <v>53880</v>
      </c>
      <c r="G169" s="24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s="10" customFormat="1" ht="92.25" customHeight="1" x14ac:dyDescent="0.35">
      <c r="A170" s="101"/>
      <c r="B170" s="19" t="s">
        <v>118</v>
      </c>
      <c r="C170" s="20" t="s">
        <v>61</v>
      </c>
      <c r="D170" s="21">
        <v>813426</v>
      </c>
      <c r="E170" s="8"/>
      <c r="F170" s="22">
        <v>333960</v>
      </c>
      <c r="G170" s="24">
        <v>41.1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s="10" customFormat="1" ht="72" customHeight="1" x14ac:dyDescent="0.35">
      <c r="A171" s="101"/>
      <c r="B171" s="19" t="s">
        <v>105</v>
      </c>
      <c r="C171" s="20" t="s">
        <v>61</v>
      </c>
      <c r="D171" s="21">
        <v>1510941</v>
      </c>
      <c r="E171" s="8"/>
      <c r="F171" s="22">
        <v>1307900</v>
      </c>
      <c r="G171" s="24">
        <v>100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s="10" customFormat="1" ht="72" customHeight="1" x14ac:dyDescent="0.35">
      <c r="A172" s="28"/>
      <c r="B172" s="19" t="s">
        <v>218</v>
      </c>
      <c r="C172" s="20" t="s">
        <v>61</v>
      </c>
      <c r="D172" s="21">
        <v>229451</v>
      </c>
      <c r="E172" s="8"/>
      <c r="F172" s="22">
        <v>229451</v>
      </c>
      <c r="G172" s="24">
        <v>100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s="10" customFormat="1" ht="72" customHeight="1" x14ac:dyDescent="0.35">
      <c r="A173" s="28"/>
      <c r="B173" s="19" t="s">
        <v>357</v>
      </c>
      <c r="C173" s="20" t="s">
        <v>61</v>
      </c>
      <c r="D173" s="21">
        <v>299500</v>
      </c>
      <c r="E173" s="8"/>
      <c r="F173" s="22">
        <v>299500</v>
      </c>
      <c r="G173" s="24">
        <v>100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s="10" customFormat="1" ht="72" customHeight="1" x14ac:dyDescent="0.35">
      <c r="A174" s="28"/>
      <c r="B174" s="19" t="s">
        <v>296</v>
      </c>
      <c r="C174" s="20" t="s">
        <v>61</v>
      </c>
      <c r="D174" s="21"/>
      <c r="E174" s="8"/>
      <c r="F174" s="22">
        <v>298800</v>
      </c>
      <c r="G174" s="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s="10" customFormat="1" ht="72" customHeight="1" x14ac:dyDescent="0.35">
      <c r="A175" s="28"/>
      <c r="B175" s="19" t="s">
        <v>363</v>
      </c>
      <c r="C175" s="20" t="s">
        <v>61</v>
      </c>
      <c r="D175" s="21">
        <v>1716811</v>
      </c>
      <c r="E175" s="8"/>
      <c r="F175" s="22">
        <v>350000</v>
      </c>
      <c r="G175" s="8">
        <v>20.399999999999999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s="10" customFormat="1" ht="63.75" customHeight="1" x14ac:dyDescent="0.35">
      <c r="A176" s="28"/>
      <c r="B176" s="19" t="s">
        <v>251</v>
      </c>
      <c r="C176" s="20" t="s">
        <v>61</v>
      </c>
      <c r="D176" s="21"/>
      <c r="E176" s="8"/>
      <c r="F176" s="22">
        <v>200000</v>
      </c>
      <c r="G176" s="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s="10" customFormat="1" ht="80.25" customHeight="1" x14ac:dyDescent="0.35">
      <c r="A177" s="28"/>
      <c r="B177" s="19" t="s">
        <v>252</v>
      </c>
      <c r="C177" s="20" t="s">
        <v>61</v>
      </c>
      <c r="D177" s="21"/>
      <c r="E177" s="8"/>
      <c r="F177" s="22">
        <v>200000</v>
      </c>
      <c r="G177" s="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s="10" customFormat="1" ht="75.75" customHeight="1" x14ac:dyDescent="0.35">
      <c r="A178" s="28"/>
      <c r="B178" s="19" t="s">
        <v>87</v>
      </c>
      <c r="C178" s="20" t="s">
        <v>61</v>
      </c>
      <c r="D178" s="21"/>
      <c r="E178" s="8"/>
      <c r="F178" s="22">
        <v>200000</v>
      </c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s="10" customFormat="1" ht="116.25" customHeight="1" x14ac:dyDescent="0.35">
      <c r="A179" s="28"/>
      <c r="B179" s="19" t="s">
        <v>322</v>
      </c>
      <c r="C179" s="20" t="s">
        <v>61</v>
      </c>
      <c r="D179" s="21"/>
      <c r="E179" s="8"/>
      <c r="F179" s="22">
        <v>53880</v>
      </c>
      <c r="G179" s="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s="10" customFormat="1" ht="91.5" customHeight="1" x14ac:dyDescent="0.35">
      <c r="A180" s="28"/>
      <c r="B180" s="19" t="s">
        <v>88</v>
      </c>
      <c r="C180" s="20" t="s">
        <v>61</v>
      </c>
      <c r="D180" s="21">
        <v>150200</v>
      </c>
      <c r="E180" s="8"/>
      <c r="F180" s="22">
        <v>150200</v>
      </c>
      <c r="G180" s="24">
        <v>100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s="10" customFormat="1" ht="84" customHeight="1" x14ac:dyDescent="0.35">
      <c r="A181" s="28"/>
      <c r="B181" s="19" t="s">
        <v>360</v>
      </c>
      <c r="C181" s="20" t="s">
        <v>61</v>
      </c>
      <c r="D181" s="21"/>
      <c r="E181" s="8"/>
      <c r="F181" s="22">
        <v>53880</v>
      </c>
      <c r="G181" s="8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s="10" customFormat="1" ht="75.75" customHeight="1" x14ac:dyDescent="0.35">
      <c r="A182" s="28"/>
      <c r="B182" s="19" t="s">
        <v>361</v>
      </c>
      <c r="C182" s="20" t="s">
        <v>61</v>
      </c>
      <c r="D182" s="21"/>
      <c r="E182" s="8"/>
      <c r="F182" s="22">
        <v>53880</v>
      </c>
      <c r="G182" s="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s="7" customFormat="1" ht="66.75" customHeight="1" x14ac:dyDescent="0.35">
      <c r="A183" s="16"/>
      <c r="B183" s="19" t="s">
        <v>253</v>
      </c>
      <c r="C183" s="20" t="s">
        <v>61</v>
      </c>
      <c r="D183" s="82"/>
      <c r="E183" s="101"/>
      <c r="F183" s="22">
        <v>200000</v>
      </c>
      <c r="G183" s="101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s="10" customFormat="1" ht="39" customHeight="1" x14ac:dyDescent="0.35">
      <c r="A184" s="17"/>
      <c r="B184" s="17" t="s">
        <v>161</v>
      </c>
      <c r="C184" s="8"/>
      <c r="D184" s="8"/>
      <c r="E184" s="8"/>
      <c r="F184" s="27">
        <f>SUM(F185:F185)</f>
        <v>600000</v>
      </c>
      <c r="G184" s="101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s="10" customFormat="1" ht="63" customHeight="1" x14ac:dyDescent="0.35">
      <c r="A185" s="19"/>
      <c r="B185" s="19" t="s">
        <v>117</v>
      </c>
      <c r="C185" s="20" t="s">
        <v>61</v>
      </c>
      <c r="D185" s="8"/>
      <c r="E185" s="8"/>
      <c r="F185" s="22">
        <v>600000</v>
      </c>
      <c r="G185" s="101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s="10" customFormat="1" ht="74.25" customHeight="1" x14ac:dyDescent="0.35">
      <c r="A186" s="16" t="s">
        <v>232</v>
      </c>
      <c r="B186" s="17"/>
      <c r="C186" s="20"/>
      <c r="D186" s="8"/>
      <c r="E186" s="8"/>
      <c r="F186" s="82">
        <f>F188+F190</f>
        <v>17446717</v>
      </c>
      <c r="G186" s="101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s="33" customFormat="1" ht="66" customHeight="1" x14ac:dyDescent="0.35">
      <c r="A187" s="28" t="s">
        <v>231</v>
      </c>
      <c r="B187" s="28"/>
      <c r="C187" s="85"/>
      <c r="D187" s="31"/>
      <c r="E187" s="31"/>
      <c r="F187" s="29">
        <f>F189+F191</f>
        <v>10269483</v>
      </c>
      <c r="G187" s="38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1:19" s="33" customFormat="1" ht="66" customHeight="1" x14ac:dyDescent="0.35">
      <c r="A188" s="28"/>
      <c r="B188" s="17" t="s">
        <v>186</v>
      </c>
      <c r="C188" s="85"/>
      <c r="D188" s="31"/>
      <c r="E188" s="31"/>
      <c r="F188" s="82">
        <f>F189+25000</f>
        <v>1543840</v>
      </c>
      <c r="G188" s="38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</row>
    <row r="189" spans="1:19" s="33" customFormat="1" ht="66" customHeight="1" x14ac:dyDescent="0.35">
      <c r="A189" s="28"/>
      <c r="B189" s="28" t="s">
        <v>231</v>
      </c>
      <c r="C189" s="85"/>
      <c r="D189" s="31"/>
      <c r="E189" s="31"/>
      <c r="F189" s="29">
        <v>1518840</v>
      </c>
      <c r="G189" s="38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</row>
    <row r="190" spans="1:19" s="33" customFormat="1" ht="66" customHeight="1" x14ac:dyDescent="0.35">
      <c r="A190" s="28"/>
      <c r="B190" s="17" t="s">
        <v>42</v>
      </c>
      <c r="C190" s="85"/>
      <c r="D190" s="31"/>
      <c r="E190" s="31"/>
      <c r="F190" s="82">
        <f>F192+F194+F196+F198+F200+F202+F204+F206+F208+F210+F212+F214+F215+F216</f>
        <v>15902877</v>
      </c>
      <c r="G190" s="38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1:19" s="33" customFormat="1" ht="66" customHeight="1" x14ac:dyDescent="0.35">
      <c r="A191" s="28"/>
      <c r="B191" s="28" t="s">
        <v>231</v>
      </c>
      <c r="C191" s="85"/>
      <c r="D191" s="31"/>
      <c r="E191" s="31"/>
      <c r="F191" s="29">
        <f>F193+F195+F197+F199+F201+F203+F205+F207+F209+F211+F213+F217</f>
        <v>8750643</v>
      </c>
      <c r="G191" s="38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</row>
    <row r="192" spans="1:19" s="33" customFormat="1" ht="66" customHeight="1" x14ac:dyDescent="0.35">
      <c r="A192" s="28"/>
      <c r="B192" s="19" t="s">
        <v>335</v>
      </c>
      <c r="C192" s="20" t="s">
        <v>192</v>
      </c>
      <c r="D192" s="21">
        <v>1338571</v>
      </c>
      <c r="E192" s="31"/>
      <c r="F192" s="22">
        <f>F193</f>
        <v>1000000</v>
      </c>
      <c r="G192" s="8">
        <v>74.7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</row>
    <row r="193" spans="1:19" s="33" customFormat="1" ht="66" customHeight="1" x14ac:dyDescent="0.35">
      <c r="A193" s="28"/>
      <c r="B193" s="28" t="s">
        <v>231</v>
      </c>
      <c r="C193" s="85"/>
      <c r="D193" s="31"/>
      <c r="E193" s="31"/>
      <c r="F193" s="29">
        <v>1000000</v>
      </c>
      <c r="G193" s="38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1:19" s="33" customFormat="1" ht="66" customHeight="1" x14ac:dyDescent="0.35">
      <c r="A194" s="28"/>
      <c r="B194" s="19" t="s">
        <v>337</v>
      </c>
      <c r="C194" s="20" t="s">
        <v>61</v>
      </c>
      <c r="D194" s="21">
        <v>299997</v>
      </c>
      <c r="E194" s="31"/>
      <c r="F194" s="22">
        <f>F195+100000</f>
        <v>300000</v>
      </c>
      <c r="G194" s="24">
        <v>100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spans="1:19" s="33" customFormat="1" ht="66" customHeight="1" x14ac:dyDescent="0.35">
      <c r="A195" s="28"/>
      <c r="B195" s="28" t="s">
        <v>231</v>
      </c>
      <c r="C195" s="85"/>
      <c r="D195" s="31"/>
      <c r="E195" s="31"/>
      <c r="F195" s="29">
        <v>200000</v>
      </c>
      <c r="G195" s="38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</row>
    <row r="196" spans="1:19" s="33" customFormat="1" ht="66" customHeight="1" x14ac:dyDescent="0.35">
      <c r="A196" s="28"/>
      <c r="B196" s="19" t="s">
        <v>342</v>
      </c>
      <c r="C196" s="20" t="s">
        <v>61</v>
      </c>
      <c r="D196" s="21">
        <v>299999</v>
      </c>
      <c r="E196" s="31"/>
      <c r="F196" s="22">
        <f>F197</f>
        <v>300000</v>
      </c>
      <c r="G196" s="24">
        <v>100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1:19" s="33" customFormat="1" ht="66" customHeight="1" x14ac:dyDescent="0.35">
      <c r="A197" s="28"/>
      <c r="B197" s="28" t="s">
        <v>231</v>
      </c>
      <c r="C197" s="85"/>
      <c r="D197" s="31"/>
      <c r="E197" s="31"/>
      <c r="F197" s="29">
        <v>300000</v>
      </c>
      <c r="G197" s="38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</row>
    <row r="198" spans="1:19" s="33" customFormat="1" ht="111.75" customHeight="1" x14ac:dyDescent="0.35">
      <c r="A198" s="28"/>
      <c r="B198" s="19" t="s">
        <v>273</v>
      </c>
      <c r="C198" s="20" t="s">
        <v>61</v>
      </c>
      <c r="D198" s="21">
        <v>822758</v>
      </c>
      <c r="E198" s="31"/>
      <c r="F198" s="22">
        <v>847980</v>
      </c>
      <c r="G198" s="24">
        <v>100</v>
      </c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1:19" s="33" customFormat="1" ht="66" customHeight="1" x14ac:dyDescent="0.35">
      <c r="A199" s="28"/>
      <c r="B199" s="28" t="s">
        <v>231</v>
      </c>
      <c r="C199" s="85"/>
      <c r="D199" s="31"/>
      <c r="E199" s="31"/>
      <c r="F199" s="29">
        <v>801520</v>
      </c>
      <c r="G199" s="38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1:19" s="33" customFormat="1" ht="109.5" customHeight="1" x14ac:dyDescent="0.35">
      <c r="A200" s="28"/>
      <c r="B200" s="19" t="s">
        <v>333</v>
      </c>
      <c r="C200" s="20" t="s">
        <v>61</v>
      </c>
      <c r="D200" s="21">
        <v>920398</v>
      </c>
      <c r="E200" s="31"/>
      <c r="F200" s="22">
        <f>F201+500000</f>
        <v>907000</v>
      </c>
      <c r="G200" s="24">
        <v>98.5</v>
      </c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</row>
    <row r="201" spans="1:19" s="33" customFormat="1" ht="66" customHeight="1" x14ac:dyDescent="0.35">
      <c r="A201" s="28"/>
      <c r="B201" s="28" t="s">
        <v>231</v>
      </c>
      <c r="C201" s="20"/>
      <c r="D201" s="21"/>
      <c r="E201" s="31"/>
      <c r="F201" s="29">
        <v>407000</v>
      </c>
      <c r="G201" s="24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</row>
    <row r="202" spans="1:19" s="33" customFormat="1" ht="96.75" customHeight="1" x14ac:dyDescent="0.35">
      <c r="A202" s="28"/>
      <c r="B202" s="19" t="s">
        <v>233</v>
      </c>
      <c r="C202" s="20" t="s">
        <v>236</v>
      </c>
      <c r="D202" s="21">
        <v>2520116</v>
      </c>
      <c r="E202" s="8">
        <v>2.1</v>
      </c>
      <c r="F202" s="22">
        <v>2383667</v>
      </c>
      <c r="G202" s="8">
        <v>96.7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1:19" s="33" customFormat="1" ht="66" customHeight="1" x14ac:dyDescent="0.35">
      <c r="A203" s="28"/>
      <c r="B203" s="28" t="s">
        <v>231</v>
      </c>
      <c r="C203" s="20"/>
      <c r="D203" s="8"/>
      <c r="E203" s="8"/>
      <c r="F203" s="29">
        <v>1224916</v>
      </c>
      <c r="G203" s="101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</row>
    <row r="204" spans="1:19" s="10" customFormat="1" ht="71.25" customHeight="1" x14ac:dyDescent="0.35">
      <c r="A204" s="19"/>
      <c r="B204" s="19" t="s">
        <v>332</v>
      </c>
      <c r="C204" s="20" t="s">
        <v>61</v>
      </c>
      <c r="D204" s="8"/>
      <c r="E204" s="8"/>
      <c r="F204" s="22">
        <f>F205</f>
        <v>100000</v>
      </c>
      <c r="G204" s="101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s="10" customFormat="1" ht="71.25" customHeight="1" x14ac:dyDescent="0.35">
      <c r="A205" s="19"/>
      <c r="B205" s="28" t="s">
        <v>231</v>
      </c>
      <c r="C205" s="20"/>
      <c r="D205" s="8"/>
      <c r="E205" s="8"/>
      <c r="F205" s="29">
        <v>100000</v>
      </c>
      <c r="G205" s="101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s="10" customFormat="1" ht="71.25" customHeight="1" x14ac:dyDescent="0.35">
      <c r="A206" s="19"/>
      <c r="B206" s="19" t="s">
        <v>336</v>
      </c>
      <c r="C206" s="20" t="s">
        <v>61</v>
      </c>
      <c r="D206" s="21">
        <v>409942</v>
      </c>
      <c r="E206" s="8"/>
      <c r="F206" s="22">
        <f>F207+100000</f>
        <v>405000</v>
      </c>
      <c r="G206" s="24">
        <v>98.8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s="10" customFormat="1" ht="71.25" customHeight="1" x14ac:dyDescent="0.35">
      <c r="A207" s="19"/>
      <c r="B207" s="28" t="s">
        <v>231</v>
      </c>
      <c r="C207" s="20"/>
      <c r="D207" s="8"/>
      <c r="E207" s="8"/>
      <c r="F207" s="29">
        <v>305000</v>
      </c>
      <c r="G207" s="101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s="10" customFormat="1" ht="71.25" customHeight="1" x14ac:dyDescent="0.35">
      <c r="A208" s="19"/>
      <c r="B208" s="19" t="s">
        <v>338</v>
      </c>
      <c r="C208" s="20" t="s">
        <v>61</v>
      </c>
      <c r="D208" s="8"/>
      <c r="E208" s="8"/>
      <c r="F208" s="22">
        <f>F209</f>
        <v>120000</v>
      </c>
      <c r="G208" s="101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71.25" customHeight="1" x14ac:dyDescent="0.35">
      <c r="A209" s="19"/>
      <c r="B209" s="28" t="s">
        <v>231</v>
      </c>
      <c r="C209" s="20"/>
      <c r="D209" s="8"/>
      <c r="E209" s="8"/>
      <c r="F209" s="29">
        <v>120000</v>
      </c>
      <c r="G209" s="101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s="10" customFormat="1" ht="98.25" customHeight="1" x14ac:dyDescent="0.35">
      <c r="A210" s="19"/>
      <c r="B210" s="19" t="s">
        <v>308</v>
      </c>
      <c r="C210" s="20" t="s">
        <v>61</v>
      </c>
      <c r="D210" s="21">
        <v>652488</v>
      </c>
      <c r="E210" s="31"/>
      <c r="F210" s="22">
        <v>689530</v>
      </c>
      <c r="G210" s="24">
        <v>100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s="10" customFormat="1" ht="71.25" customHeight="1" x14ac:dyDescent="0.35">
      <c r="A211" s="19"/>
      <c r="B211" s="28" t="s">
        <v>231</v>
      </c>
      <c r="C211" s="85"/>
      <c r="D211" s="31"/>
      <c r="E211" s="31"/>
      <c r="F211" s="29">
        <v>635650</v>
      </c>
      <c r="G211" s="3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s="10" customFormat="1" ht="71.25" customHeight="1" x14ac:dyDescent="0.35">
      <c r="A212" s="19"/>
      <c r="B212" s="19" t="s">
        <v>334</v>
      </c>
      <c r="C212" s="20" t="s">
        <v>61</v>
      </c>
      <c r="D212" s="31"/>
      <c r="E212" s="31"/>
      <c r="F212" s="22">
        <f>F213+77590</f>
        <v>3414147</v>
      </c>
      <c r="G212" s="38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s="10" customFormat="1" ht="71.25" customHeight="1" x14ac:dyDescent="0.35">
      <c r="A213" s="19"/>
      <c r="B213" s="28" t="s">
        <v>231</v>
      </c>
      <c r="C213" s="85"/>
      <c r="D213" s="31"/>
      <c r="E213" s="31"/>
      <c r="F213" s="29">
        <v>3336557</v>
      </c>
      <c r="G213" s="38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s="10" customFormat="1" ht="71.25" customHeight="1" x14ac:dyDescent="0.35">
      <c r="A214" s="19"/>
      <c r="B214" s="19" t="s">
        <v>303</v>
      </c>
      <c r="C214" s="20" t="s">
        <v>61</v>
      </c>
      <c r="D214" s="21">
        <v>6526673</v>
      </c>
      <c r="E214" s="31"/>
      <c r="F214" s="22">
        <v>4526673</v>
      </c>
      <c r="G214" s="24">
        <v>100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s="10" customFormat="1" ht="76.5" customHeight="1" x14ac:dyDescent="0.35">
      <c r="A215" s="19"/>
      <c r="B215" s="19" t="s">
        <v>367</v>
      </c>
      <c r="C215" s="20" t="s">
        <v>61</v>
      </c>
      <c r="D215" s="21">
        <v>3758699</v>
      </c>
      <c r="E215" s="8"/>
      <c r="F215" s="22">
        <v>88880</v>
      </c>
      <c r="G215" s="24">
        <v>2.4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s="10" customFormat="1" ht="114.75" customHeight="1" x14ac:dyDescent="0.35">
      <c r="A216" s="19"/>
      <c r="B216" s="19" t="s">
        <v>366</v>
      </c>
      <c r="C216" s="20" t="s">
        <v>61</v>
      </c>
      <c r="D216" s="21">
        <v>831954</v>
      </c>
      <c r="E216" s="8"/>
      <c r="F216" s="22">
        <f>F217+500000</f>
        <v>820000</v>
      </c>
      <c r="G216" s="24">
        <v>100</v>
      </c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s="10" customFormat="1" ht="67.5" customHeight="1" x14ac:dyDescent="0.35">
      <c r="A217" s="19"/>
      <c r="B217" s="28" t="s">
        <v>231</v>
      </c>
      <c r="C217" s="20"/>
      <c r="D217" s="8"/>
      <c r="E217" s="8"/>
      <c r="F217" s="29">
        <v>320000</v>
      </c>
      <c r="G217" s="101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s="7" customFormat="1" ht="42.75" customHeight="1" x14ac:dyDescent="0.35">
      <c r="A218" s="16" t="s">
        <v>3</v>
      </c>
      <c r="B218" s="17" t="s">
        <v>34</v>
      </c>
      <c r="C218" s="101"/>
      <c r="D218" s="82"/>
      <c r="E218" s="101"/>
      <c r="F218" s="82">
        <f>SUM(F219:F223)</f>
        <v>11580816</v>
      </c>
      <c r="G218" s="101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s="7" customFormat="1" ht="87.75" customHeight="1" x14ac:dyDescent="0.35">
      <c r="A219" s="16"/>
      <c r="B219" s="19" t="s">
        <v>254</v>
      </c>
      <c r="C219" s="8" t="s">
        <v>192</v>
      </c>
      <c r="D219" s="21">
        <v>5360954</v>
      </c>
      <c r="E219" s="101"/>
      <c r="F219" s="22">
        <v>45000</v>
      </c>
      <c r="G219" s="8">
        <v>0.8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s="7" customFormat="1" ht="87.75" customHeight="1" x14ac:dyDescent="0.35">
      <c r="A220" s="16"/>
      <c r="B220" s="19" t="s">
        <v>283</v>
      </c>
      <c r="C220" s="8">
        <v>2021</v>
      </c>
      <c r="D220" s="82"/>
      <c r="E220" s="101"/>
      <c r="F220" s="22">
        <v>49900</v>
      </c>
      <c r="G220" s="101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s="10" customFormat="1" ht="81.75" customHeight="1" x14ac:dyDescent="0.35">
      <c r="A221" s="19"/>
      <c r="B221" s="19" t="s">
        <v>108</v>
      </c>
      <c r="C221" s="8">
        <v>2021</v>
      </c>
      <c r="D221" s="21">
        <v>2056862</v>
      </c>
      <c r="E221" s="8"/>
      <c r="F221" s="22">
        <v>1485916</v>
      </c>
      <c r="G221" s="24">
        <v>100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s="10" customFormat="1" ht="74.25" customHeight="1" x14ac:dyDescent="0.35">
      <c r="A222" s="19"/>
      <c r="B222" s="19" t="s">
        <v>93</v>
      </c>
      <c r="C222" s="8" t="s">
        <v>196</v>
      </c>
      <c r="D222" s="21">
        <v>12747575</v>
      </c>
      <c r="E222" s="8">
        <v>0.5</v>
      </c>
      <c r="F222" s="22">
        <v>5000000</v>
      </c>
      <c r="G222" s="24">
        <v>40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s="10" customFormat="1" ht="60" customHeight="1" x14ac:dyDescent="0.35">
      <c r="A223" s="19"/>
      <c r="B223" s="19" t="s">
        <v>94</v>
      </c>
      <c r="C223" s="8" t="s">
        <v>192</v>
      </c>
      <c r="D223" s="21">
        <v>5943748</v>
      </c>
      <c r="E223" s="8"/>
      <c r="F223" s="22">
        <v>5000000</v>
      </c>
      <c r="G223" s="8">
        <v>84.1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s="10" customFormat="1" ht="75" customHeight="1" x14ac:dyDescent="0.35">
      <c r="A224" s="16" t="s">
        <v>191</v>
      </c>
      <c r="B224" s="17" t="s">
        <v>96</v>
      </c>
      <c r="C224" s="8"/>
      <c r="D224" s="22"/>
      <c r="E224" s="8"/>
      <c r="F224" s="82">
        <f>F225</f>
        <v>3307000</v>
      </c>
      <c r="G224" s="8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s="10" customFormat="1" ht="60" customHeight="1" x14ac:dyDescent="0.35">
      <c r="A225" s="28" t="s">
        <v>131</v>
      </c>
      <c r="B225" s="17"/>
      <c r="C225" s="8"/>
      <c r="D225" s="22"/>
      <c r="E225" s="8"/>
      <c r="F225" s="29">
        <v>3307000</v>
      </c>
      <c r="G225" s="8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s="10" customFormat="1" ht="60" customHeight="1" x14ac:dyDescent="0.35">
      <c r="A226" s="16" t="s">
        <v>30</v>
      </c>
      <c r="B226" s="17" t="s">
        <v>96</v>
      </c>
      <c r="C226" s="8"/>
      <c r="D226" s="22"/>
      <c r="E226" s="8"/>
      <c r="F226" s="82">
        <v>1256508</v>
      </c>
      <c r="G226" s="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s="15" customFormat="1" ht="69" customHeight="1" x14ac:dyDescent="0.35">
      <c r="A227" s="25" t="s">
        <v>155</v>
      </c>
      <c r="B227" s="25"/>
      <c r="C227" s="12"/>
      <c r="D227" s="13"/>
      <c r="E227" s="12"/>
      <c r="F227" s="13">
        <f>F237+F239+F247+F249+F232+F233+F235+F236+F243</f>
        <v>155953805.37</v>
      </c>
      <c r="G227" s="1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s="7" customFormat="1" ht="30" customHeight="1" x14ac:dyDescent="0.35">
      <c r="A228" s="17" t="s">
        <v>43</v>
      </c>
      <c r="B228" s="17"/>
      <c r="C228" s="101"/>
      <c r="D228" s="82"/>
      <c r="E228" s="101"/>
      <c r="F228" s="27">
        <f>F248</f>
        <v>4662070.12</v>
      </c>
      <c r="G228" s="101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s="7" customFormat="1" ht="60" customHeight="1" x14ac:dyDescent="0.35">
      <c r="A229" s="17" t="s">
        <v>231</v>
      </c>
      <c r="B229" s="17"/>
      <c r="C229" s="101"/>
      <c r="D229" s="82"/>
      <c r="E229" s="101"/>
      <c r="F229" s="27">
        <f>F244</f>
        <v>4580860</v>
      </c>
      <c r="G229" s="101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s="7" customFormat="1" ht="99" customHeight="1" x14ac:dyDescent="0.35">
      <c r="A230" s="17" t="s">
        <v>365</v>
      </c>
      <c r="B230" s="17"/>
      <c r="C230" s="101"/>
      <c r="D230" s="82"/>
      <c r="E230" s="101"/>
      <c r="F230" s="27">
        <f>F238</f>
        <v>1530600</v>
      </c>
      <c r="G230" s="101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s="7" customFormat="1" ht="60" customHeight="1" x14ac:dyDescent="0.35">
      <c r="A231" s="17" t="s">
        <v>276</v>
      </c>
      <c r="B231" s="17"/>
      <c r="C231" s="101"/>
      <c r="D231" s="82"/>
      <c r="E231" s="101"/>
      <c r="F231" s="27">
        <f>F234</f>
        <v>5750000</v>
      </c>
      <c r="G231" s="101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s="7" customFormat="1" ht="56.25" customHeight="1" x14ac:dyDescent="0.35">
      <c r="A232" s="16" t="s">
        <v>167</v>
      </c>
      <c r="B232" s="17" t="s">
        <v>168</v>
      </c>
      <c r="C232" s="101"/>
      <c r="D232" s="82"/>
      <c r="E232" s="101"/>
      <c r="F232" s="82">
        <v>600000</v>
      </c>
      <c r="G232" s="101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s="7" customFormat="1" ht="56.25" customHeight="1" x14ac:dyDescent="0.35">
      <c r="A233" s="16" t="s">
        <v>275</v>
      </c>
      <c r="B233" s="17" t="s">
        <v>95</v>
      </c>
      <c r="C233" s="101"/>
      <c r="D233" s="82"/>
      <c r="E233" s="101"/>
      <c r="F233" s="82">
        <v>53545966.82</v>
      </c>
      <c r="G233" s="101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s="7" customFormat="1" ht="41.25" customHeight="1" x14ac:dyDescent="0.35">
      <c r="A234" s="28" t="s">
        <v>276</v>
      </c>
      <c r="B234" s="17"/>
      <c r="C234" s="101"/>
      <c r="D234" s="82"/>
      <c r="E234" s="101"/>
      <c r="F234" s="29">
        <v>5750000</v>
      </c>
      <c r="G234" s="101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s="7" customFormat="1" ht="56.25" customHeight="1" x14ac:dyDescent="0.35">
      <c r="A235" s="16" t="s">
        <v>179</v>
      </c>
      <c r="B235" s="17" t="s">
        <v>95</v>
      </c>
      <c r="C235" s="101"/>
      <c r="D235" s="82"/>
      <c r="E235" s="101"/>
      <c r="F235" s="82">
        <v>5100000</v>
      </c>
      <c r="G235" s="101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s="7" customFormat="1" ht="56.25" customHeight="1" x14ac:dyDescent="0.35">
      <c r="A236" s="16" t="s">
        <v>180</v>
      </c>
      <c r="B236" s="17" t="s">
        <v>168</v>
      </c>
      <c r="C236" s="101"/>
      <c r="D236" s="82"/>
      <c r="E236" s="101"/>
      <c r="F236" s="82">
        <v>39891354</v>
      </c>
      <c r="G236" s="101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s="7" customFormat="1" ht="36" customHeight="1" x14ac:dyDescent="0.35">
      <c r="A237" s="34" t="s">
        <v>364</v>
      </c>
      <c r="B237" s="17" t="s">
        <v>95</v>
      </c>
      <c r="C237" s="101"/>
      <c r="D237" s="82"/>
      <c r="E237" s="101"/>
      <c r="F237" s="82">
        <f>36766572-857996</f>
        <v>35908576</v>
      </c>
      <c r="G237" s="101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s="7" customFormat="1" ht="77.25" customHeight="1" x14ac:dyDescent="0.35">
      <c r="A238" s="65" t="s">
        <v>365</v>
      </c>
      <c r="B238" s="17"/>
      <c r="C238" s="101"/>
      <c r="D238" s="82"/>
      <c r="E238" s="101"/>
      <c r="F238" s="29">
        <v>1530600</v>
      </c>
      <c r="G238" s="101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s="7" customFormat="1" ht="60" customHeight="1" x14ac:dyDescent="0.35">
      <c r="A239" s="34" t="s">
        <v>40</v>
      </c>
      <c r="B239" s="17" t="s">
        <v>95</v>
      </c>
      <c r="C239" s="101"/>
      <c r="D239" s="81"/>
      <c r="E239" s="101"/>
      <c r="F239" s="82">
        <f>SUM(F240:F242)</f>
        <v>6711507</v>
      </c>
      <c r="G239" s="101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s="10" customFormat="1" ht="84.75" customHeight="1" x14ac:dyDescent="0.35">
      <c r="A240" s="35"/>
      <c r="B240" s="19" t="s">
        <v>239</v>
      </c>
      <c r="C240" s="8" t="s">
        <v>192</v>
      </c>
      <c r="D240" s="21">
        <v>23374462</v>
      </c>
      <c r="E240" s="8">
        <v>2.1</v>
      </c>
      <c r="F240" s="22">
        <v>4289000</v>
      </c>
      <c r="G240" s="8">
        <v>20.399999999999999</v>
      </c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s="10" customFormat="1" ht="84.75" customHeight="1" x14ac:dyDescent="0.35">
      <c r="A241" s="35"/>
      <c r="B241" s="19" t="s">
        <v>328</v>
      </c>
      <c r="C241" s="8" t="s">
        <v>139</v>
      </c>
      <c r="D241" s="21">
        <v>22170262</v>
      </c>
      <c r="E241" s="8"/>
      <c r="F241" s="22">
        <v>1389000</v>
      </c>
      <c r="G241" s="8">
        <v>6.3</v>
      </c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s="10" customFormat="1" ht="84.75" customHeight="1" x14ac:dyDescent="0.35">
      <c r="A242" s="35"/>
      <c r="B242" s="19" t="s">
        <v>368</v>
      </c>
      <c r="C242" s="8"/>
      <c r="D242" s="21"/>
      <c r="E242" s="8"/>
      <c r="F242" s="22">
        <v>1033507</v>
      </c>
      <c r="G242" s="8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s="7" customFormat="1" ht="84.75" customHeight="1" x14ac:dyDescent="0.35">
      <c r="A243" s="34" t="s">
        <v>232</v>
      </c>
      <c r="B243" s="17" t="s">
        <v>341</v>
      </c>
      <c r="C243" s="101"/>
      <c r="D243" s="81"/>
      <c r="E243" s="101"/>
      <c r="F243" s="82">
        <f>F245</f>
        <v>4580860</v>
      </c>
      <c r="G243" s="101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s="33" customFormat="1" ht="84.75" customHeight="1" x14ac:dyDescent="0.35">
      <c r="A244" s="28" t="s">
        <v>231</v>
      </c>
      <c r="B244" s="28"/>
      <c r="C244" s="31"/>
      <c r="D244" s="59"/>
      <c r="E244" s="31"/>
      <c r="F244" s="29">
        <f>F246</f>
        <v>4580860</v>
      </c>
      <c r="G244" s="31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1:19" s="33" customFormat="1" ht="84.75" customHeight="1" x14ac:dyDescent="0.35">
      <c r="A245" s="28"/>
      <c r="B245" s="17" t="s">
        <v>186</v>
      </c>
      <c r="C245" s="31"/>
      <c r="D245" s="59"/>
      <c r="E245" s="31"/>
      <c r="F245" s="82">
        <f>F246</f>
        <v>4580860</v>
      </c>
      <c r="G245" s="31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</row>
    <row r="246" spans="1:19" s="33" customFormat="1" ht="84.75" customHeight="1" x14ac:dyDescent="0.35">
      <c r="A246" s="28"/>
      <c r="B246" s="28" t="s">
        <v>231</v>
      </c>
      <c r="C246" s="31"/>
      <c r="D246" s="59"/>
      <c r="E246" s="31"/>
      <c r="F246" s="29">
        <v>4580860</v>
      </c>
      <c r="G246" s="31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</row>
    <row r="247" spans="1:19" s="7" customFormat="1" ht="37.5" customHeight="1" x14ac:dyDescent="0.35">
      <c r="A247" s="16" t="s">
        <v>162</v>
      </c>
      <c r="B247" s="17" t="s">
        <v>95</v>
      </c>
      <c r="C247" s="101"/>
      <c r="D247" s="82"/>
      <c r="E247" s="101"/>
      <c r="F247" s="82">
        <f>7080821.12-285511</f>
        <v>6795310.1200000001</v>
      </c>
      <c r="G247" s="101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s="10" customFormat="1" ht="42" customHeight="1" x14ac:dyDescent="0.35">
      <c r="A248" s="28" t="s">
        <v>100</v>
      </c>
      <c r="B248" s="19"/>
      <c r="C248" s="8"/>
      <c r="D248" s="22"/>
      <c r="E248" s="8"/>
      <c r="F248" s="29">
        <v>4662070.12</v>
      </c>
      <c r="G248" s="8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s="7" customFormat="1" ht="36" customHeight="1" x14ac:dyDescent="0.35">
      <c r="A249" s="16" t="s">
        <v>30</v>
      </c>
      <c r="B249" s="17" t="s">
        <v>96</v>
      </c>
      <c r="C249" s="101"/>
      <c r="D249" s="82"/>
      <c r="E249" s="101"/>
      <c r="F249" s="82">
        <v>2820231.4299999997</v>
      </c>
      <c r="G249" s="101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s="15" customFormat="1" ht="61.5" customHeight="1" x14ac:dyDescent="0.35">
      <c r="A250" s="36" t="s">
        <v>258</v>
      </c>
      <c r="B250" s="25"/>
      <c r="C250" s="12"/>
      <c r="D250" s="13"/>
      <c r="E250" s="12"/>
      <c r="F250" s="13">
        <f>F258+F261+F257+F253+F255</f>
        <v>2830414.05</v>
      </c>
      <c r="G250" s="1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 s="40" customFormat="1" ht="382.5" customHeight="1" x14ac:dyDescent="0.35">
      <c r="A251" s="26" t="s">
        <v>259</v>
      </c>
      <c r="B251" s="17"/>
      <c r="C251" s="38"/>
      <c r="D251" s="27"/>
      <c r="E251" s="38"/>
      <c r="F251" s="27">
        <f>F254</f>
        <v>975480.06</v>
      </c>
      <c r="G251" s="38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</row>
    <row r="252" spans="1:19" s="40" customFormat="1" ht="394.5" customHeight="1" x14ac:dyDescent="0.35">
      <c r="A252" s="26" t="s">
        <v>257</v>
      </c>
      <c r="B252" s="17"/>
      <c r="C252" s="38"/>
      <c r="D252" s="27"/>
      <c r="E252" s="38"/>
      <c r="F252" s="27">
        <f>F256</f>
        <v>1176130.99</v>
      </c>
      <c r="G252" s="38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</row>
    <row r="253" spans="1:19" s="15" customFormat="1" ht="300" customHeight="1" x14ac:dyDescent="0.35">
      <c r="A253" s="16" t="s">
        <v>267</v>
      </c>
      <c r="B253" s="17" t="s">
        <v>266</v>
      </c>
      <c r="C253" s="12"/>
      <c r="D253" s="13"/>
      <c r="E253" s="12"/>
      <c r="F253" s="82">
        <f>F254</f>
        <v>975480.06</v>
      </c>
      <c r="G253" s="1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s="96" customFormat="1" ht="349.5" customHeight="1" x14ac:dyDescent="0.35">
      <c r="A254" s="28" t="s">
        <v>259</v>
      </c>
      <c r="B254" s="28"/>
      <c r="C254" s="93"/>
      <c r="D254" s="94"/>
      <c r="E254" s="93"/>
      <c r="F254" s="29">
        <v>975480.06</v>
      </c>
      <c r="G254" s="93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1:19" s="15" customFormat="1" ht="343.5" customHeight="1" x14ac:dyDescent="0.35">
      <c r="A255" s="16" t="s">
        <v>260</v>
      </c>
      <c r="B255" s="17" t="s">
        <v>266</v>
      </c>
      <c r="C255" s="12"/>
      <c r="D255" s="13"/>
      <c r="E255" s="12"/>
      <c r="F255" s="82">
        <f>F256</f>
        <v>1176130.99</v>
      </c>
      <c r="G255" s="1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 s="96" customFormat="1" ht="391.5" customHeight="1" x14ac:dyDescent="0.35">
      <c r="A256" s="28" t="s">
        <v>257</v>
      </c>
      <c r="B256" s="28"/>
      <c r="C256" s="93"/>
      <c r="D256" s="94"/>
      <c r="E256" s="93"/>
      <c r="F256" s="29">
        <v>1176130.99</v>
      </c>
      <c r="G256" s="93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1:19" s="15" customFormat="1" ht="61.5" customHeight="1" x14ac:dyDescent="0.35">
      <c r="A257" s="16" t="s">
        <v>181</v>
      </c>
      <c r="B257" s="17" t="s">
        <v>168</v>
      </c>
      <c r="C257" s="12"/>
      <c r="D257" s="13"/>
      <c r="E257" s="12"/>
      <c r="F257" s="82">
        <v>160800</v>
      </c>
      <c r="G257" s="1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 s="7" customFormat="1" ht="51" customHeight="1" x14ac:dyDescent="0.35">
      <c r="A258" s="16" t="s">
        <v>24</v>
      </c>
      <c r="B258" s="17"/>
      <c r="C258" s="101"/>
      <c r="D258" s="82"/>
      <c r="E258" s="101"/>
      <c r="F258" s="82">
        <f>F259+F260</f>
        <v>57000</v>
      </c>
      <c r="G258" s="101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s="7" customFormat="1" ht="51" customHeight="1" x14ac:dyDescent="0.35">
      <c r="A259" s="16"/>
      <c r="B259" s="17" t="s">
        <v>35</v>
      </c>
      <c r="C259" s="101"/>
      <c r="D259" s="82"/>
      <c r="E259" s="101"/>
      <c r="F259" s="27">
        <v>47500</v>
      </c>
      <c r="G259" s="101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s="7" customFormat="1" ht="51" customHeight="1" x14ac:dyDescent="0.35">
      <c r="A260" s="16"/>
      <c r="B260" s="17" t="s">
        <v>122</v>
      </c>
      <c r="C260" s="101"/>
      <c r="D260" s="82"/>
      <c r="E260" s="101"/>
      <c r="F260" s="27">
        <v>9500</v>
      </c>
      <c r="G260" s="101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s="7" customFormat="1" ht="51" customHeight="1" x14ac:dyDescent="0.35">
      <c r="A261" s="16" t="s">
        <v>46</v>
      </c>
      <c r="B261" s="17" t="s">
        <v>35</v>
      </c>
      <c r="C261" s="101"/>
      <c r="D261" s="81"/>
      <c r="E261" s="101"/>
      <c r="F261" s="82">
        <f>SUM(F262:F263)</f>
        <v>461003</v>
      </c>
      <c r="G261" s="101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s="10" customFormat="1" ht="112.5" customHeight="1" x14ac:dyDescent="0.35">
      <c r="A262" s="19"/>
      <c r="B262" s="19" t="s">
        <v>89</v>
      </c>
      <c r="C262" s="8" t="s">
        <v>139</v>
      </c>
      <c r="D262" s="21">
        <v>343879</v>
      </c>
      <c r="E262" s="8">
        <v>15.3</v>
      </c>
      <c r="F262" s="22">
        <v>273213</v>
      </c>
      <c r="G262" s="8">
        <v>94.7</v>
      </c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s="10" customFormat="1" ht="90.75" customHeight="1" x14ac:dyDescent="0.35">
      <c r="A263" s="19"/>
      <c r="B263" s="19" t="s">
        <v>313</v>
      </c>
      <c r="C263" s="8">
        <v>2021</v>
      </c>
      <c r="D263" s="21"/>
      <c r="E263" s="8"/>
      <c r="F263" s="22">
        <v>187790</v>
      </c>
      <c r="G263" s="8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s="15" customFormat="1" ht="60" customHeight="1" x14ac:dyDescent="0.35">
      <c r="A264" s="25" t="s">
        <v>329</v>
      </c>
      <c r="B264" s="25"/>
      <c r="C264" s="12"/>
      <c r="D264" s="68"/>
      <c r="E264" s="12"/>
      <c r="F264" s="13">
        <f>F266</f>
        <v>6169819</v>
      </c>
      <c r="G264" s="1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 s="15" customFormat="1" ht="143.25" customHeight="1" x14ac:dyDescent="0.35">
      <c r="A265" s="17" t="s">
        <v>325</v>
      </c>
      <c r="B265" s="25"/>
      <c r="C265" s="12"/>
      <c r="D265" s="68"/>
      <c r="E265" s="12"/>
      <c r="F265" s="27">
        <f>F267</f>
        <v>4438108.5</v>
      </c>
      <c r="G265" s="1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 s="7" customFormat="1" ht="130.5" customHeight="1" x14ac:dyDescent="0.35">
      <c r="A266" s="16" t="s">
        <v>326</v>
      </c>
      <c r="B266" s="17"/>
      <c r="C266" s="101"/>
      <c r="D266" s="81"/>
      <c r="E266" s="101"/>
      <c r="F266" s="82">
        <f>F268+F269</f>
        <v>6169819</v>
      </c>
      <c r="G266" s="101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s="33" customFormat="1" ht="143.25" customHeight="1" x14ac:dyDescent="0.35">
      <c r="A267" s="28" t="s">
        <v>325</v>
      </c>
      <c r="B267" s="28"/>
      <c r="C267" s="31"/>
      <c r="D267" s="59"/>
      <c r="E267" s="31"/>
      <c r="F267" s="29">
        <f>F270</f>
        <v>4438108.5</v>
      </c>
      <c r="G267" s="31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</row>
    <row r="268" spans="1:19" s="7" customFormat="1" ht="105.75" customHeight="1" x14ac:dyDescent="0.35">
      <c r="A268" s="16"/>
      <c r="B268" s="17" t="s">
        <v>35</v>
      </c>
      <c r="C268" s="101"/>
      <c r="D268" s="81"/>
      <c r="E268" s="101"/>
      <c r="F268" s="82">
        <v>33200</v>
      </c>
      <c r="G268" s="101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s="7" customFormat="1" ht="105.75" customHeight="1" x14ac:dyDescent="0.35">
      <c r="A269" s="16"/>
      <c r="B269" s="17" t="s">
        <v>330</v>
      </c>
      <c r="C269" s="101"/>
      <c r="D269" s="81"/>
      <c r="E269" s="101"/>
      <c r="F269" s="82">
        <f>F270+1305344+393166.5</f>
        <v>6136619</v>
      </c>
      <c r="G269" s="101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s="7" customFormat="1" ht="129" customHeight="1" x14ac:dyDescent="0.35">
      <c r="A270" s="16"/>
      <c r="B270" s="28" t="s">
        <v>325</v>
      </c>
      <c r="C270" s="101"/>
      <c r="D270" s="81"/>
      <c r="E270" s="101"/>
      <c r="F270" s="29">
        <f>6778277.5-2340169</f>
        <v>4438108.5</v>
      </c>
      <c r="G270" s="101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s="15" customFormat="1" ht="54.75" customHeight="1" x14ac:dyDescent="0.35">
      <c r="A271" s="36" t="s">
        <v>25</v>
      </c>
      <c r="B271" s="25"/>
      <c r="C271" s="12"/>
      <c r="D271" s="13"/>
      <c r="E271" s="12"/>
      <c r="F271" s="13">
        <f>F274+F281+F272+F273</f>
        <v>2320500</v>
      </c>
      <c r="G271" s="1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 s="15" customFormat="1" ht="54.75" customHeight="1" x14ac:dyDescent="0.35">
      <c r="A272" s="16" t="s">
        <v>182</v>
      </c>
      <c r="B272" s="17" t="s">
        <v>168</v>
      </c>
      <c r="C272" s="12"/>
      <c r="D272" s="13"/>
      <c r="E272" s="12"/>
      <c r="F272" s="82">
        <v>227500</v>
      </c>
      <c r="G272" s="1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 s="15" customFormat="1" ht="54.75" customHeight="1" x14ac:dyDescent="0.35">
      <c r="A273" s="16" t="s">
        <v>169</v>
      </c>
      <c r="B273" s="17" t="s">
        <v>168</v>
      </c>
      <c r="C273" s="12"/>
      <c r="D273" s="13"/>
      <c r="E273" s="12"/>
      <c r="F273" s="82">
        <v>23000</v>
      </c>
      <c r="G273" s="1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 s="7" customFormat="1" ht="51" customHeight="1" x14ac:dyDescent="0.35">
      <c r="A274" s="16" t="s">
        <v>57</v>
      </c>
      <c r="B274" s="17" t="s">
        <v>34</v>
      </c>
      <c r="C274" s="101"/>
      <c r="D274" s="82"/>
      <c r="E274" s="101"/>
      <c r="F274" s="82">
        <f>SUM(F275:F280)</f>
        <v>570000</v>
      </c>
      <c r="G274" s="101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s="10" customFormat="1" ht="60" customHeight="1" x14ac:dyDescent="0.35">
      <c r="A275" s="19"/>
      <c r="B275" s="19" t="s">
        <v>90</v>
      </c>
      <c r="C275" s="8">
        <v>2021</v>
      </c>
      <c r="D275" s="22"/>
      <c r="E275" s="8"/>
      <c r="F275" s="22">
        <v>50000</v>
      </c>
      <c r="G275" s="8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s="10" customFormat="1" ht="51" customHeight="1" x14ac:dyDescent="0.35">
      <c r="A276" s="19"/>
      <c r="B276" s="19" t="s">
        <v>315</v>
      </c>
      <c r="C276" s="8" t="s">
        <v>192</v>
      </c>
      <c r="D276" s="21">
        <v>636562</v>
      </c>
      <c r="E276" s="8"/>
      <c r="F276" s="22">
        <v>200000</v>
      </c>
      <c r="G276" s="8">
        <v>31.4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s="10" customFormat="1" ht="63" customHeight="1" x14ac:dyDescent="0.35">
      <c r="A277" s="19"/>
      <c r="B277" s="19" t="s">
        <v>91</v>
      </c>
      <c r="C277" s="8" t="s">
        <v>192</v>
      </c>
      <c r="D277" s="21">
        <v>1344180</v>
      </c>
      <c r="E277" s="8"/>
      <c r="F277" s="22">
        <v>50000</v>
      </c>
      <c r="G277" s="8">
        <v>3.7</v>
      </c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s="10" customFormat="1" ht="63" customHeight="1" x14ac:dyDescent="0.35">
      <c r="A278" s="19"/>
      <c r="B278" s="19" t="s">
        <v>358</v>
      </c>
      <c r="C278" s="8">
        <v>2021</v>
      </c>
      <c r="D278" s="22"/>
      <c r="E278" s="8"/>
      <c r="F278" s="22">
        <v>50000</v>
      </c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s="10" customFormat="1" ht="63" customHeight="1" x14ac:dyDescent="0.35">
      <c r="A279" s="19"/>
      <c r="B279" s="19" t="s">
        <v>359</v>
      </c>
      <c r="C279" s="8">
        <v>2021</v>
      </c>
      <c r="D279" s="22"/>
      <c r="E279" s="8"/>
      <c r="F279" s="22">
        <v>200000</v>
      </c>
      <c r="G279" s="8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s="10" customFormat="1" ht="84" customHeight="1" x14ac:dyDescent="0.35">
      <c r="A280" s="19"/>
      <c r="B280" s="19" t="s">
        <v>242</v>
      </c>
      <c r="C280" s="8">
        <v>2021</v>
      </c>
      <c r="D280" s="22"/>
      <c r="E280" s="8"/>
      <c r="F280" s="22">
        <v>20000</v>
      </c>
      <c r="G280" s="8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s="7" customFormat="1" ht="39" customHeight="1" x14ac:dyDescent="0.35">
      <c r="A281" s="18" t="s">
        <v>3</v>
      </c>
      <c r="B281" s="17" t="s">
        <v>193</v>
      </c>
      <c r="C281" s="101"/>
      <c r="D281" s="82"/>
      <c r="E281" s="101"/>
      <c r="F281" s="82">
        <f>F282</f>
        <v>1500000</v>
      </c>
      <c r="G281" s="101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s="10" customFormat="1" ht="82.35" customHeight="1" x14ac:dyDescent="0.35">
      <c r="A282" s="37"/>
      <c r="B282" s="19" t="s">
        <v>92</v>
      </c>
      <c r="C282" s="8">
        <v>2021</v>
      </c>
      <c r="D282" s="22"/>
      <c r="E282" s="8"/>
      <c r="F282" s="22">
        <v>1500000</v>
      </c>
      <c r="G282" s="8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s="15" customFormat="1" ht="70.5" customHeight="1" x14ac:dyDescent="0.35">
      <c r="A283" s="25" t="s">
        <v>156</v>
      </c>
      <c r="B283" s="12"/>
      <c r="C283" s="12"/>
      <c r="D283" s="12"/>
      <c r="E283" s="12"/>
      <c r="F283" s="13">
        <f>F287+F288+F290+F292+F293+F316+F341+F363+F368+F344+F360+F291</f>
        <v>179157701.25</v>
      </c>
      <c r="G283" s="1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 s="40" customFormat="1" ht="37.5" customHeight="1" x14ac:dyDescent="0.35">
      <c r="A284" s="17" t="s">
        <v>43</v>
      </c>
      <c r="B284" s="38"/>
      <c r="C284" s="101"/>
      <c r="D284" s="38"/>
      <c r="E284" s="38"/>
      <c r="F284" s="27">
        <f>F364</f>
        <v>26250000</v>
      </c>
      <c r="G284" s="38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</row>
    <row r="285" spans="1:19" s="40" customFormat="1" ht="76.5" customHeight="1" x14ac:dyDescent="0.35">
      <c r="A285" s="17" t="s">
        <v>231</v>
      </c>
      <c r="B285" s="38"/>
      <c r="C285" s="101"/>
      <c r="D285" s="38"/>
      <c r="E285" s="38"/>
      <c r="F285" s="27">
        <f>F345</f>
        <v>11377714</v>
      </c>
      <c r="G285" s="38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</row>
    <row r="286" spans="1:19" s="40" customFormat="1" ht="45" customHeight="1" x14ac:dyDescent="0.35">
      <c r="A286" s="17" t="s">
        <v>276</v>
      </c>
      <c r="B286" s="38"/>
      <c r="C286" s="101"/>
      <c r="D286" s="38"/>
      <c r="E286" s="38"/>
      <c r="F286" s="27">
        <f>F361</f>
        <v>200000</v>
      </c>
      <c r="G286" s="38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</row>
    <row r="287" spans="1:19" s="7" customFormat="1" ht="42" customHeight="1" x14ac:dyDescent="0.35">
      <c r="A287" s="18" t="s">
        <v>26</v>
      </c>
      <c r="B287" s="17" t="s">
        <v>35</v>
      </c>
      <c r="C287" s="101"/>
      <c r="D287" s="101"/>
      <c r="E287" s="101"/>
      <c r="F287" s="82">
        <v>8984363.5199999996</v>
      </c>
      <c r="G287" s="101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s="7" customFormat="1" ht="52.5" customHeight="1" x14ac:dyDescent="0.35">
      <c r="A288" s="16" t="s">
        <v>27</v>
      </c>
      <c r="B288" s="17" t="s">
        <v>193</v>
      </c>
      <c r="C288" s="101"/>
      <c r="D288" s="101"/>
      <c r="E288" s="101"/>
      <c r="F288" s="82">
        <f>SUM(F289:F289)</f>
        <v>200000</v>
      </c>
      <c r="G288" s="101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s="33" customFormat="1" ht="63" customHeight="1" x14ac:dyDescent="0.35">
      <c r="A289" s="41"/>
      <c r="B289" s="19" t="s">
        <v>202</v>
      </c>
      <c r="C289" s="8" t="s">
        <v>17</v>
      </c>
      <c r="D289" s="21">
        <v>4464760</v>
      </c>
      <c r="E289" s="24">
        <v>94</v>
      </c>
      <c r="F289" s="22">
        <v>200000</v>
      </c>
      <c r="G289" s="24">
        <v>100</v>
      </c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</row>
    <row r="290" spans="1:19" s="7" customFormat="1" ht="42.75" customHeight="1" x14ac:dyDescent="0.35">
      <c r="A290" s="16" t="s">
        <v>28</v>
      </c>
      <c r="B290" s="17" t="s">
        <v>35</v>
      </c>
      <c r="C290" s="101"/>
      <c r="D290" s="101"/>
      <c r="E290" s="101"/>
      <c r="F290" s="82">
        <v>32245150</v>
      </c>
      <c r="G290" s="101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s="7" customFormat="1" ht="84" customHeight="1" x14ac:dyDescent="0.35">
      <c r="A291" s="16" t="s">
        <v>284</v>
      </c>
      <c r="B291" s="17" t="s">
        <v>95</v>
      </c>
      <c r="C291" s="101"/>
      <c r="D291" s="101"/>
      <c r="E291" s="101"/>
      <c r="F291" s="82">
        <v>85000</v>
      </c>
      <c r="G291" s="101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s="7" customFormat="1" ht="44.25" customHeight="1" x14ac:dyDescent="0.35">
      <c r="A292" s="16" t="s">
        <v>29</v>
      </c>
      <c r="B292" s="17" t="s">
        <v>34</v>
      </c>
      <c r="C292" s="92"/>
      <c r="D292" s="92"/>
      <c r="E292" s="92"/>
      <c r="F292" s="82">
        <v>40081277.079999998</v>
      </c>
      <c r="G292" s="101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s="7" customFormat="1" ht="48" customHeight="1" x14ac:dyDescent="0.35">
      <c r="A293" s="16" t="s">
        <v>0</v>
      </c>
      <c r="B293" s="101"/>
      <c r="C293" s="101"/>
      <c r="D293" s="101"/>
      <c r="E293" s="101"/>
      <c r="F293" s="82">
        <f>F294+F302+F306+F314</f>
        <v>26134591.07</v>
      </c>
      <c r="G293" s="101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s="33" customFormat="1" ht="45" customHeight="1" x14ac:dyDescent="0.35">
      <c r="A294" s="17"/>
      <c r="B294" s="17" t="s">
        <v>121</v>
      </c>
      <c r="C294" s="8"/>
      <c r="D294" s="31"/>
      <c r="E294" s="31"/>
      <c r="F294" s="27">
        <f>SUM(F295:F301)</f>
        <v>6820196</v>
      </c>
      <c r="G294" s="31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</row>
    <row r="295" spans="1:19" s="10" customFormat="1" ht="54.75" customHeight="1" x14ac:dyDescent="0.35">
      <c r="A295" s="8"/>
      <c r="B295" s="19" t="s">
        <v>227</v>
      </c>
      <c r="C295" s="8" t="s">
        <v>22</v>
      </c>
      <c r="D295" s="21">
        <v>277373</v>
      </c>
      <c r="E295" s="8">
        <v>6.2</v>
      </c>
      <c r="F295" s="22">
        <v>236500</v>
      </c>
      <c r="G295" s="8">
        <v>91.5</v>
      </c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s="10" customFormat="1" ht="51" customHeight="1" x14ac:dyDescent="0.35">
      <c r="A296" s="8"/>
      <c r="B296" s="19" t="s">
        <v>132</v>
      </c>
      <c r="C296" s="8">
        <v>2021</v>
      </c>
      <c r="D296" s="21"/>
      <c r="E296" s="8"/>
      <c r="F296" s="22">
        <v>374463</v>
      </c>
      <c r="G296" s="8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s="10" customFormat="1" ht="55.5" customHeight="1" x14ac:dyDescent="0.35">
      <c r="A297" s="8"/>
      <c r="B297" s="19" t="s">
        <v>293</v>
      </c>
      <c r="C297" s="8">
        <v>2021</v>
      </c>
      <c r="D297" s="21">
        <v>342242</v>
      </c>
      <c r="E297" s="8"/>
      <c r="F297" s="22">
        <v>25242</v>
      </c>
      <c r="G297" s="8">
        <v>7.4</v>
      </c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s="10" customFormat="1" ht="75" customHeight="1" x14ac:dyDescent="0.35">
      <c r="A298" s="8"/>
      <c r="B298" s="19" t="s">
        <v>285</v>
      </c>
      <c r="C298" s="8">
        <v>2021</v>
      </c>
      <c r="D298" s="21"/>
      <c r="E298" s="8"/>
      <c r="F298" s="22">
        <v>85000</v>
      </c>
      <c r="G298" s="8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s="10" customFormat="1" ht="60" customHeight="1" x14ac:dyDescent="0.35">
      <c r="A299" s="18"/>
      <c r="B299" s="19" t="s">
        <v>58</v>
      </c>
      <c r="C299" s="8" t="s">
        <v>17</v>
      </c>
      <c r="D299" s="21">
        <v>14087743</v>
      </c>
      <c r="E299" s="24">
        <v>90</v>
      </c>
      <c r="F299" s="22">
        <v>461950</v>
      </c>
      <c r="G299" s="24">
        <v>100</v>
      </c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s="10" customFormat="1" ht="72.75" customHeight="1" x14ac:dyDescent="0.35">
      <c r="A300" s="8"/>
      <c r="B300" s="19" t="s">
        <v>38</v>
      </c>
      <c r="C300" s="8" t="s">
        <v>22</v>
      </c>
      <c r="D300" s="21"/>
      <c r="E300" s="24"/>
      <c r="F300" s="22">
        <v>3187041</v>
      </c>
      <c r="G300" s="24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s="10" customFormat="1" ht="63" customHeight="1" x14ac:dyDescent="0.35">
      <c r="A301" s="8"/>
      <c r="B301" s="19" t="s">
        <v>133</v>
      </c>
      <c r="C301" s="8">
        <v>2021</v>
      </c>
      <c r="D301" s="21"/>
      <c r="E301" s="8"/>
      <c r="F301" s="22">
        <v>2450000</v>
      </c>
      <c r="G301" s="24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s="33" customFormat="1" ht="49.5" customHeight="1" x14ac:dyDescent="0.35">
      <c r="A302" s="17"/>
      <c r="B302" s="17" t="s">
        <v>122</v>
      </c>
      <c r="C302" s="8"/>
      <c r="D302" s="31"/>
      <c r="E302" s="31"/>
      <c r="F302" s="27">
        <f>SUM(F303:F305)</f>
        <v>500000</v>
      </c>
      <c r="G302" s="29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</row>
    <row r="303" spans="1:19" s="33" customFormat="1" ht="49.5" customHeight="1" x14ac:dyDescent="0.35">
      <c r="A303" s="17"/>
      <c r="B303" s="19" t="s">
        <v>243</v>
      </c>
      <c r="C303" s="8">
        <v>2021</v>
      </c>
      <c r="D303" s="31"/>
      <c r="E303" s="31"/>
      <c r="F303" s="22">
        <v>35000</v>
      </c>
      <c r="G303" s="29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</row>
    <row r="304" spans="1:19" s="10" customFormat="1" ht="61.5" customHeight="1" x14ac:dyDescent="0.35">
      <c r="A304" s="8"/>
      <c r="B304" s="19" t="s">
        <v>50</v>
      </c>
      <c r="C304" s="8">
        <v>2021</v>
      </c>
      <c r="D304" s="21"/>
      <c r="E304" s="8"/>
      <c r="F304" s="22">
        <v>250000</v>
      </c>
      <c r="G304" s="8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s="10" customFormat="1" ht="54" customHeight="1" x14ac:dyDescent="0.35">
      <c r="A305" s="8"/>
      <c r="B305" s="19" t="s">
        <v>51</v>
      </c>
      <c r="C305" s="8">
        <v>2021</v>
      </c>
      <c r="D305" s="21"/>
      <c r="E305" s="8"/>
      <c r="F305" s="22">
        <v>215000</v>
      </c>
      <c r="G305" s="8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s="33" customFormat="1" ht="40.5" customHeight="1" x14ac:dyDescent="0.35">
      <c r="A306" s="17"/>
      <c r="B306" s="17" t="s">
        <v>37</v>
      </c>
      <c r="C306" s="8"/>
      <c r="D306" s="31"/>
      <c r="E306" s="31"/>
      <c r="F306" s="27">
        <f>SUM(F307:F313)</f>
        <v>15384345.07</v>
      </c>
      <c r="G306" s="31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</row>
    <row r="307" spans="1:19" s="10" customFormat="1" ht="77.25" customHeight="1" x14ac:dyDescent="0.35">
      <c r="A307" s="18"/>
      <c r="B307" s="19" t="s">
        <v>203</v>
      </c>
      <c r="C307" s="8">
        <v>2021</v>
      </c>
      <c r="D307" s="21">
        <v>3678127</v>
      </c>
      <c r="E307" s="8"/>
      <c r="F307" s="22">
        <v>103000</v>
      </c>
      <c r="G307" s="8">
        <v>2.8</v>
      </c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s="10" customFormat="1" ht="55.5" customHeight="1" x14ac:dyDescent="0.35">
      <c r="A308" s="8"/>
      <c r="B308" s="19" t="s">
        <v>123</v>
      </c>
      <c r="C308" s="8">
        <v>2021</v>
      </c>
      <c r="D308" s="21"/>
      <c r="E308" s="8"/>
      <c r="F308" s="22">
        <v>240000</v>
      </c>
      <c r="G308" s="24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s="10" customFormat="1" ht="60" customHeight="1" x14ac:dyDescent="0.35">
      <c r="A309" s="8"/>
      <c r="B309" s="19" t="s">
        <v>19</v>
      </c>
      <c r="C309" s="8" t="s">
        <v>21</v>
      </c>
      <c r="D309" s="21">
        <f>15888386</f>
        <v>15888386</v>
      </c>
      <c r="E309" s="8">
        <v>49.4</v>
      </c>
      <c r="F309" s="22">
        <v>7588130</v>
      </c>
      <c r="G309" s="24">
        <v>97.2</v>
      </c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s="10" customFormat="1" ht="83.25" customHeight="1" x14ac:dyDescent="0.35">
      <c r="A310" s="8"/>
      <c r="B310" s="19" t="s">
        <v>137</v>
      </c>
      <c r="C310" s="8" t="s">
        <v>21</v>
      </c>
      <c r="D310" s="21">
        <v>10405066</v>
      </c>
      <c r="E310" s="8">
        <v>2.2000000000000002</v>
      </c>
      <c r="F310" s="22">
        <v>50000</v>
      </c>
      <c r="G310" s="24">
        <v>2.7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s="10" customFormat="1" ht="75.75" customHeight="1" x14ac:dyDescent="0.35">
      <c r="A311" s="8"/>
      <c r="B311" s="19" t="s">
        <v>219</v>
      </c>
      <c r="C311" s="8">
        <v>2021</v>
      </c>
      <c r="D311" s="21">
        <v>7593157</v>
      </c>
      <c r="E311" s="8"/>
      <c r="F311" s="22">
        <v>7138673.0700000003</v>
      </c>
      <c r="G311" s="24">
        <v>94</v>
      </c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s="10" customFormat="1" ht="58.5" customHeight="1" x14ac:dyDescent="0.35">
      <c r="A312" s="8"/>
      <c r="B312" s="19" t="s">
        <v>126</v>
      </c>
      <c r="C312" s="8">
        <v>2021</v>
      </c>
      <c r="D312" s="21">
        <v>328754</v>
      </c>
      <c r="E312" s="24"/>
      <c r="F312" s="22">
        <v>254100</v>
      </c>
      <c r="G312" s="8">
        <v>77.3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s="10" customFormat="1" ht="58.5" customHeight="1" x14ac:dyDescent="0.35">
      <c r="A313" s="8"/>
      <c r="B313" s="19" t="s">
        <v>204</v>
      </c>
      <c r="C313" s="8" t="s">
        <v>14</v>
      </c>
      <c r="D313" s="21">
        <v>29708671</v>
      </c>
      <c r="E313" s="24">
        <v>95.3</v>
      </c>
      <c r="F313" s="22">
        <v>10442</v>
      </c>
      <c r="G313" s="24">
        <v>100</v>
      </c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s="33" customFormat="1" ht="31.5" customHeight="1" x14ac:dyDescent="0.35">
      <c r="A314" s="17"/>
      <c r="B314" s="17" t="s">
        <v>34</v>
      </c>
      <c r="C314" s="8"/>
      <c r="D314" s="31"/>
      <c r="E314" s="31"/>
      <c r="F314" s="27">
        <f>F315</f>
        <v>3430050</v>
      </c>
      <c r="G314" s="31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</row>
    <row r="315" spans="1:19" s="10" customFormat="1" ht="97.5" customHeight="1" x14ac:dyDescent="0.35">
      <c r="A315" s="8"/>
      <c r="B315" s="19" t="s">
        <v>53</v>
      </c>
      <c r="C315" s="8" t="s">
        <v>22</v>
      </c>
      <c r="D315" s="21">
        <v>3883446</v>
      </c>
      <c r="E315" s="24">
        <v>5.6</v>
      </c>
      <c r="F315" s="22">
        <v>3430050</v>
      </c>
      <c r="G315" s="24">
        <v>100</v>
      </c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s="7" customFormat="1" ht="37.5" customHeight="1" x14ac:dyDescent="0.35">
      <c r="A316" s="34" t="s">
        <v>9</v>
      </c>
      <c r="B316" s="16"/>
      <c r="C316" s="101"/>
      <c r="D316" s="101"/>
      <c r="E316" s="101"/>
      <c r="F316" s="82">
        <f>F317+F328+F337</f>
        <v>19404605.579999998</v>
      </c>
      <c r="G316" s="101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s="33" customFormat="1" ht="37.5" customHeight="1" x14ac:dyDescent="0.35">
      <c r="A317" s="17"/>
      <c r="B317" s="17" t="s">
        <v>121</v>
      </c>
      <c r="C317" s="8"/>
      <c r="D317" s="31"/>
      <c r="E317" s="31"/>
      <c r="F317" s="27">
        <f>SUM(F318:F327)</f>
        <v>2444605.58</v>
      </c>
      <c r="G317" s="31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</row>
    <row r="318" spans="1:19" s="10" customFormat="1" ht="37.5" customHeight="1" x14ac:dyDescent="0.35">
      <c r="A318" s="8"/>
      <c r="B318" s="19" t="s">
        <v>41</v>
      </c>
      <c r="C318" s="8" t="s">
        <v>22</v>
      </c>
      <c r="D318" s="8"/>
      <c r="E318" s="8"/>
      <c r="F318" s="22">
        <v>11.58</v>
      </c>
      <c r="G318" s="8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s="10" customFormat="1" ht="51" customHeight="1" x14ac:dyDescent="0.35">
      <c r="A319" s="8"/>
      <c r="B319" s="19" t="s">
        <v>148</v>
      </c>
      <c r="C319" s="8">
        <v>2021</v>
      </c>
      <c r="D319" s="8"/>
      <c r="E319" s="8"/>
      <c r="F319" s="22">
        <v>49900</v>
      </c>
      <c r="G319" s="8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s="10" customFormat="1" ht="54" customHeight="1" x14ac:dyDescent="0.35">
      <c r="A320" s="8"/>
      <c r="B320" s="19" t="s">
        <v>220</v>
      </c>
      <c r="C320" s="8" t="s">
        <v>22</v>
      </c>
      <c r="D320" s="21">
        <v>1800000</v>
      </c>
      <c r="E320" s="24">
        <v>4</v>
      </c>
      <c r="F320" s="22">
        <v>900000</v>
      </c>
      <c r="G320" s="24">
        <v>54</v>
      </c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s="10" customFormat="1" ht="54" customHeight="1" x14ac:dyDescent="0.35">
      <c r="A321" s="8"/>
      <c r="B321" s="19" t="s">
        <v>205</v>
      </c>
      <c r="C321" s="8" t="s">
        <v>22</v>
      </c>
      <c r="D321" s="21">
        <v>304581</v>
      </c>
      <c r="E321" s="24">
        <v>10.8</v>
      </c>
      <c r="F321" s="22">
        <v>246581</v>
      </c>
      <c r="G321" s="24">
        <v>91.8</v>
      </c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s="10" customFormat="1" ht="55.5" customHeight="1" x14ac:dyDescent="0.35">
      <c r="A322" s="18"/>
      <c r="B322" s="19" t="s">
        <v>206</v>
      </c>
      <c r="C322" s="8" t="s">
        <v>22</v>
      </c>
      <c r="D322" s="21">
        <v>388708</v>
      </c>
      <c r="E322" s="24">
        <v>9</v>
      </c>
      <c r="F322" s="22">
        <v>293783</v>
      </c>
      <c r="G322" s="24">
        <v>100</v>
      </c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s="10" customFormat="1" ht="55.5" customHeight="1" x14ac:dyDescent="0.35">
      <c r="A323" s="18"/>
      <c r="B323" s="19" t="s">
        <v>307</v>
      </c>
      <c r="C323" s="8">
        <v>2021</v>
      </c>
      <c r="D323" s="21"/>
      <c r="E323" s="24"/>
      <c r="F323" s="22">
        <v>40000</v>
      </c>
      <c r="G323" s="24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s="10" customFormat="1" ht="67.5" customHeight="1" x14ac:dyDescent="0.35">
      <c r="A324" s="18"/>
      <c r="B324" s="19" t="s">
        <v>248</v>
      </c>
      <c r="C324" s="8">
        <v>2021</v>
      </c>
      <c r="D324" s="21"/>
      <c r="E324" s="24"/>
      <c r="F324" s="22">
        <v>49900</v>
      </c>
      <c r="G324" s="24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s="10" customFormat="1" ht="63" customHeight="1" x14ac:dyDescent="0.35">
      <c r="A325" s="18"/>
      <c r="B325" s="19" t="s">
        <v>287</v>
      </c>
      <c r="C325" s="8">
        <v>2021</v>
      </c>
      <c r="D325" s="21">
        <v>373049</v>
      </c>
      <c r="E325" s="24"/>
      <c r="F325" s="22">
        <v>370000</v>
      </c>
      <c r="G325" s="24">
        <v>100</v>
      </c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s="10" customFormat="1" ht="78" customHeight="1" x14ac:dyDescent="0.35">
      <c r="A326" s="18"/>
      <c r="B326" s="19" t="s">
        <v>353</v>
      </c>
      <c r="C326" s="8">
        <v>2021</v>
      </c>
      <c r="D326" s="21">
        <v>203797</v>
      </c>
      <c r="E326" s="24"/>
      <c r="F326" s="22">
        <v>204000</v>
      </c>
      <c r="G326" s="24">
        <v>100</v>
      </c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s="10" customFormat="1" ht="78" customHeight="1" x14ac:dyDescent="0.35">
      <c r="A327" s="18"/>
      <c r="B327" s="19" t="s">
        <v>279</v>
      </c>
      <c r="C327" s="8">
        <v>2021</v>
      </c>
      <c r="D327" s="21">
        <v>490430</v>
      </c>
      <c r="E327" s="24"/>
      <c r="F327" s="22">
        <v>290430</v>
      </c>
      <c r="G327" s="24">
        <v>59.2</v>
      </c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s="33" customFormat="1" ht="33" customHeight="1" x14ac:dyDescent="0.35">
      <c r="A328" s="17"/>
      <c r="B328" s="17" t="s">
        <v>37</v>
      </c>
      <c r="C328" s="8"/>
      <c r="D328" s="31"/>
      <c r="E328" s="31"/>
      <c r="F328" s="27">
        <f>SUM(F329:F336)</f>
        <v>15240000</v>
      </c>
      <c r="G328" s="4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s="10" customFormat="1" ht="97.5" customHeight="1" x14ac:dyDescent="0.35">
      <c r="A329" s="8"/>
      <c r="B329" s="19" t="s">
        <v>45</v>
      </c>
      <c r="C329" s="8" t="s">
        <v>22</v>
      </c>
      <c r="D329" s="21">
        <v>8858074</v>
      </c>
      <c r="E329" s="24">
        <v>2.4</v>
      </c>
      <c r="F329" s="22">
        <v>7045000</v>
      </c>
      <c r="G329" s="24">
        <v>81.900000000000006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s="10" customFormat="1" ht="48" customHeight="1" x14ac:dyDescent="0.35">
      <c r="A330" s="8"/>
      <c r="B330" s="19" t="s">
        <v>274</v>
      </c>
      <c r="C330" s="8" t="s">
        <v>22</v>
      </c>
      <c r="D330" s="21">
        <v>3355415</v>
      </c>
      <c r="E330" s="24">
        <v>7.9</v>
      </c>
      <c r="F330" s="22">
        <v>50000</v>
      </c>
      <c r="G330" s="24">
        <v>9.4</v>
      </c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s="10" customFormat="1" ht="48" customHeight="1" x14ac:dyDescent="0.35">
      <c r="A331" s="8"/>
      <c r="B331" s="19" t="s">
        <v>286</v>
      </c>
      <c r="C331" s="8">
        <v>2021</v>
      </c>
      <c r="D331" s="21"/>
      <c r="E331" s="24"/>
      <c r="F331" s="22">
        <v>100000</v>
      </c>
      <c r="G331" s="24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s="10" customFormat="1" ht="48" customHeight="1" x14ac:dyDescent="0.35">
      <c r="A332" s="8"/>
      <c r="B332" s="19" t="s">
        <v>298</v>
      </c>
      <c r="C332" s="8">
        <v>2021</v>
      </c>
      <c r="D332" s="21"/>
      <c r="E332" s="24"/>
      <c r="F332" s="22">
        <v>200000</v>
      </c>
      <c r="G332" s="24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s="10" customFormat="1" ht="43.5" customHeight="1" x14ac:dyDescent="0.35">
      <c r="A333" s="8"/>
      <c r="B333" s="19" t="s">
        <v>104</v>
      </c>
      <c r="C333" s="8" t="s">
        <v>22</v>
      </c>
      <c r="D333" s="21"/>
      <c r="E333" s="24"/>
      <c r="F333" s="22">
        <v>110000</v>
      </c>
      <c r="G333" s="8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s="10" customFormat="1" ht="33" customHeight="1" x14ac:dyDescent="0.35">
      <c r="A334" s="8"/>
      <c r="B334" s="19" t="s">
        <v>13</v>
      </c>
      <c r="C334" s="8" t="s">
        <v>22</v>
      </c>
      <c r="D334" s="21">
        <v>26441501</v>
      </c>
      <c r="E334" s="8">
        <v>8.1999999999999993</v>
      </c>
      <c r="F334" s="22">
        <v>6800000</v>
      </c>
      <c r="G334" s="24">
        <v>33.9</v>
      </c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s="10" customFormat="1" ht="54" customHeight="1" x14ac:dyDescent="0.35">
      <c r="A335" s="8"/>
      <c r="B335" s="19" t="s">
        <v>261</v>
      </c>
      <c r="C335" s="8">
        <v>2021</v>
      </c>
      <c r="D335" s="21"/>
      <c r="E335" s="8"/>
      <c r="F335" s="22">
        <v>800000</v>
      </c>
      <c r="G335" s="24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s="10" customFormat="1" ht="54" customHeight="1" x14ac:dyDescent="0.35">
      <c r="A336" s="8"/>
      <c r="B336" s="19" t="s">
        <v>294</v>
      </c>
      <c r="C336" s="8">
        <v>2021</v>
      </c>
      <c r="D336" s="21"/>
      <c r="E336" s="8"/>
      <c r="F336" s="22">
        <v>135000</v>
      </c>
      <c r="G336" s="24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s="10" customFormat="1" ht="49.5" customHeight="1" x14ac:dyDescent="0.35">
      <c r="A337" s="17"/>
      <c r="B337" s="17" t="s">
        <v>34</v>
      </c>
      <c r="C337" s="8"/>
      <c r="D337" s="21"/>
      <c r="E337" s="8"/>
      <c r="F337" s="27">
        <f>F338+F339+F340</f>
        <v>1720000</v>
      </c>
      <c r="G337" s="24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s="10" customFormat="1" ht="62.25" customHeight="1" x14ac:dyDescent="0.35">
      <c r="A338" s="8"/>
      <c r="B338" s="19" t="s">
        <v>221</v>
      </c>
      <c r="C338" s="8">
        <v>2021</v>
      </c>
      <c r="D338" s="21">
        <v>200000</v>
      </c>
      <c r="E338" s="8">
        <v>0</v>
      </c>
      <c r="F338" s="22">
        <v>200000</v>
      </c>
      <c r="G338" s="24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s="10" customFormat="1" ht="56.25" customHeight="1" x14ac:dyDescent="0.35">
      <c r="A339" s="8"/>
      <c r="B339" s="19" t="s">
        <v>246</v>
      </c>
      <c r="C339" s="8">
        <v>2021</v>
      </c>
      <c r="D339" s="21">
        <v>1563531</v>
      </c>
      <c r="E339" s="8"/>
      <c r="F339" s="22">
        <v>1490000</v>
      </c>
      <c r="G339" s="24">
        <v>100</v>
      </c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s="10" customFormat="1" ht="59.25" customHeight="1" x14ac:dyDescent="0.35">
      <c r="A340" s="8"/>
      <c r="B340" s="19" t="s">
        <v>249</v>
      </c>
      <c r="C340" s="8">
        <v>2021</v>
      </c>
      <c r="D340" s="21"/>
      <c r="E340" s="8"/>
      <c r="F340" s="22">
        <v>30000</v>
      </c>
      <c r="G340" s="24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s="7" customFormat="1" ht="37.5" customHeight="1" x14ac:dyDescent="0.35">
      <c r="A341" s="16" t="s">
        <v>2</v>
      </c>
      <c r="B341" s="17" t="s">
        <v>194</v>
      </c>
      <c r="C341" s="101"/>
      <c r="D341" s="101"/>
      <c r="E341" s="101"/>
      <c r="F341" s="82">
        <f>SUM(F342:F343)</f>
        <v>3250000</v>
      </c>
      <c r="G341" s="101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s="10" customFormat="1" ht="84.75" customHeight="1" x14ac:dyDescent="0.35">
      <c r="A342" s="8"/>
      <c r="B342" s="19" t="s">
        <v>222</v>
      </c>
      <c r="C342" s="8" t="s">
        <v>14</v>
      </c>
      <c r="D342" s="43">
        <v>13234370</v>
      </c>
      <c r="E342" s="24">
        <v>20</v>
      </c>
      <c r="F342" s="22">
        <v>3000000</v>
      </c>
      <c r="G342" s="24">
        <v>42.7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s="10" customFormat="1" ht="57" customHeight="1" x14ac:dyDescent="0.35">
      <c r="A343" s="8"/>
      <c r="B343" s="19" t="s">
        <v>223</v>
      </c>
      <c r="C343" s="8">
        <v>2021</v>
      </c>
      <c r="D343" s="43">
        <v>6712734</v>
      </c>
      <c r="E343" s="24"/>
      <c r="F343" s="22">
        <v>250000</v>
      </c>
      <c r="G343" s="24">
        <v>3.7</v>
      </c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s="10" customFormat="1" ht="87" customHeight="1" x14ac:dyDescent="0.35">
      <c r="A344" s="16" t="s">
        <v>232</v>
      </c>
      <c r="B344" s="19"/>
      <c r="C344" s="8"/>
      <c r="D344" s="43"/>
      <c r="E344" s="24"/>
      <c r="F344" s="82">
        <f>F346+F356</f>
        <v>15377714</v>
      </c>
      <c r="G344" s="24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s="40" customFormat="1" ht="57" customHeight="1" x14ac:dyDescent="0.35">
      <c r="A345" s="17" t="s">
        <v>231</v>
      </c>
      <c r="B345" s="17"/>
      <c r="C345" s="38"/>
      <c r="D345" s="86"/>
      <c r="E345" s="87"/>
      <c r="F345" s="27">
        <f>F347+F357</f>
        <v>11377714</v>
      </c>
      <c r="G345" s="87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</row>
    <row r="346" spans="1:19" s="10" customFormat="1" ht="57" customHeight="1" x14ac:dyDescent="0.35">
      <c r="A346" s="8"/>
      <c r="B346" s="17" t="s">
        <v>42</v>
      </c>
      <c r="C346" s="8"/>
      <c r="D346" s="43"/>
      <c r="E346" s="24"/>
      <c r="F346" s="27">
        <f>F348+F350+F352+F354</f>
        <v>12405000</v>
      </c>
      <c r="G346" s="24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s="10" customFormat="1" ht="57" customHeight="1" x14ac:dyDescent="0.35">
      <c r="A347" s="8"/>
      <c r="B347" s="28" t="s">
        <v>231</v>
      </c>
      <c r="C347" s="8"/>
      <c r="D347" s="43"/>
      <c r="E347" s="24"/>
      <c r="F347" s="29">
        <f>F349+F351+F353+F355</f>
        <v>8405000</v>
      </c>
      <c r="G347" s="24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s="10" customFormat="1" ht="57" customHeight="1" x14ac:dyDescent="0.35">
      <c r="A348" s="8"/>
      <c r="B348" s="19" t="s">
        <v>234</v>
      </c>
      <c r="C348" s="8" t="s">
        <v>22</v>
      </c>
      <c r="D348" s="43">
        <v>6113935</v>
      </c>
      <c r="E348" s="24">
        <v>3</v>
      </c>
      <c r="F348" s="22">
        <v>9705000</v>
      </c>
      <c r="G348" s="24">
        <v>99.5</v>
      </c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s="33" customFormat="1" ht="57" customHeight="1" x14ac:dyDescent="0.35">
      <c r="A349" s="31"/>
      <c r="B349" s="28" t="s">
        <v>231</v>
      </c>
      <c r="C349" s="31"/>
      <c r="D349" s="45"/>
      <c r="E349" s="42"/>
      <c r="F349" s="29">
        <v>5705000</v>
      </c>
      <c r="G349" s="4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</row>
    <row r="350" spans="1:19" s="10" customFormat="1" ht="76.5" customHeight="1" x14ac:dyDescent="0.35">
      <c r="A350" s="8"/>
      <c r="B350" s="19" t="s">
        <v>235</v>
      </c>
      <c r="C350" s="8" t="s">
        <v>192</v>
      </c>
      <c r="D350" s="43"/>
      <c r="E350" s="24"/>
      <c r="F350" s="22">
        <f>F351</f>
        <v>2400000</v>
      </c>
      <c r="G350" s="24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s="33" customFormat="1" ht="57" customHeight="1" x14ac:dyDescent="0.35">
      <c r="A351" s="31"/>
      <c r="B351" s="28" t="s">
        <v>231</v>
      </c>
      <c r="C351" s="31"/>
      <c r="D351" s="45"/>
      <c r="E351" s="42"/>
      <c r="F351" s="29">
        <v>2400000</v>
      </c>
      <c r="G351" s="4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</row>
    <row r="352" spans="1:19" s="33" customFormat="1" ht="57" customHeight="1" x14ac:dyDescent="0.35">
      <c r="A352" s="31"/>
      <c r="B352" s="19" t="s">
        <v>369</v>
      </c>
      <c r="C352" s="8">
        <v>2021</v>
      </c>
      <c r="D352" s="45"/>
      <c r="E352" s="42"/>
      <c r="F352" s="22">
        <f>F353</f>
        <v>100000</v>
      </c>
      <c r="G352" s="4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</row>
    <row r="353" spans="1:19" s="33" customFormat="1" ht="57" customHeight="1" x14ac:dyDescent="0.35">
      <c r="A353" s="31"/>
      <c r="B353" s="28" t="s">
        <v>231</v>
      </c>
      <c r="C353" s="31"/>
      <c r="D353" s="45"/>
      <c r="E353" s="42"/>
      <c r="F353" s="29">
        <v>100000</v>
      </c>
      <c r="G353" s="4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</row>
    <row r="354" spans="1:19" s="33" customFormat="1" ht="63.75" customHeight="1" x14ac:dyDescent="0.35">
      <c r="A354" s="31"/>
      <c r="B354" s="19" t="s">
        <v>339</v>
      </c>
      <c r="C354" s="8">
        <v>2021</v>
      </c>
      <c r="D354" s="45"/>
      <c r="E354" s="42"/>
      <c r="F354" s="22">
        <f>F355</f>
        <v>200000</v>
      </c>
      <c r="G354" s="4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</row>
    <row r="355" spans="1:19" s="33" customFormat="1" ht="57" customHeight="1" x14ac:dyDescent="0.35">
      <c r="A355" s="31"/>
      <c r="B355" s="28" t="s">
        <v>231</v>
      </c>
      <c r="C355" s="31"/>
      <c r="D355" s="45"/>
      <c r="E355" s="42"/>
      <c r="F355" s="29">
        <v>200000</v>
      </c>
      <c r="G355" s="4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</row>
    <row r="356" spans="1:19" s="33" customFormat="1" ht="57" customHeight="1" x14ac:dyDescent="0.35">
      <c r="A356" s="31"/>
      <c r="B356" s="17" t="s">
        <v>277</v>
      </c>
      <c r="C356" s="31"/>
      <c r="D356" s="45"/>
      <c r="E356" s="42"/>
      <c r="F356" s="82">
        <f>F358</f>
        <v>2972714</v>
      </c>
      <c r="G356" s="4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</row>
    <row r="357" spans="1:19" s="33" customFormat="1" ht="57" customHeight="1" x14ac:dyDescent="0.35">
      <c r="A357" s="31"/>
      <c r="B357" s="28" t="s">
        <v>231</v>
      </c>
      <c r="C357" s="31"/>
      <c r="D357" s="45"/>
      <c r="E357" s="42"/>
      <c r="F357" s="29">
        <f>F359</f>
        <v>2972714</v>
      </c>
      <c r="G357" s="4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</row>
    <row r="358" spans="1:19" s="33" customFormat="1" ht="74.25" customHeight="1" x14ac:dyDescent="0.35">
      <c r="A358" s="31"/>
      <c r="B358" s="19" t="s">
        <v>278</v>
      </c>
      <c r="C358" s="8">
        <v>2021</v>
      </c>
      <c r="D358" s="45"/>
      <c r="E358" s="42"/>
      <c r="F358" s="22">
        <f>F359</f>
        <v>2972714</v>
      </c>
      <c r="G358" s="4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</row>
    <row r="359" spans="1:19" s="33" customFormat="1" ht="57" customHeight="1" x14ac:dyDescent="0.35">
      <c r="A359" s="31"/>
      <c r="B359" s="28" t="s">
        <v>231</v>
      </c>
      <c r="C359" s="31"/>
      <c r="D359" s="45"/>
      <c r="E359" s="42"/>
      <c r="F359" s="29">
        <v>2972714</v>
      </c>
      <c r="G359" s="4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</row>
    <row r="360" spans="1:19" s="33" customFormat="1" ht="57" customHeight="1" x14ac:dyDescent="0.35">
      <c r="A360" s="16" t="s">
        <v>297</v>
      </c>
      <c r="B360" s="17" t="s">
        <v>121</v>
      </c>
      <c r="C360" s="8"/>
      <c r="D360" s="45"/>
      <c r="E360" s="42"/>
      <c r="F360" s="82">
        <f>F362</f>
        <v>200000</v>
      </c>
      <c r="G360" s="4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</row>
    <row r="361" spans="1:19" s="33" customFormat="1" ht="27.75" customHeight="1" x14ac:dyDescent="0.35">
      <c r="A361" s="28" t="s">
        <v>276</v>
      </c>
      <c r="B361" s="19"/>
      <c r="C361" s="8"/>
      <c r="D361" s="45"/>
      <c r="E361" s="42"/>
      <c r="F361" s="29">
        <v>200000</v>
      </c>
      <c r="G361" s="4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</row>
    <row r="362" spans="1:19" s="33" customFormat="1" ht="85.5" customHeight="1" x14ac:dyDescent="0.35">
      <c r="A362" s="28"/>
      <c r="B362" s="19" t="s">
        <v>279</v>
      </c>
      <c r="C362" s="8">
        <v>2021</v>
      </c>
      <c r="D362" s="43">
        <v>490430</v>
      </c>
      <c r="E362" s="42"/>
      <c r="F362" s="22">
        <v>200000</v>
      </c>
      <c r="G362" s="24">
        <v>40.799999999999997</v>
      </c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</row>
    <row r="363" spans="1:19" s="7" customFormat="1" ht="54" customHeight="1" x14ac:dyDescent="0.35">
      <c r="A363" s="16" t="s">
        <v>101</v>
      </c>
      <c r="B363" s="17" t="s">
        <v>95</v>
      </c>
      <c r="C363" s="101"/>
      <c r="D363" s="44"/>
      <c r="E363" s="83"/>
      <c r="F363" s="82">
        <f>F365+F367</f>
        <v>26745000</v>
      </c>
      <c r="G363" s="83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s="7" customFormat="1" ht="33" customHeight="1" x14ac:dyDescent="0.35">
      <c r="A364" s="28" t="s">
        <v>100</v>
      </c>
      <c r="B364" s="17"/>
      <c r="C364" s="101"/>
      <c r="D364" s="44"/>
      <c r="E364" s="83"/>
      <c r="F364" s="29">
        <f>F366</f>
        <v>26250000</v>
      </c>
      <c r="G364" s="83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s="10" customFormat="1" ht="37.5" customHeight="1" x14ac:dyDescent="0.35">
      <c r="A365" s="16"/>
      <c r="B365" s="19" t="s">
        <v>102</v>
      </c>
      <c r="C365" s="8"/>
      <c r="D365" s="43"/>
      <c r="E365" s="24"/>
      <c r="F365" s="22">
        <v>26250000</v>
      </c>
      <c r="G365" s="24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s="33" customFormat="1" ht="37.5" customHeight="1" x14ac:dyDescent="0.35">
      <c r="A366" s="28"/>
      <c r="B366" s="28" t="s">
        <v>43</v>
      </c>
      <c r="C366" s="8"/>
      <c r="D366" s="45"/>
      <c r="E366" s="42"/>
      <c r="F366" s="29">
        <v>26250000</v>
      </c>
      <c r="G366" s="4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</row>
    <row r="367" spans="1:19" s="10" customFormat="1" ht="37.5" customHeight="1" x14ac:dyDescent="0.35">
      <c r="A367" s="19"/>
      <c r="B367" s="19" t="s">
        <v>52</v>
      </c>
      <c r="C367" s="8"/>
      <c r="D367" s="43"/>
      <c r="E367" s="24"/>
      <c r="F367" s="22">
        <v>495000</v>
      </c>
      <c r="G367" s="24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s="7" customFormat="1" ht="37.5" customHeight="1" x14ac:dyDescent="0.35">
      <c r="A368" s="16" t="s">
        <v>30</v>
      </c>
      <c r="B368" s="17" t="s">
        <v>96</v>
      </c>
      <c r="C368" s="101"/>
      <c r="D368" s="44"/>
      <c r="E368" s="83"/>
      <c r="F368" s="82">
        <v>6450000</v>
      </c>
      <c r="G368" s="83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s="47" customFormat="1" ht="61.5" customHeight="1" x14ac:dyDescent="0.2">
      <c r="A369" s="25" t="s">
        <v>157</v>
      </c>
      <c r="B369" s="12"/>
      <c r="C369" s="13"/>
      <c r="D369" s="13"/>
      <c r="E369" s="13"/>
      <c r="F369" s="13">
        <f>F372+F378+F385+F389+F395+F422+F424+F431+F444+F387+F373+F427</f>
        <v>271753821.84999996</v>
      </c>
      <c r="G369" s="13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</row>
    <row r="370" spans="1:19" s="49" customFormat="1" ht="42" customHeight="1" x14ac:dyDescent="0.2">
      <c r="A370" s="17" t="s">
        <v>43</v>
      </c>
      <c r="B370" s="17"/>
      <c r="C370" s="82"/>
      <c r="D370" s="27"/>
      <c r="E370" s="27"/>
      <c r="F370" s="27">
        <f>F432</f>
        <v>96859595</v>
      </c>
      <c r="G370" s="27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</row>
    <row r="371" spans="1:19" s="49" customFormat="1" ht="63" customHeight="1" x14ac:dyDescent="0.2">
      <c r="A371" s="17" t="s">
        <v>231</v>
      </c>
      <c r="B371" s="17"/>
      <c r="C371" s="82"/>
      <c r="D371" s="27"/>
      <c r="E371" s="27"/>
      <c r="F371" s="27">
        <f>F428</f>
        <v>1200000</v>
      </c>
      <c r="G371" s="27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</row>
    <row r="372" spans="1:19" s="7" customFormat="1" ht="45" customHeight="1" x14ac:dyDescent="0.35">
      <c r="A372" s="18" t="s">
        <v>29</v>
      </c>
      <c r="B372" s="17" t="s">
        <v>34</v>
      </c>
      <c r="C372" s="101"/>
      <c r="D372" s="81"/>
      <c r="E372" s="101"/>
      <c r="F372" s="82">
        <v>59717919</v>
      </c>
      <c r="G372" s="101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s="7" customFormat="1" ht="39.75" customHeight="1" x14ac:dyDescent="0.35">
      <c r="A373" s="18" t="s">
        <v>0</v>
      </c>
      <c r="B373" s="17"/>
      <c r="C373" s="101"/>
      <c r="D373" s="81"/>
      <c r="E373" s="101"/>
      <c r="F373" s="82">
        <f>F374+F376</f>
        <v>23385.4</v>
      </c>
      <c r="G373" s="101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s="7" customFormat="1" ht="33" customHeight="1" x14ac:dyDescent="0.35">
      <c r="A374" s="18"/>
      <c r="B374" s="17" t="s">
        <v>121</v>
      </c>
      <c r="C374" s="8"/>
      <c r="D374" s="81"/>
      <c r="E374" s="101"/>
      <c r="F374" s="82">
        <f>F375</f>
        <v>12943.4</v>
      </c>
      <c r="G374" s="101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s="7" customFormat="1" ht="49.5" customHeight="1" x14ac:dyDescent="0.35">
      <c r="A375" s="18"/>
      <c r="B375" s="19" t="s">
        <v>288</v>
      </c>
      <c r="C375" s="8" t="s">
        <v>14</v>
      </c>
      <c r="D375" s="21">
        <v>15922519</v>
      </c>
      <c r="E375" s="8">
        <v>99.9</v>
      </c>
      <c r="F375" s="22">
        <v>12943.4</v>
      </c>
      <c r="G375" s="24">
        <v>100</v>
      </c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s="7" customFormat="1" ht="33" customHeight="1" x14ac:dyDescent="0.35">
      <c r="A376" s="18"/>
      <c r="B376" s="17" t="s">
        <v>37</v>
      </c>
      <c r="C376" s="8"/>
      <c r="D376" s="81"/>
      <c r="E376" s="101"/>
      <c r="F376" s="82">
        <f>F377</f>
        <v>10442</v>
      </c>
      <c r="G376" s="101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s="7" customFormat="1" ht="53.25" customHeight="1" x14ac:dyDescent="0.35">
      <c r="A377" s="18"/>
      <c r="B377" s="19" t="s">
        <v>289</v>
      </c>
      <c r="C377" s="8" t="s">
        <v>299</v>
      </c>
      <c r="D377" s="21">
        <v>1497784</v>
      </c>
      <c r="E377" s="8">
        <v>99.3</v>
      </c>
      <c r="F377" s="22">
        <v>10442</v>
      </c>
      <c r="G377" s="24">
        <v>100</v>
      </c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s="51" customFormat="1" ht="43.35" customHeight="1" x14ac:dyDescent="0.2">
      <c r="A378" s="34" t="s">
        <v>134</v>
      </c>
      <c r="B378" s="17"/>
      <c r="C378" s="82"/>
      <c r="D378" s="82"/>
      <c r="E378" s="82"/>
      <c r="F378" s="82">
        <f>F379+F381</f>
        <v>7270560</v>
      </c>
      <c r="G378" s="101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</row>
    <row r="379" spans="1:19" s="51" customFormat="1" ht="43.35" customHeight="1" x14ac:dyDescent="0.2">
      <c r="A379" s="34"/>
      <c r="B379" s="17" t="s">
        <v>121</v>
      </c>
      <c r="C379" s="82"/>
      <c r="D379" s="82"/>
      <c r="E379" s="82"/>
      <c r="F379" s="82">
        <f>SUM(F380:F380)</f>
        <v>7000000</v>
      </c>
      <c r="G379" s="101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</row>
    <row r="380" spans="1:19" s="51" customFormat="1" ht="55.5" customHeight="1" x14ac:dyDescent="0.2">
      <c r="A380" s="34"/>
      <c r="B380" s="19" t="s">
        <v>305</v>
      </c>
      <c r="C380" s="8">
        <v>2021</v>
      </c>
      <c r="D380" s="21">
        <v>14089155</v>
      </c>
      <c r="E380" s="82"/>
      <c r="F380" s="22">
        <v>7000000</v>
      </c>
      <c r="G380" s="24">
        <v>49.7</v>
      </c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</row>
    <row r="381" spans="1:19" s="51" customFormat="1" ht="43.35" customHeight="1" x14ac:dyDescent="0.2">
      <c r="A381" s="34"/>
      <c r="B381" s="17" t="s">
        <v>37</v>
      </c>
      <c r="C381" s="82"/>
      <c r="D381" s="82"/>
      <c r="E381" s="82"/>
      <c r="F381" s="82">
        <f>SUM(F382:F384)</f>
        <v>270560</v>
      </c>
      <c r="G381" s="101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</row>
    <row r="382" spans="1:19" s="51" customFormat="1" ht="57.75" customHeight="1" x14ac:dyDescent="0.2">
      <c r="A382" s="34"/>
      <c r="B382" s="19" t="s">
        <v>318</v>
      </c>
      <c r="C382" s="8">
        <v>2021</v>
      </c>
      <c r="D382" s="82"/>
      <c r="E382" s="82"/>
      <c r="F382" s="22">
        <v>150000</v>
      </c>
      <c r="G382" s="101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</row>
    <row r="383" spans="1:19" s="54" customFormat="1" ht="39" customHeight="1" x14ac:dyDescent="0.2">
      <c r="A383" s="18"/>
      <c r="B383" s="19" t="s">
        <v>127</v>
      </c>
      <c r="C383" s="22" t="s">
        <v>14</v>
      </c>
      <c r="D383" s="21">
        <v>7491775</v>
      </c>
      <c r="E383" s="52">
        <v>31.4</v>
      </c>
      <c r="F383" s="22">
        <v>42471</v>
      </c>
      <c r="G383" s="24">
        <v>32</v>
      </c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</row>
    <row r="384" spans="1:19" s="54" customFormat="1" ht="61.5" customHeight="1" x14ac:dyDescent="0.2">
      <c r="A384" s="18"/>
      <c r="B384" s="19" t="s">
        <v>207</v>
      </c>
      <c r="C384" s="8">
        <v>2021</v>
      </c>
      <c r="D384" s="21">
        <v>14412222</v>
      </c>
      <c r="E384" s="52"/>
      <c r="F384" s="22">
        <v>78089</v>
      </c>
      <c r="G384" s="24">
        <v>0.5</v>
      </c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</row>
    <row r="385" spans="1:19" s="51" customFormat="1" ht="44.1" customHeight="1" x14ac:dyDescent="0.2">
      <c r="A385" s="34" t="s">
        <v>1</v>
      </c>
      <c r="B385" s="17" t="s">
        <v>37</v>
      </c>
      <c r="C385" s="82"/>
      <c r="D385" s="82"/>
      <c r="E385" s="82"/>
      <c r="F385" s="82">
        <f>F386</f>
        <v>10269864</v>
      </c>
      <c r="G385" s="101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</row>
    <row r="386" spans="1:19" s="10" customFormat="1" ht="57" customHeight="1" x14ac:dyDescent="0.35">
      <c r="A386" s="8"/>
      <c r="B386" s="19" t="s">
        <v>208</v>
      </c>
      <c r="C386" s="8" t="s">
        <v>15</v>
      </c>
      <c r="D386" s="21">
        <v>36829214</v>
      </c>
      <c r="E386" s="8">
        <v>40.9</v>
      </c>
      <c r="F386" s="22">
        <v>10269864</v>
      </c>
      <c r="G386" s="24">
        <v>68.8</v>
      </c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s="10" customFormat="1" ht="57" customHeight="1" x14ac:dyDescent="0.35">
      <c r="A387" s="34" t="s">
        <v>263</v>
      </c>
      <c r="B387" s="17" t="s">
        <v>37</v>
      </c>
      <c r="C387" s="8"/>
      <c r="D387" s="21"/>
      <c r="E387" s="8"/>
      <c r="F387" s="82">
        <f>F388</f>
        <v>165000</v>
      </c>
      <c r="G387" s="24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s="10" customFormat="1" ht="85.5" customHeight="1" x14ac:dyDescent="0.35">
      <c r="A388" s="8"/>
      <c r="B388" s="19" t="s">
        <v>264</v>
      </c>
      <c r="C388" s="8" t="s">
        <v>192</v>
      </c>
      <c r="D388" s="21"/>
      <c r="E388" s="8"/>
      <c r="F388" s="22">
        <v>165000</v>
      </c>
      <c r="G388" s="24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s="7" customFormat="1" ht="51.75" customHeight="1" x14ac:dyDescent="0.35">
      <c r="A389" s="16" t="s">
        <v>39</v>
      </c>
      <c r="B389" s="17"/>
      <c r="C389" s="101"/>
      <c r="D389" s="81"/>
      <c r="E389" s="101"/>
      <c r="F389" s="82">
        <f>F390+F392</f>
        <v>2849440</v>
      </c>
      <c r="G389" s="101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s="7" customFormat="1" ht="60.75" customHeight="1" x14ac:dyDescent="0.35">
      <c r="A390" s="17"/>
      <c r="B390" s="17" t="s">
        <v>121</v>
      </c>
      <c r="C390" s="101"/>
      <c r="D390" s="81"/>
      <c r="E390" s="101"/>
      <c r="F390" s="27">
        <f>F391</f>
        <v>1499440</v>
      </c>
      <c r="G390" s="101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s="10" customFormat="1" ht="52.5" customHeight="1" x14ac:dyDescent="0.35">
      <c r="A391" s="18"/>
      <c r="B391" s="19" t="s">
        <v>209</v>
      </c>
      <c r="C391" s="8" t="s">
        <v>22</v>
      </c>
      <c r="D391" s="21">
        <v>218385056</v>
      </c>
      <c r="E391" s="8">
        <v>0.2</v>
      </c>
      <c r="F391" s="22">
        <v>1499440</v>
      </c>
      <c r="G391" s="8">
        <v>0.7</v>
      </c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s="10" customFormat="1" ht="36" customHeight="1" x14ac:dyDescent="0.35">
      <c r="A392" s="17"/>
      <c r="B392" s="17" t="s">
        <v>37</v>
      </c>
      <c r="C392" s="8"/>
      <c r="D392" s="21"/>
      <c r="E392" s="8"/>
      <c r="F392" s="27">
        <f>SUM(F393:F394)</f>
        <v>1350000</v>
      </c>
      <c r="G392" s="8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s="10" customFormat="1" ht="57" customHeight="1" x14ac:dyDescent="0.35">
      <c r="A393" s="18"/>
      <c r="B393" s="19" t="s">
        <v>210</v>
      </c>
      <c r="C393" s="8">
        <v>2021</v>
      </c>
      <c r="D393" s="21">
        <v>17000777</v>
      </c>
      <c r="E393" s="8"/>
      <c r="F393" s="22">
        <v>100000</v>
      </c>
      <c r="G393" s="8">
        <v>0.6</v>
      </c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s="10" customFormat="1" ht="42" customHeight="1" x14ac:dyDescent="0.35">
      <c r="A394" s="18"/>
      <c r="B394" s="19" t="s">
        <v>145</v>
      </c>
      <c r="C394" s="8">
        <v>2021</v>
      </c>
      <c r="D394" s="21"/>
      <c r="E394" s="8"/>
      <c r="F394" s="22">
        <v>1250000</v>
      </c>
      <c r="G394" s="8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s="51" customFormat="1" ht="39" customHeight="1" x14ac:dyDescent="0.2">
      <c r="A395" s="34" t="s">
        <v>9</v>
      </c>
      <c r="B395" s="34"/>
      <c r="C395" s="82"/>
      <c r="D395" s="82"/>
      <c r="E395" s="82"/>
      <c r="F395" s="82">
        <f>F396+F409+F417</f>
        <v>11797276</v>
      </c>
      <c r="G395" s="101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</row>
    <row r="396" spans="1:19" s="58" customFormat="1" ht="37.5" customHeight="1" x14ac:dyDescent="0.2">
      <c r="A396" s="17"/>
      <c r="B396" s="17" t="s">
        <v>121</v>
      </c>
      <c r="C396" s="55"/>
      <c r="D396" s="56"/>
      <c r="E396" s="56"/>
      <c r="F396" s="27">
        <f>SUM(F397:F408)</f>
        <v>6886042</v>
      </c>
      <c r="G396" s="88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</row>
    <row r="397" spans="1:19" s="54" customFormat="1" ht="36" customHeight="1" x14ac:dyDescent="0.2">
      <c r="A397" s="101"/>
      <c r="B397" s="19" t="s">
        <v>146</v>
      </c>
      <c r="C397" s="8" t="s">
        <v>18</v>
      </c>
      <c r="D397" s="21">
        <v>38244949</v>
      </c>
      <c r="E397" s="24">
        <v>35.4</v>
      </c>
      <c r="F397" s="22">
        <v>4830000</v>
      </c>
      <c r="G397" s="24">
        <v>48</v>
      </c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</row>
    <row r="398" spans="1:19" s="54" customFormat="1" ht="54" customHeight="1" x14ac:dyDescent="0.2">
      <c r="A398" s="101"/>
      <c r="B398" s="19" t="s">
        <v>129</v>
      </c>
      <c r="C398" s="8" t="s">
        <v>20</v>
      </c>
      <c r="D398" s="21">
        <v>38355224</v>
      </c>
      <c r="E398" s="8">
        <v>1.4</v>
      </c>
      <c r="F398" s="22">
        <v>464237</v>
      </c>
      <c r="G398" s="8">
        <v>2.6</v>
      </c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</row>
    <row r="399" spans="1:19" s="10" customFormat="1" ht="32.25" customHeight="1" x14ac:dyDescent="0.35">
      <c r="A399" s="18"/>
      <c r="B399" s="19" t="s">
        <v>128</v>
      </c>
      <c r="C399" s="8" t="s">
        <v>22</v>
      </c>
      <c r="D399" s="21">
        <v>2174659</v>
      </c>
      <c r="E399" s="8">
        <v>74.099999999999994</v>
      </c>
      <c r="F399" s="22">
        <v>258138</v>
      </c>
      <c r="G399" s="24">
        <v>100</v>
      </c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s="54" customFormat="1" ht="42" customHeight="1" x14ac:dyDescent="0.2">
      <c r="A400" s="101"/>
      <c r="B400" s="19" t="s">
        <v>147</v>
      </c>
      <c r="C400" s="8" t="s">
        <v>21</v>
      </c>
      <c r="D400" s="21">
        <v>3798990</v>
      </c>
      <c r="E400" s="24">
        <v>5.9</v>
      </c>
      <c r="F400" s="22">
        <v>50000</v>
      </c>
      <c r="G400" s="8">
        <v>7.2</v>
      </c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</row>
    <row r="401" spans="1:19" s="54" customFormat="1" ht="65.25" customHeight="1" x14ac:dyDescent="0.2">
      <c r="A401" s="101"/>
      <c r="B401" s="19" t="s">
        <v>55</v>
      </c>
      <c r="C401" s="8">
        <v>2021</v>
      </c>
      <c r="D401" s="21">
        <v>158920</v>
      </c>
      <c r="E401" s="8"/>
      <c r="F401" s="22">
        <v>150000</v>
      </c>
      <c r="G401" s="8">
        <v>94.4</v>
      </c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</row>
    <row r="402" spans="1:19" s="54" customFormat="1" ht="65.25" customHeight="1" x14ac:dyDescent="0.2">
      <c r="A402" s="101"/>
      <c r="B402" s="19" t="s">
        <v>195</v>
      </c>
      <c r="C402" s="8">
        <v>2021</v>
      </c>
      <c r="D402" s="21">
        <v>202915</v>
      </c>
      <c r="E402" s="8"/>
      <c r="F402" s="22">
        <v>200000</v>
      </c>
      <c r="G402" s="8">
        <v>98.6</v>
      </c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</row>
    <row r="403" spans="1:19" s="54" customFormat="1" ht="65.25" customHeight="1" x14ac:dyDescent="0.2">
      <c r="A403" s="101"/>
      <c r="B403" s="19" t="s">
        <v>292</v>
      </c>
      <c r="C403" s="8">
        <v>2021</v>
      </c>
      <c r="D403" s="21"/>
      <c r="E403" s="8"/>
      <c r="F403" s="22">
        <v>198667</v>
      </c>
      <c r="G403" s="8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</row>
    <row r="404" spans="1:19" s="54" customFormat="1" ht="54" customHeight="1" x14ac:dyDescent="0.2">
      <c r="A404" s="101"/>
      <c r="B404" s="19" t="s">
        <v>136</v>
      </c>
      <c r="C404" s="8">
        <v>2021</v>
      </c>
      <c r="D404" s="21"/>
      <c r="E404" s="8"/>
      <c r="F404" s="22">
        <v>63125</v>
      </c>
      <c r="G404" s="8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</row>
    <row r="405" spans="1:19" s="54" customFormat="1" ht="54" customHeight="1" x14ac:dyDescent="0.2">
      <c r="A405" s="101"/>
      <c r="B405" s="19" t="s">
        <v>311</v>
      </c>
      <c r="C405" s="8">
        <v>2021</v>
      </c>
      <c r="D405" s="21">
        <v>151664</v>
      </c>
      <c r="E405" s="8"/>
      <c r="F405" s="22">
        <v>136875</v>
      </c>
      <c r="G405" s="8">
        <v>90.2</v>
      </c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</row>
    <row r="406" spans="1:19" s="54" customFormat="1" ht="55.5" customHeight="1" x14ac:dyDescent="0.2">
      <c r="A406" s="101"/>
      <c r="B406" s="19" t="s">
        <v>109</v>
      </c>
      <c r="C406" s="8">
        <v>2021</v>
      </c>
      <c r="D406" s="21">
        <v>143772</v>
      </c>
      <c r="E406" s="8"/>
      <c r="F406" s="22">
        <v>135000</v>
      </c>
      <c r="G406" s="8">
        <v>93.9</v>
      </c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</row>
    <row r="407" spans="1:19" s="54" customFormat="1" ht="55.5" customHeight="1" x14ac:dyDescent="0.2">
      <c r="A407" s="101"/>
      <c r="B407" s="19" t="s">
        <v>291</v>
      </c>
      <c r="C407" s="8">
        <v>2021</v>
      </c>
      <c r="D407" s="21"/>
      <c r="E407" s="8"/>
      <c r="F407" s="22">
        <v>200000</v>
      </c>
      <c r="G407" s="8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</row>
    <row r="408" spans="1:19" s="54" customFormat="1" ht="34.5" customHeight="1" x14ac:dyDescent="0.2">
      <c r="A408" s="101"/>
      <c r="B408" s="19" t="s">
        <v>56</v>
      </c>
      <c r="C408" s="8">
        <v>2021</v>
      </c>
      <c r="D408" s="21">
        <v>761880</v>
      </c>
      <c r="E408" s="8"/>
      <c r="F408" s="22">
        <v>200000</v>
      </c>
      <c r="G408" s="8">
        <v>26.3</v>
      </c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</row>
    <row r="409" spans="1:19" s="58" customFormat="1" ht="35.25" customHeight="1" x14ac:dyDescent="0.2">
      <c r="A409" s="17"/>
      <c r="B409" s="17" t="s">
        <v>37</v>
      </c>
      <c r="C409" s="22"/>
      <c r="D409" s="59"/>
      <c r="E409" s="59"/>
      <c r="F409" s="27">
        <f>SUM(F410:F416)</f>
        <v>4355239</v>
      </c>
      <c r="G409" s="60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</row>
    <row r="410" spans="1:19" s="58" customFormat="1" ht="59.25" customHeight="1" x14ac:dyDescent="0.2">
      <c r="A410" s="17"/>
      <c r="B410" s="19" t="s">
        <v>290</v>
      </c>
      <c r="C410" s="8">
        <v>2021</v>
      </c>
      <c r="D410" s="21">
        <v>736606</v>
      </c>
      <c r="E410" s="59"/>
      <c r="F410" s="22">
        <v>349900</v>
      </c>
      <c r="G410" s="8">
        <v>47.5</v>
      </c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</row>
    <row r="411" spans="1:19" s="54" customFormat="1" ht="57" customHeight="1" x14ac:dyDescent="0.2">
      <c r="A411" s="101"/>
      <c r="B411" s="19" t="s">
        <v>49</v>
      </c>
      <c r="C411" s="8">
        <v>2021</v>
      </c>
      <c r="D411" s="21"/>
      <c r="E411" s="52"/>
      <c r="F411" s="22">
        <v>40000</v>
      </c>
      <c r="G411" s="21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</row>
    <row r="412" spans="1:19" s="54" customFormat="1" ht="60" customHeight="1" x14ac:dyDescent="0.2">
      <c r="A412" s="101"/>
      <c r="B412" s="19" t="s">
        <v>211</v>
      </c>
      <c r="C412" s="8">
        <v>2021</v>
      </c>
      <c r="D412" s="21">
        <v>124912</v>
      </c>
      <c r="E412" s="52"/>
      <c r="F412" s="22">
        <v>40000</v>
      </c>
      <c r="G412" s="24">
        <v>32</v>
      </c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</row>
    <row r="413" spans="1:19" s="54" customFormat="1" ht="60" customHeight="1" x14ac:dyDescent="0.2">
      <c r="A413" s="101"/>
      <c r="B413" s="19" t="s">
        <v>244</v>
      </c>
      <c r="C413" s="8">
        <v>2021</v>
      </c>
      <c r="D413" s="21"/>
      <c r="E413" s="52"/>
      <c r="F413" s="22">
        <v>22500</v>
      </c>
      <c r="G413" s="21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</row>
    <row r="414" spans="1:19" s="54" customFormat="1" ht="41.25" customHeight="1" x14ac:dyDescent="0.2">
      <c r="A414" s="18"/>
      <c r="B414" s="19" t="s">
        <v>130</v>
      </c>
      <c r="C414" s="8" t="s">
        <v>17</v>
      </c>
      <c r="D414" s="21">
        <v>3731467</v>
      </c>
      <c r="E414" s="52">
        <v>8.6</v>
      </c>
      <c r="F414" s="22">
        <v>2567447</v>
      </c>
      <c r="G414" s="52">
        <v>77.400000000000006</v>
      </c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</row>
    <row r="415" spans="1:19" s="54" customFormat="1" ht="48.75" customHeight="1" x14ac:dyDescent="0.2">
      <c r="A415" s="101"/>
      <c r="B415" s="19" t="s">
        <v>212</v>
      </c>
      <c r="C415" s="8">
        <v>2021</v>
      </c>
      <c r="D415" s="21">
        <v>7432280</v>
      </c>
      <c r="E415" s="52"/>
      <c r="F415" s="22">
        <v>200000</v>
      </c>
      <c r="G415" s="52">
        <v>2.7</v>
      </c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</row>
    <row r="416" spans="1:19" s="54" customFormat="1" ht="46.5" customHeight="1" x14ac:dyDescent="0.2">
      <c r="A416" s="101"/>
      <c r="B416" s="19" t="s">
        <v>11</v>
      </c>
      <c r="C416" s="8" t="s">
        <v>22</v>
      </c>
      <c r="D416" s="21">
        <v>43073606</v>
      </c>
      <c r="E416" s="52">
        <v>63.4</v>
      </c>
      <c r="F416" s="22">
        <v>1135392</v>
      </c>
      <c r="G416" s="52">
        <v>66</v>
      </c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</row>
    <row r="417" spans="1:19" s="54" customFormat="1" ht="35.25" customHeight="1" x14ac:dyDescent="0.2">
      <c r="A417" s="17"/>
      <c r="B417" s="17" t="s">
        <v>34</v>
      </c>
      <c r="C417" s="8"/>
      <c r="D417" s="21"/>
      <c r="E417" s="52"/>
      <c r="F417" s="27">
        <f>SUM(F418:F421)</f>
        <v>555995</v>
      </c>
      <c r="G417" s="52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</row>
    <row r="418" spans="1:19" s="54" customFormat="1" ht="40.5" customHeight="1" x14ac:dyDescent="0.2">
      <c r="A418" s="101"/>
      <c r="B418" s="19" t="s">
        <v>106</v>
      </c>
      <c r="C418" s="8">
        <v>2021</v>
      </c>
      <c r="D418" s="21">
        <v>2615629</v>
      </c>
      <c r="E418" s="52"/>
      <c r="F418" s="22">
        <v>400000</v>
      </c>
      <c r="G418" s="52">
        <v>15.3</v>
      </c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</row>
    <row r="419" spans="1:19" s="54" customFormat="1" ht="43.5" customHeight="1" x14ac:dyDescent="0.2">
      <c r="A419" s="101"/>
      <c r="B419" s="19" t="s">
        <v>149</v>
      </c>
      <c r="C419" s="8" t="s">
        <v>17</v>
      </c>
      <c r="D419" s="21">
        <v>299822</v>
      </c>
      <c r="E419" s="52">
        <v>65.900000000000006</v>
      </c>
      <c r="F419" s="22">
        <f>95995</f>
        <v>95995</v>
      </c>
      <c r="G419" s="52">
        <v>97.9</v>
      </c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</row>
    <row r="420" spans="1:19" s="54" customFormat="1" ht="43.5" customHeight="1" x14ac:dyDescent="0.2">
      <c r="A420" s="101"/>
      <c r="B420" s="19" t="s">
        <v>306</v>
      </c>
      <c r="C420" s="8">
        <v>2021</v>
      </c>
      <c r="D420" s="21"/>
      <c r="E420" s="52"/>
      <c r="F420" s="22">
        <v>10000</v>
      </c>
      <c r="G420" s="52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</row>
    <row r="421" spans="1:19" s="54" customFormat="1" ht="58.5" customHeight="1" x14ac:dyDescent="0.2">
      <c r="A421" s="101"/>
      <c r="B421" s="19" t="s">
        <v>247</v>
      </c>
      <c r="C421" s="8">
        <v>2021</v>
      </c>
      <c r="D421" s="21">
        <v>58700</v>
      </c>
      <c r="E421" s="52"/>
      <c r="F421" s="22">
        <v>50000</v>
      </c>
      <c r="G421" s="52">
        <v>85.2</v>
      </c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</row>
    <row r="422" spans="1:19" s="7" customFormat="1" ht="36.75" customHeight="1" x14ac:dyDescent="0.35">
      <c r="A422" s="16" t="s">
        <v>2</v>
      </c>
      <c r="B422" s="17" t="s">
        <v>194</v>
      </c>
      <c r="C422" s="101"/>
      <c r="D422" s="101"/>
      <c r="E422" s="101"/>
      <c r="F422" s="82">
        <f>F423</f>
        <v>883608</v>
      </c>
      <c r="G422" s="101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s="54" customFormat="1" ht="165" customHeight="1" x14ac:dyDescent="0.2">
      <c r="A423" s="18"/>
      <c r="B423" s="19" t="s">
        <v>48</v>
      </c>
      <c r="C423" s="8" t="s">
        <v>22</v>
      </c>
      <c r="D423" s="21">
        <v>1411365</v>
      </c>
      <c r="E423" s="52">
        <v>7.2</v>
      </c>
      <c r="F423" s="22">
        <v>883608</v>
      </c>
      <c r="G423" s="52">
        <v>69.8</v>
      </c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</row>
    <row r="424" spans="1:19" s="7" customFormat="1" ht="66.75" customHeight="1" x14ac:dyDescent="0.35">
      <c r="A424" s="16" t="s">
        <v>40</v>
      </c>
      <c r="B424" s="17" t="s">
        <v>121</v>
      </c>
      <c r="C424" s="101"/>
      <c r="D424" s="81"/>
      <c r="E424" s="101"/>
      <c r="F424" s="82">
        <f>SUM(F425:F426)</f>
        <v>67184673</v>
      </c>
      <c r="G424" s="101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s="10" customFormat="1" ht="53.25" customHeight="1" x14ac:dyDescent="0.35">
      <c r="A425" s="19"/>
      <c r="B425" s="19" t="s">
        <v>213</v>
      </c>
      <c r="C425" s="8" t="s">
        <v>14</v>
      </c>
      <c r="D425" s="21">
        <v>97463437</v>
      </c>
      <c r="E425" s="8">
        <v>40.700000000000003</v>
      </c>
      <c r="F425" s="22">
        <v>39184673</v>
      </c>
      <c r="G425" s="24">
        <v>80.900000000000006</v>
      </c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s="10" customFormat="1" ht="77.25" customHeight="1" x14ac:dyDescent="0.35">
      <c r="A426" s="8"/>
      <c r="B426" s="19" t="s">
        <v>10</v>
      </c>
      <c r="C426" s="8" t="s">
        <v>16</v>
      </c>
      <c r="D426" s="21">
        <v>92508050</v>
      </c>
      <c r="E426" s="8">
        <v>1.2</v>
      </c>
      <c r="F426" s="22">
        <v>28000000</v>
      </c>
      <c r="G426" s="8">
        <v>31.5</v>
      </c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s="10" customFormat="1" ht="77.25" customHeight="1" x14ac:dyDescent="0.35">
      <c r="A427" s="16" t="s">
        <v>232</v>
      </c>
      <c r="B427" s="16" t="s">
        <v>37</v>
      </c>
      <c r="C427" s="8"/>
      <c r="D427" s="21"/>
      <c r="E427" s="8"/>
      <c r="F427" s="82">
        <f>F429</f>
        <v>1200000</v>
      </c>
      <c r="G427" s="8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s="10" customFormat="1" ht="77.25" customHeight="1" x14ac:dyDescent="0.35">
      <c r="A428" s="28" t="s">
        <v>231</v>
      </c>
      <c r="B428" s="19"/>
      <c r="C428" s="8"/>
      <c r="D428" s="21"/>
      <c r="E428" s="8"/>
      <c r="F428" s="29">
        <f>F430</f>
        <v>1200000</v>
      </c>
      <c r="G428" s="8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s="10" customFormat="1" ht="81.75" customHeight="1" x14ac:dyDescent="0.35">
      <c r="A429" s="8"/>
      <c r="B429" s="19" t="s">
        <v>340</v>
      </c>
      <c r="C429" s="8">
        <v>2021</v>
      </c>
      <c r="D429" s="21"/>
      <c r="E429" s="8"/>
      <c r="F429" s="22">
        <f>F430</f>
        <v>1200000</v>
      </c>
      <c r="G429" s="8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s="10" customFormat="1" ht="77.25" customHeight="1" x14ac:dyDescent="0.35">
      <c r="A430" s="8"/>
      <c r="B430" s="28" t="s">
        <v>231</v>
      </c>
      <c r="C430" s="8"/>
      <c r="D430" s="21"/>
      <c r="E430" s="8"/>
      <c r="F430" s="29">
        <v>1200000</v>
      </c>
      <c r="G430" s="8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s="51" customFormat="1" ht="39.75" customHeight="1" x14ac:dyDescent="0.2">
      <c r="A431" s="34" t="s">
        <v>371</v>
      </c>
      <c r="B431" s="61"/>
      <c r="C431" s="82"/>
      <c r="D431" s="81"/>
      <c r="E431" s="81"/>
      <c r="F431" s="82">
        <f>F433+F440</f>
        <v>110306096.45</v>
      </c>
      <c r="G431" s="89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</row>
    <row r="432" spans="1:19" s="51" customFormat="1" ht="39.75" customHeight="1" x14ac:dyDescent="0.2">
      <c r="A432" s="17" t="s">
        <v>43</v>
      </c>
      <c r="B432" s="61"/>
      <c r="C432" s="82"/>
      <c r="D432" s="81"/>
      <c r="E432" s="81"/>
      <c r="F432" s="27">
        <f>F434</f>
        <v>96859595</v>
      </c>
      <c r="G432" s="89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</row>
    <row r="433" spans="1:19" s="49" customFormat="1" ht="34.5" customHeight="1" x14ac:dyDescent="0.2">
      <c r="A433" s="17"/>
      <c r="B433" s="17" t="s">
        <v>42</v>
      </c>
      <c r="C433" s="82"/>
      <c r="D433" s="62"/>
      <c r="E433" s="62"/>
      <c r="F433" s="27">
        <f>F435+F438</f>
        <v>97846280</v>
      </c>
      <c r="G433" s="90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</row>
    <row r="434" spans="1:19" s="58" customFormat="1" ht="39.75" customHeight="1" x14ac:dyDescent="0.2">
      <c r="A434" s="28"/>
      <c r="B434" s="28" t="s">
        <v>43</v>
      </c>
      <c r="C434" s="22"/>
      <c r="D434" s="59"/>
      <c r="E434" s="59"/>
      <c r="F434" s="29">
        <f>F437</f>
        <v>96859595</v>
      </c>
      <c r="G434" s="60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</row>
    <row r="435" spans="1:19" s="49" customFormat="1" ht="63" customHeight="1" x14ac:dyDescent="0.2">
      <c r="A435" s="35"/>
      <c r="B435" s="19" t="s">
        <v>97</v>
      </c>
      <c r="C435" s="22" t="s">
        <v>22</v>
      </c>
      <c r="D435" s="62"/>
      <c r="E435" s="62"/>
      <c r="F435" s="22">
        <f>F436</f>
        <v>96895706</v>
      </c>
      <c r="G435" s="90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</row>
    <row r="436" spans="1:19" s="49" customFormat="1" ht="54" customHeight="1" x14ac:dyDescent="0.2">
      <c r="A436" s="63"/>
      <c r="B436" s="28" t="s">
        <v>99</v>
      </c>
      <c r="C436" s="22" t="s">
        <v>22</v>
      </c>
      <c r="D436" s="62"/>
      <c r="E436" s="62"/>
      <c r="F436" s="29">
        <v>96895706</v>
      </c>
      <c r="G436" s="90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</row>
    <row r="437" spans="1:19" s="49" customFormat="1" ht="39.75" customHeight="1" x14ac:dyDescent="0.2">
      <c r="A437" s="64"/>
      <c r="B437" s="65" t="s">
        <v>98</v>
      </c>
      <c r="C437" s="22"/>
      <c r="D437" s="62"/>
      <c r="E437" s="62"/>
      <c r="F437" s="29">
        <v>96859595</v>
      </c>
      <c r="G437" s="90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</row>
    <row r="438" spans="1:19" s="49" customFormat="1" ht="51.75" customHeight="1" x14ac:dyDescent="0.2">
      <c r="A438" s="35"/>
      <c r="B438" s="19" t="s">
        <v>47</v>
      </c>
      <c r="C438" s="22" t="s">
        <v>22</v>
      </c>
      <c r="D438" s="62"/>
      <c r="E438" s="62"/>
      <c r="F438" s="22">
        <f>F439</f>
        <v>950574</v>
      </c>
      <c r="G438" s="90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</row>
    <row r="439" spans="1:19" s="58" customFormat="1" ht="59.25" customHeight="1" x14ac:dyDescent="0.2">
      <c r="A439" s="66"/>
      <c r="B439" s="65" t="s">
        <v>214</v>
      </c>
      <c r="C439" s="59" t="s">
        <v>22</v>
      </c>
      <c r="D439" s="59">
        <v>2982062</v>
      </c>
      <c r="E439" s="60">
        <v>3.4</v>
      </c>
      <c r="F439" s="29">
        <v>950574</v>
      </c>
      <c r="G439" s="60">
        <v>77.2</v>
      </c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</row>
    <row r="440" spans="1:19" s="54" customFormat="1" ht="39.75" customHeight="1" x14ac:dyDescent="0.2">
      <c r="A440" s="17"/>
      <c r="B440" s="17" t="s">
        <v>37</v>
      </c>
      <c r="C440" s="22"/>
      <c r="D440" s="21"/>
      <c r="E440" s="21"/>
      <c r="F440" s="27">
        <f>F441</f>
        <v>12459816.449999999</v>
      </c>
      <c r="G440" s="52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</row>
    <row r="441" spans="1:19" s="54" customFormat="1" ht="55.5" customHeight="1" x14ac:dyDescent="0.2">
      <c r="A441" s="35"/>
      <c r="B441" s="19" t="s">
        <v>47</v>
      </c>
      <c r="C441" s="22" t="s">
        <v>14</v>
      </c>
      <c r="D441" s="21"/>
      <c r="E441" s="52"/>
      <c r="F441" s="22">
        <f>SUM(F442:F443)</f>
        <v>12459816.449999999</v>
      </c>
      <c r="G441" s="52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</row>
    <row r="442" spans="1:19" s="58" customFormat="1" ht="63.75" customHeight="1" x14ac:dyDescent="0.2">
      <c r="A442" s="66"/>
      <c r="B442" s="65" t="s">
        <v>12</v>
      </c>
      <c r="C442" s="21" t="s">
        <v>14</v>
      </c>
      <c r="D442" s="59">
        <v>43788746</v>
      </c>
      <c r="E442" s="60">
        <v>28.7</v>
      </c>
      <c r="F442" s="29">
        <v>471613</v>
      </c>
      <c r="G442" s="60">
        <v>30.8</v>
      </c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</row>
    <row r="443" spans="1:19" s="58" customFormat="1" ht="64.5" customHeight="1" x14ac:dyDescent="0.2">
      <c r="A443" s="66"/>
      <c r="B443" s="65" t="s">
        <v>215</v>
      </c>
      <c r="C443" s="21" t="s">
        <v>14</v>
      </c>
      <c r="D443" s="59">
        <v>38560409</v>
      </c>
      <c r="E443" s="60">
        <v>39.200000000000003</v>
      </c>
      <c r="F443" s="29">
        <v>11988203.449999999</v>
      </c>
      <c r="G443" s="60">
        <v>70.3</v>
      </c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</row>
    <row r="444" spans="1:19" s="51" customFormat="1" ht="68.25" customHeight="1" x14ac:dyDescent="0.2">
      <c r="A444" s="67" t="s">
        <v>125</v>
      </c>
      <c r="B444" s="66" t="s">
        <v>96</v>
      </c>
      <c r="C444" s="82"/>
      <c r="D444" s="81"/>
      <c r="E444" s="81"/>
      <c r="F444" s="82">
        <v>86000</v>
      </c>
      <c r="G444" s="89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</row>
    <row r="445" spans="1:19" s="47" customFormat="1" ht="62.25" customHeight="1" x14ac:dyDescent="0.2">
      <c r="A445" s="36" t="s">
        <v>31</v>
      </c>
      <c r="B445" s="11"/>
      <c r="C445" s="68"/>
      <c r="D445" s="68"/>
      <c r="E445" s="68"/>
      <c r="F445" s="13">
        <f>SUM(F446:F448)</f>
        <v>665000</v>
      </c>
      <c r="G445" s="91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</row>
    <row r="446" spans="1:19" s="51" customFormat="1" ht="62.25" customHeight="1" x14ac:dyDescent="0.2">
      <c r="A446" s="67" t="s">
        <v>167</v>
      </c>
      <c r="B446" s="66" t="s">
        <v>168</v>
      </c>
      <c r="C446" s="81"/>
      <c r="D446" s="81"/>
      <c r="E446" s="81"/>
      <c r="F446" s="82">
        <f>600000</f>
        <v>600000</v>
      </c>
      <c r="G446" s="89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</row>
    <row r="447" spans="1:19" s="54" customFormat="1" ht="59.25" customHeight="1" x14ac:dyDescent="0.2">
      <c r="A447" s="34" t="s">
        <v>32</v>
      </c>
      <c r="B447" s="66" t="s">
        <v>36</v>
      </c>
      <c r="C447" s="21"/>
      <c r="D447" s="21"/>
      <c r="E447" s="21"/>
      <c r="F447" s="82">
        <v>20000</v>
      </c>
      <c r="G447" s="52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</row>
    <row r="448" spans="1:19" s="54" customFormat="1" ht="75.75" customHeight="1" x14ac:dyDescent="0.2">
      <c r="A448" s="34" t="s">
        <v>33</v>
      </c>
      <c r="B448" s="66" t="s">
        <v>36</v>
      </c>
      <c r="C448" s="21"/>
      <c r="D448" s="21"/>
      <c r="E448" s="21"/>
      <c r="F448" s="82">
        <v>45000</v>
      </c>
      <c r="G448" s="52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</row>
    <row r="449" spans="1:19" s="72" customFormat="1" ht="39" customHeight="1" x14ac:dyDescent="0.35">
      <c r="A449" s="25" t="s">
        <v>44</v>
      </c>
      <c r="B449" s="69"/>
      <c r="C449" s="70"/>
      <c r="D449" s="70"/>
      <c r="E449" s="70"/>
      <c r="F449" s="13">
        <f>F18+F39+F227+F250+F271+F283+F369+F445+F264</f>
        <v>728553574.65999997</v>
      </c>
      <c r="G449" s="70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</row>
    <row r="450" spans="1:19" s="72" customFormat="1" ht="36" customHeight="1" x14ac:dyDescent="0.35">
      <c r="A450" s="73" t="s">
        <v>135</v>
      </c>
      <c r="B450" s="69"/>
      <c r="C450" s="70"/>
      <c r="D450" s="70"/>
      <c r="E450" s="70"/>
      <c r="F450" s="97">
        <f>F42+F43+F229+F285+F45+F371</f>
        <v>37951510.18</v>
      </c>
      <c r="G450" s="70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</row>
    <row r="451" spans="1:19" s="72" customFormat="1" ht="36" customHeight="1" x14ac:dyDescent="0.35">
      <c r="A451" s="73" t="s">
        <v>183</v>
      </c>
      <c r="B451" s="69"/>
      <c r="C451" s="70"/>
      <c r="D451" s="70"/>
      <c r="E451" s="70"/>
      <c r="F451" s="97">
        <f>F40+F41+F44+F251+F252+F46+F231+F286+F265+F230</f>
        <v>16673672.25</v>
      </c>
      <c r="G451" s="70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</row>
    <row r="452" spans="1:19" s="71" customFormat="1" ht="36" customHeight="1" x14ac:dyDescent="0.35">
      <c r="A452" s="73" t="s">
        <v>43</v>
      </c>
      <c r="B452" s="69"/>
      <c r="C452" s="70"/>
      <c r="D452" s="70"/>
      <c r="E452" s="70"/>
      <c r="F452" s="97">
        <f>F228+F284+F370</f>
        <v>127771665.12</v>
      </c>
      <c r="G452" s="70"/>
    </row>
    <row r="453" spans="1:19" s="75" customFormat="1" ht="19.5" x14ac:dyDescent="0.3">
      <c r="A453" s="74"/>
      <c r="F453" s="76"/>
    </row>
    <row r="454" spans="1:19" s="75" customFormat="1" ht="21" customHeight="1" x14ac:dyDescent="0.3">
      <c r="A454" s="74"/>
      <c r="F454" s="76"/>
    </row>
    <row r="455" spans="1:19" s="77" customFormat="1" ht="35.25" customHeight="1" x14ac:dyDescent="0.5">
      <c r="A455" s="78"/>
      <c r="F455" s="79"/>
    </row>
    <row r="456" spans="1:19" s="98" customFormat="1" ht="48" customHeight="1" x14ac:dyDescent="0.55000000000000004">
      <c r="A456" s="104" t="s">
        <v>349</v>
      </c>
      <c r="B456" s="104"/>
      <c r="F456" s="107" t="s">
        <v>350</v>
      </c>
      <c r="G456" s="107"/>
    </row>
    <row r="457" spans="1:19" s="75" customFormat="1" ht="43.5" customHeight="1" x14ac:dyDescent="0.3">
      <c r="A457" s="80"/>
      <c r="F457" s="76"/>
    </row>
    <row r="458" spans="1:19" ht="27.75" x14ac:dyDescent="0.4">
      <c r="A458" s="99" t="s">
        <v>351</v>
      </c>
    </row>
    <row r="459" spans="1:19" ht="46.5" customHeight="1" x14ac:dyDescent="0.2">
      <c r="A459" s="1" t="s">
        <v>352</v>
      </c>
    </row>
  </sheetData>
  <mergeCells count="18">
    <mergeCell ref="C1:G1"/>
    <mergeCell ref="C2:G2"/>
    <mergeCell ref="C3:G3"/>
    <mergeCell ref="C6:G6"/>
    <mergeCell ref="C7:G7"/>
    <mergeCell ref="D10:G10"/>
    <mergeCell ref="C4:G4"/>
    <mergeCell ref="C5:G5"/>
    <mergeCell ref="A456:B456"/>
    <mergeCell ref="A13:G13"/>
    <mergeCell ref="G15:G16"/>
    <mergeCell ref="F456:G456"/>
    <mergeCell ref="C15:C16"/>
    <mergeCell ref="D15:D16"/>
    <mergeCell ref="E15:E16"/>
    <mergeCell ref="F15:F16"/>
    <mergeCell ref="A15:A16"/>
    <mergeCell ref="B15:B16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6" fitToHeight="5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</vt:lpstr>
      <vt:lpstr>dodatok!Заголовки_для_печати</vt:lpstr>
      <vt:lpstr>dodatok!Область_печати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2021-12-24T14:37:40Z</cp:lastPrinted>
  <dcterms:created xsi:type="dcterms:W3CDTF">2018-10-18T06:20:50Z</dcterms:created>
  <dcterms:modified xsi:type="dcterms:W3CDTF">2021-12-28T06:52:49Z</dcterms:modified>
</cp:coreProperties>
</file>