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'Sheet1'!$A$1:$P$937</definedName>
  </definedNames>
  <calcPr fullCalcOnLoad="1"/>
</workbook>
</file>

<file path=xl/sharedStrings.xml><?xml version="1.0" encoding="utf-8"?>
<sst xmlns="http://schemas.openxmlformats.org/spreadsheetml/2006/main" count="947" uniqueCount="540">
  <si>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</si>
  <si>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</si>
  <si>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</si>
  <si>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</si>
  <si>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</si>
  <si>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</si>
  <si>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</si>
  <si>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</si>
  <si>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</si>
  <si>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</si>
  <si>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</si>
  <si>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</si>
  <si>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</si>
  <si>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</si>
  <si>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</si>
  <si>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</si>
  <si>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</si>
  <si>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</si>
  <si>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</si>
  <si>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</si>
  <si>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</si>
  <si>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</si>
  <si>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</si>
  <si>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</si>
  <si>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</si>
  <si>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</si>
  <si>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</si>
  <si>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</si>
  <si>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</si>
  <si>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</si>
  <si>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</si>
  <si>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</si>
  <si>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</si>
  <si>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</si>
  <si>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</si>
  <si>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</si>
  <si>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</si>
  <si>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</si>
  <si>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</si>
  <si>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</si>
  <si>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</si>
  <si>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</si>
  <si>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</si>
  <si>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</si>
  <si>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</si>
  <si>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</si>
  <si>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</si>
  <si>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</si>
  <si>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</si>
  <si>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</si>
  <si>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</si>
  <si>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</si>
  <si>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</si>
  <si>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</si>
  <si>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</si>
  <si>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</si>
  <si>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</si>
  <si>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</si>
  <si>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</si>
  <si>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</si>
  <si>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</si>
  <si>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</si>
  <si>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</si>
  <si>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</si>
  <si>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</si>
  <si>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</si>
  <si>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</si>
  <si>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</si>
  <si>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</si>
  <si>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</si>
  <si>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</si>
  <si>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</si>
  <si>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</si>
  <si>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</si>
  <si>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</si>
  <si>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</si>
  <si>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</si>
  <si>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</si>
  <si>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</si>
  <si>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</si>
  <si>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</si>
  <si>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</si>
  <si>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</si>
  <si>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</si>
  <si>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</si>
  <si>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</si>
  <si>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</si>
  <si>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</si>
  <si>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</si>
  <si>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</si>
  <si>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</si>
  <si>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</si>
  <si>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</si>
  <si>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</si>
  <si>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</si>
  <si>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</si>
  <si>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</si>
  <si>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</si>
  <si>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</si>
  <si>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</si>
  <si>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</si>
  <si>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</si>
  <si>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</si>
  <si>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</si>
  <si>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</si>
  <si>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</si>
  <si>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</si>
  <si>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</si>
  <si>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</si>
  <si>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</si>
  <si>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</si>
  <si>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</si>
  <si>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</si>
  <si>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</si>
  <si>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</si>
  <si>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</si>
  <si>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</si>
  <si>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</si>
  <si>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</si>
  <si>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</si>
  <si>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</si>
  <si>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</si>
  <si>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</si>
  <si>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</si>
  <si>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</si>
  <si>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</si>
  <si>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</si>
  <si>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</si>
  <si>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</si>
  <si>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</si>
  <si>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</si>
  <si>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</si>
  <si>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</si>
  <si>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</si>
  <si>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</si>
  <si>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</si>
  <si>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</si>
  <si>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</si>
  <si>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</si>
  <si>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</si>
  <si>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</si>
  <si>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</si>
  <si>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</si>
  <si>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</si>
  <si>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</si>
  <si>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</si>
  <si>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</si>
  <si>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</si>
  <si>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</si>
  <si>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</si>
  <si>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</si>
  <si>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</si>
  <si>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</si>
  <si>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</si>
  <si>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</si>
  <si>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</si>
  <si>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</si>
  <si>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</si>
  <si>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</si>
  <si>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</si>
  <si>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</si>
  <si>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</si>
  <si>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</si>
  <si>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</si>
  <si>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</si>
  <si>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</si>
  <si>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</si>
  <si>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</si>
  <si>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</si>
  <si>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</si>
  <si>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</si>
  <si>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</si>
  <si>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</si>
  <si>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</si>
  <si>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</si>
  <si>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</si>
  <si>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</si>
  <si>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</si>
  <si>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</si>
  <si>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</si>
  <si>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</si>
  <si>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</si>
  <si>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</si>
  <si>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</si>
  <si>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</si>
  <si>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</si>
  <si>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</si>
  <si>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</si>
  <si>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</si>
  <si>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</si>
  <si>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</si>
  <si>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</si>
  <si>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</si>
  <si>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</si>
  <si>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</si>
  <si>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</si>
  <si>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</si>
  <si>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</si>
  <si>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</si>
  <si>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</si>
  <si>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</si>
  <si>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</si>
  <si>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</si>
  <si>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</si>
  <si>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</si>
  <si>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</si>
  <si>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</si>
  <si>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</si>
  <si>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</si>
  <si>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</si>
  <si>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</si>
  <si>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</si>
  <si>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</si>
  <si>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</si>
  <si>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</si>
  <si>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</si>
  <si>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</si>
  <si>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</si>
  <si>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</si>
  <si>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</si>
  <si>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</si>
  <si>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</si>
  <si>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</si>
  <si>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</si>
  <si>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</si>
  <si>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</si>
  <si>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</si>
  <si>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</si>
  <si>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</si>
  <si>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</si>
  <si>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</si>
  <si>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</si>
  <si>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</si>
  <si>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</si>
  <si>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</si>
  <si>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</si>
  <si>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</si>
  <si>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</si>
  <si>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</si>
  <si>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</si>
  <si>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</si>
  <si>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</si>
  <si>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</si>
  <si>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</si>
  <si>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</si>
  <si>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</si>
  <si>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</si>
  <si>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</si>
  <si>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</si>
  <si>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</si>
  <si>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</si>
  <si>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</si>
  <si>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</si>
  <si>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</si>
  <si>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</si>
  <si>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</si>
  <si>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</si>
  <si>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</si>
  <si>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</si>
  <si>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</si>
  <si>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</si>
  <si>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</si>
  <si>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</si>
  <si>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</si>
  <si>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</si>
  <si>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</si>
  <si>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</si>
  <si>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</si>
  <si>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</si>
  <si>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</si>
  <si>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</si>
  <si>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</si>
  <si>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</si>
  <si>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</si>
  <si>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</si>
  <si>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</si>
  <si>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</si>
  <si>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</si>
  <si>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</si>
  <si>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</si>
  <si>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</si>
  <si>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</si>
  <si>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</si>
  <si>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</si>
  <si>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</si>
  <si>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</si>
  <si>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</si>
  <si>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</si>
  <si>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</si>
  <si>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</si>
  <si>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</si>
  <si>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</si>
  <si>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</si>
  <si>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</si>
  <si>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</si>
  <si>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</si>
  <si>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</si>
  <si>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</si>
  <si>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</si>
  <si>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</si>
  <si>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</si>
  <si>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</si>
  <si>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</si>
  <si>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</si>
  <si>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</si>
  <si>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</si>
  <si>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</si>
  <si>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</si>
  <si>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</si>
  <si>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</si>
  <si>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</si>
  <si>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</si>
  <si>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</si>
  <si>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</si>
  <si>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</si>
  <si>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</si>
  <si>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</si>
  <si>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</si>
  <si>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</si>
  <si>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</si>
  <si>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</si>
  <si>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</si>
  <si>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</si>
  <si>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</si>
  <si>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</si>
  <si>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</si>
  <si>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</si>
  <si>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</si>
  <si>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</si>
  <si>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</si>
  <si>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</si>
  <si>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</si>
  <si>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</si>
  <si>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</si>
  <si>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</si>
  <si>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</si>
  <si>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</si>
  <si>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</si>
  <si>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</si>
  <si>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</si>
  <si>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</si>
  <si>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</si>
  <si>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</si>
  <si>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</si>
  <si>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</si>
  <si>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</si>
  <si>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</si>
  <si>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</si>
  <si>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</si>
  <si>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</si>
  <si>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</si>
  <si>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</si>
  <si>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</si>
  <si>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</si>
  <si>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</si>
  <si>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</si>
  <si>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</si>
  <si>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</si>
  <si>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</si>
  <si>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</si>
  <si>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</si>
  <si>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</si>
  <si>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</si>
  <si>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</si>
  <si>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</si>
  <si>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</si>
  <si>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</si>
  <si>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</si>
  <si>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</si>
  <si>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</si>
  <si>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</si>
  <si>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</si>
  <si>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</si>
  <si>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</si>
  <si>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</si>
  <si>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</si>
  <si>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</si>
  <si>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</si>
  <si>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</si>
  <si>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</si>
  <si>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</si>
  <si>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</si>
  <si>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</si>
  <si>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</si>
  <si>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</si>
  <si>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</si>
  <si>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</si>
  <si>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</si>
  <si>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</si>
  <si>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</si>
  <si>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</si>
  <si>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</si>
  <si>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</si>
  <si>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</si>
  <si>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</si>
  <si>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</si>
  <si>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</si>
  <si>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</si>
  <si>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</si>
  <si>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</si>
  <si>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</si>
  <si>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</si>
  <si>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</si>
  <si>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</si>
  <si>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</si>
  <si>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</si>
  <si>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</si>
  <si>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</si>
  <si>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</si>
  <si>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</si>
  <si>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 Забезпечення проведення ремонту та утримання об'єктів транспортної інфраструктури</t>
  </si>
  <si>
    <t xml:space="preserve">  Завдання: 1.2. Забезпечення проведення поточного ремонту вулично-дорожньої мережі та штучних споруд</t>
  </si>
  <si>
    <t xml:space="preserve">  Завдання: 1.15. Забезпечення проведення капітального ремонту об'єктів транспортної інфраструктури </t>
  </si>
  <si>
    <t xml:space="preserve"> Завдання: 2. Забезпечення функціонування мереж зовнішнього освітлення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</si>
  <si>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</t>
  </si>
  <si>
    <t xml:space="preserve">  Завдання: 3.1. Збереження та утримання на належному рівні зеленої зони та поліпшення його екологічних умов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</si>
  <si>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</si>
  <si>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</si>
  <si>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</si>
  <si>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</si>
  <si>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</si>
  <si>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</si>
  <si>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</si>
  <si>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</si>
  <si>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</si>
  <si>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</si>
  <si>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</si>
  <si>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Завдання: 4.7. Капітальний ремонт об'єкту благоустрою - встановлення стаціонарних туалетів на кладовищах </t>
  </si>
  <si>
    <t xml:space="preserve">  Завдання: 5. Забезпечення санітарної очистки території Сумської міської територіальної громади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</si>
  <si>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</si>
  <si>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</si>
  <si>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</si>
  <si>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</si>
  <si>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</si>
  <si>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</si>
  <si>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</si>
  <si>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</si>
  <si>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</si>
  <si>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</si>
  <si>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</si>
  <si>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</si>
  <si>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</si>
  <si>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</si>
  <si>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</si>
  <si>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</si>
  <si>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</si>
  <si>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11. Інша діяльність у сфері житлово-комунального господарства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</si>
  <si>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</si>
  <si>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</si>
  <si>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</si>
  <si>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</si>
  <si>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</si>
  <si>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</si>
  <si>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Завдання: 13. Виконання заходів за рахунок цільових фондів </t>
  </si>
  <si>
    <t xml:space="preserve">  Завдання: 13.2. Кошти ОСББ/співвласників передбачені на співфінансування капітального ремонту житлового фонду</t>
  </si>
  <si>
    <t xml:space="preserve">  Завдання: 14. Забезпечення функціонування об'єктів житлово-комунального господарства</t>
  </si>
  <si>
    <t xml:space="preserve">  Завдання: 15.1 Забезпечення охорони  обєктів водопостачання з резервуарами питної води та обєкта підвищеної небезпеки- хлораторної очисних споруд, охорона каналізаційно-насосної станції за адресою м.Суми вул.Привокзальна 4/13</t>
  </si>
  <si>
    <t>Завдання: 16. Впровадження енергозберігаючих заходів</t>
  </si>
  <si>
    <t>Завдання: 16.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</si>
  <si>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16.2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</si>
  <si>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17. Забезпечення зміцнення матеріально-технічної бази підприємств комунальної форми власності</t>
  </si>
  <si>
    <t xml:space="preserve">  Завдання: 18. Створення сприятливих умов проживання населення та забезпечення надання життєво необхідних послуг</t>
  </si>
  <si>
    <t xml:space="preserve">  Завдання: 19. Забезпечення надійного та безперебійного функціонування житлово-експлуатаційного господарства</t>
  </si>
  <si>
    <t xml:space="preserve">  Завдання: 20. Організація та проведення громадських робіт</t>
  </si>
  <si>
    <t xml:space="preserve">  Завдання: 21.Заходи з будівництва, реставрації  та реконструкції</t>
  </si>
  <si>
    <t xml:space="preserve">  Завдання: 22.Заходи з будівництва, реставрації  та реконструкції  інших об'єктів комунальної власності </t>
  </si>
  <si>
    <t xml:space="preserve">  Завдання: 23.Заходи з будівництва, реставрації  та реконструкції пам'яток архітектури</t>
  </si>
  <si>
    <t xml:space="preserve">  Завдання: 24. Повернення бюджетних позичок на поворотній основі</t>
  </si>
  <si>
    <t xml:space="preserve">  Завдання: 25. Повернення бюджетних позичок на поворотній основі</t>
  </si>
  <si>
    <t xml:space="preserve">  Завдання: 15.4. Вимоги пожежної безпеки</t>
  </si>
  <si>
    <t>Завдання: 15.5. Фінансова підтримка КП «Міськводоканал» СМР (придбання водопровідних та каналізаційних люків)</t>
  </si>
  <si>
    <t>Завдання: 15.6. Проведення капітального та поточного ремонту колекторів та каналізаційних мереж</t>
  </si>
  <si>
    <t>Завдання: 15.7 Надання послуг по обстеженню води</t>
  </si>
  <si>
    <t>Завдання: 15.8. Капітальний ремонт інших об'єктів - заміна насосного обладнання</t>
  </si>
  <si>
    <t xml:space="preserve">Завдання: 15.9. Надання послуг з поточного ремонту та утримання водонапірних башт та свердловин </t>
  </si>
  <si>
    <t xml:space="preserve">  Завдання: 15. Забезпечення функціонування водопровідно-каналізаційного господарства                                                                                   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</si>
  <si>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</si>
  <si>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 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</si>
  <si>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</si>
  <si>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</si>
  <si>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</si>
  <si>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</si>
  <si>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</si>
  <si>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</si>
  <si>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</si>
  <si>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</si>
  <si>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</si>
  <si>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</si>
  <si>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</si>
  <si>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</si>
  <si>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</si>
  <si>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</si>
  <si>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</si>
  <si>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</si>
  <si>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</si>
  <si>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</si>
  <si>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</si>
  <si>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</si>
  <si>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</si>
  <si>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</si>
  <si>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</si>
  <si>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</si>
  <si>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6.9 Забезпечення технічного обслуговування  камер відеоспостереження </t>
  </si>
  <si>
    <t xml:space="preserve">  Завдання: 6.10. Забезпечення функціонування громадських вбиралень</t>
  </si>
  <si>
    <t>Завдання: 6.11. Забезпечення поточного ремонту малих архітектурних форм на території Сумської міської територіальної громади</t>
  </si>
  <si>
    <t>Завдання: 6.12. Створення електронної мапи благоустрою міста Суми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</si>
  <si>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</si>
  <si>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</si>
  <si>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</si>
  <si>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</si>
  <si>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</si>
  <si>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11.5. Проведення санації шахтних колодязів </t>
  </si>
  <si>
    <t xml:space="preserve"> Завдання: 11.6. Проведення поточного ремонту шахтних колодязів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</si>
  <si>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</si>
  <si>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</si>
  <si>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</si>
  <si>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</si>
  <si>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</si>
  <si>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11.13. Надання послуг з виготовлення та встановлення покажчиків назв вулиць по місту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</si>
  <si>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</si>
  <si>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</si>
  <si>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</si>
  <si>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13.1. Садіння нових дерев і кущів за рахунок цільового фонду 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</si>
  <si>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</si>
  <si>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</si>
  <si>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</si>
  <si>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</si>
  <si>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</si>
  <si>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</si>
  <si>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</si>
  <si>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</si>
  <si>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Завдання: 15.3 Фінансова підтримка КП «Міськводоканал» СМР (погашення заборгованості за судовим рішенням перед ПАТ "Сумиобленерго")</t>
  </si>
  <si>
    <t xml:space="preserve"> Завдання: 15.2 Фінансова підтримка КП «Міськводоканал» СМР (погашення заборгованості за судовим рішенням  перед ДПЗД "Укрінтеренерго")</t>
  </si>
  <si>
    <t>від 24 грудня 2020 року № 84 - МР  (зі змінами)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</si>
  <si>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</si>
  <si>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</si>
  <si>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Додаток 6</t>
  </si>
  <si>
    <t xml:space="preserve">від 24 лютого 2021 року № 477 - МР </t>
  </si>
  <si>
    <t xml:space="preserve"> Завдання: 15.10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</si>
  <si>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15.11 Фінансова підтримка КП «Міськводоканал» СМР (погашення поточної заборгованості)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</si>
</sst>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4" fontId="12" fillId="0" borderId="0" xfId="0" applyNumberFormat="1" applyFont="1" applyFill="1" applyAlignment="1">
      <alignment horizont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A1034"/>
  <sheetViews>
    <sheetView tabSelected="1" view="pageBreakPreview" zoomScaleNormal="85" zoomScaleSheetLayoutView="100" workbookViewId="0" topLeftCell="A1">
      <pane ySplit="17" topLeftCell="A18" activePane="bottomLeft" state="frozen"/>
      <selection pane="topLeft" activeCell="A2" sqref="A2"/>
      <selection pane="bottomLeft" activeCell="R21" sqref="R21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8" width="22" style="16" customWidth="1"/>
    <col min="19" max="149" width="10.33203125" style="16" customWidth="1"/>
    <col min="150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82"/>
      <c r="K2" s="282"/>
      <c r="L2" s="282"/>
      <c r="M2" s="62"/>
      <c r="N2" s="282" t="s">
        <v>536</v>
      </c>
      <c r="O2" s="282"/>
      <c r="P2" s="282"/>
      <c r="Q2" s="62"/>
      <c r="R2" s="62"/>
      <c r="S2" s="62"/>
    </row>
    <row r="3" spans="1:19" ht="14.25" customHeight="1">
      <c r="A3" s="66"/>
      <c r="B3" s="66"/>
      <c r="C3" s="66"/>
      <c r="D3" s="283"/>
      <c r="E3" s="283"/>
      <c r="F3" s="283"/>
      <c r="G3" s="283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83"/>
      <c r="E4" s="283"/>
      <c r="F4" s="283"/>
      <c r="G4" s="283"/>
      <c r="H4" s="71"/>
      <c r="I4" s="71"/>
      <c r="J4" s="62"/>
      <c r="K4" s="62"/>
      <c r="L4" s="62"/>
      <c r="M4" s="62"/>
      <c r="N4" s="62" t="s">
        <v>529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83"/>
      <c r="E5" s="283"/>
      <c r="F5" s="283"/>
      <c r="G5" s="283"/>
      <c r="H5" s="73"/>
      <c r="I5" s="73"/>
      <c r="J5" s="62"/>
      <c r="K5" s="62"/>
      <c r="L5" s="62"/>
      <c r="M5" s="62"/>
      <c r="N5" s="62" t="s">
        <v>524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83"/>
      <c r="E6" s="283"/>
      <c r="F6" s="283"/>
      <c r="G6" s="283"/>
      <c r="H6" s="73"/>
      <c r="I6" s="73"/>
      <c r="J6" s="62"/>
      <c r="K6" s="62"/>
      <c r="L6" s="62"/>
      <c r="M6" s="62"/>
      <c r="N6" s="62" t="s">
        <v>190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83"/>
      <c r="E7" s="283"/>
      <c r="F7" s="283"/>
      <c r="G7" s="283"/>
      <c r="H7" s="73"/>
      <c r="I7" s="73"/>
      <c r="J7" s="62"/>
      <c r="K7" s="62"/>
      <c r="L7" s="62"/>
      <c r="M7" s="62"/>
      <c r="N7" s="62" t="s">
        <v>525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83"/>
      <c r="E8" s="283"/>
      <c r="F8" s="283"/>
      <c r="G8" s="283"/>
      <c r="H8" s="73"/>
      <c r="I8" s="73"/>
      <c r="J8" s="62"/>
      <c r="K8" s="62"/>
      <c r="L8" s="62"/>
      <c r="M8" s="62"/>
      <c r="N8" s="62" t="s">
        <v>530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83"/>
      <c r="E9" s="283"/>
      <c r="F9" s="283"/>
      <c r="G9" s="283"/>
      <c r="H9" s="73"/>
      <c r="I9" s="73"/>
      <c r="J9" s="62"/>
      <c r="K9" s="62"/>
      <c r="L9" s="62"/>
      <c r="M9" s="62"/>
      <c r="N9" s="62" t="s">
        <v>533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70"/>
      <c r="E10" s="270"/>
      <c r="F10" s="270"/>
      <c r="G10" s="270"/>
      <c r="H10" s="73"/>
      <c r="I10" s="73"/>
      <c r="J10" s="62"/>
      <c r="K10" s="62"/>
      <c r="L10" s="62"/>
      <c r="M10" s="62"/>
      <c r="N10" s="62" t="s">
        <v>537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85" t="s">
        <v>526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16.5" customHeight="1">
      <c r="A13" s="74"/>
      <c r="B13" s="74"/>
      <c r="C13" s="74"/>
      <c r="D13" s="75"/>
      <c r="E13" s="75"/>
      <c r="F13" s="284" t="s">
        <v>191</v>
      </c>
      <c r="G13" s="284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5" ht="20.25" customHeight="1">
      <c r="A14" s="291"/>
      <c r="B14" s="291" t="s">
        <v>17</v>
      </c>
      <c r="C14" s="291" t="s">
        <v>18</v>
      </c>
      <c r="D14" s="272">
        <v>2021</v>
      </c>
      <c r="E14" s="273"/>
      <c r="F14" s="274"/>
      <c r="G14" s="287">
        <v>2022</v>
      </c>
      <c r="H14" s="287"/>
      <c r="I14" s="287"/>
      <c r="J14" s="287"/>
      <c r="K14" s="22"/>
      <c r="L14" s="22"/>
      <c r="M14" s="22"/>
      <c r="N14" s="272">
        <v>2023</v>
      </c>
      <c r="O14" s="273"/>
      <c r="P14" s="274"/>
      <c r="ET14" s="16"/>
      <c r="EU14" s="16"/>
      <c r="EV14" s="16"/>
      <c r="EW14" s="16"/>
      <c r="EX14" s="16"/>
      <c r="EY14" s="16"/>
    </row>
    <row r="15" spans="1:155" ht="15.75" customHeight="1">
      <c r="A15" s="292"/>
      <c r="B15" s="292"/>
      <c r="C15" s="292"/>
      <c r="D15" s="275" t="s">
        <v>19</v>
      </c>
      <c r="E15" s="276"/>
      <c r="F15" s="277" t="s">
        <v>16</v>
      </c>
      <c r="G15" s="289" t="s">
        <v>19</v>
      </c>
      <c r="H15" s="289"/>
      <c r="I15" s="289"/>
      <c r="J15" s="286" t="s">
        <v>16</v>
      </c>
      <c r="K15" s="279" t="s">
        <v>15</v>
      </c>
      <c r="L15" s="280"/>
      <c r="M15" s="281"/>
      <c r="N15" s="275" t="s">
        <v>19</v>
      </c>
      <c r="O15" s="276"/>
      <c r="P15" s="277" t="s">
        <v>16</v>
      </c>
      <c r="ET15" s="16"/>
      <c r="EU15" s="16"/>
      <c r="EV15" s="16"/>
      <c r="EW15" s="16"/>
      <c r="EX15" s="16"/>
      <c r="EY15" s="16"/>
    </row>
    <row r="16" spans="1:155" ht="24.75" customHeight="1">
      <c r="A16" s="293"/>
      <c r="B16" s="293"/>
      <c r="C16" s="293"/>
      <c r="D16" s="22" t="s">
        <v>0</v>
      </c>
      <c r="E16" s="22" t="s">
        <v>1</v>
      </c>
      <c r="F16" s="278"/>
      <c r="G16" s="22" t="s">
        <v>0</v>
      </c>
      <c r="H16" s="22" t="s">
        <v>1</v>
      </c>
      <c r="I16" s="22" t="s">
        <v>103</v>
      </c>
      <c r="J16" s="286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78"/>
      <c r="ET16" s="16"/>
      <c r="EU16" s="16"/>
      <c r="EV16" s="16"/>
      <c r="EW16" s="16"/>
      <c r="EX16" s="16"/>
      <c r="EY16" s="16"/>
    </row>
    <row r="17" spans="1:155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</row>
    <row r="18" spans="1:16" s="16" customFormat="1" ht="28.5" customHeight="1">
      <c r="A18" s="21" t="s">
        <v>24</v>
      </c>
      <c r="B18" s="21"/>
      <c r="C18" s="21"/>
      <c r="D18" s="22">
        <f aca="true" t="shared" si="0" ref="D18:I18">D23+D456+D476+D672+D689+D699+D824+D841+D850+D868+D878+D886+D895+D904+D913+D922</f>
        <v>478609054.3809923</v>
      </c>
      <c r="E18" s="22">
        <f t="shared" si="0"/>
        <v>257487357.99822</v>
      </c>
      <c r="F18" s="22">
        <f t="shared" si="0"/>
        <v>736096412.3792123</v>
      </c>
      <c r="G18" s="22">
        <f t="shared" si="0"/>
        <v>437171229.0068245</v>
      </c>
      <c r="H18" s="22">
        <f t="shared" si="0"/>
        <v>194714200.0013</v>
      </c>
      <c r="I18" s="22" t="e">
        <f t="shared" si="0"/>
        <v>#REF!</v>
      </c>
      <c r="J18" s="22">
        <f>G18+H18</f>
        <v>631885429.0081245</v>
      </c>
      <c r="K18" s="22" t="e">
        <f>K23+K456+K476+K672+K689+K699+K824+K841+K850+K868+K878+K886+K895+K904+K913+K922</f>
        <v>#REF!</v>
      </c>
      <c r="L18" s="22" t="e">
        <f>L23+L456+L476+L672+L689+L699+L824+L841+L850+L868+L878+L886+L895+L904+L913+L922</f>
        <v>#REF!</v>
      </c>
      <c r="M18" s="22" t="e">
        <f>M23+M456+M476+M672+M689+M699+M824+M841+M850+M868+M878+M886+M895+M904+M913+M922</f>
        <v>#REF!</v>
      </c>
      <c r="N18" s="22">
        <f>N23+N456+N476+N672+N689+N699+N824+N841+N850+N868+N878+N886+N895+N904+N913+N922</f>
        <v>475117608.0026548</v>
      </c>
      <c r="O18" s="22">
        <f>O23+O456+O476+O672+O689+O699+O824+O841+O850+O868+O878+O886+O895+O904+O913+O922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1" ref="I19:O19">I24</f>
        <v>#REF!</v>
      </c>
      <c r="J19" s="22">
        <f>SUM(G19)+H19</f>
        <v>96030000</v>
      </c>
      <c r="K19" s="22" t="e">
        <f t="shared" si="1"/>
        <v>#REF!</v>
      </c>
      <c r="L19" s="22" t="e">
        <f t="shared" si="1"/>
        <v>#REF!</v>
      </c>
      <c r="M19" s="22" t="e">
        <f t="shared" si="1"/>
        <v>#REF!</v>
      </c>
      <c r="N19" s="22">
        <f>N24</f>
        <v>0</v>
      </c>
      <c r="O19" s="22">
        <f t="shared" si="1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D477</f>
        <v>305240</v>
      </c>
      <c r="E20" s="22">
        <f aca="true" t="shared" si="2" ref="E20:Q20">E477</f>
        <v>594540</v>
      </c>
      <c r="F20" s="22">
        <f t="shared" si="2"/>
        <v>899780</v>
      </c>
      <c r="G20" s="22">
        <f t="shared" si="2"/>
        <v>313730</v>
      </c>
      <c r="H20" s="22">
        <f t="shared" si="2"/>
        <v>630370</v>
      </c>
      <c r="I20" s="22">
        <f t="shared" si="2"/>
        <v>0</v>
      </c>
      <c r="J20" s="22">
        <f t="shared" si="2"/>
        <v>944100</v>
      </c>
      <c r="K20" s="22" t="e">
        <f t="shared" si="2"/>
        <v>#REF!</v>
      </c>
      <c r="L20" s="22" t="e">
        <f t="shared" si="2"/>
        <v>#REF!</v>
      </c>
      <c r="M20" s="22" t="e">
        <f t="shared" si="2"/>
        <v>#REF!</v>
      </c>
      <c r="N20" s="22">
        <f t="shared" si="2"/>
        <v>322010</v>
      </c>
      <c r="O20" s="22">
        <f t="shared" si="2"/>
        <v>664380</v>
      </c>
      <c r="P20" s="22">
        <f t="shared" si="2"/>
        <v>986390</v>
      </c>
      <c r="Q20" s="22">
        <f t="shared" si="2"/>
        <v>0</v>
      </c>
    </row>
    <row r="21" spans="1:149" s="256" customFormat="1" ht="20.25" customHeight="1">
      <c r="A21" s="253" t="s">
        <v>69</v>
      </c>
      <c r="B21" s="253"/>
      <c r="C21" s="253"/>
      <c r="D21" s="254">
        <f>D18+D19+D20</f>
        <v>478914294.3809923</v>
      </c>
      <c r="E21" s="254">
        <f aca="true" t="shared" si="3" ref="E21:Q21">E18+E19+E20</f>
        <v>348081897.99821997</v>
      </c>
      <c r="F21" s="254">
        <f>F18+F19+F20</f>
        <v>826996192.3792123</v>
      </c>
      <c r="G21" s="254">
        <f>G18+G19+G20</f>
        <v>437484959.0068245</v>
      </c>
      <c r="H21" s="254">
        <f>H18+H19+H20</f>
        <v>291374570.0013</v>
      </c>
      <c r="I21" s="254" t="e">
        <f t="shared" si="3"/>
        <v>#REF!</v>
      </c>
      <c r="J21" s="254">
        <f>J18+J19+J20</f>
        <v>728859529.0081245</v>
      </c>
      <c r="K21" s="254" t="e">
        <f t="shared" si="3"/>
        <v>#REF!</v>
      </c>
      <c r="L21" s="254" t="e">
        <f t="shared" si="3"/>
        <v>#REF!</v>
      </c>
      <c r="M21" s="254" t="e">
        <f t="shared" si="3"/>
        <v>#REF!</v>
      </c>
      <c r="N21" s="254">
        <f>N18+N19+N20</f>
        <v>475439618.0026548</v>
      </c>
      <c r="O21" s="254">
        <f t="shared" si="3"/>
        <v>303064679.9968</v>
      </c>
      <c r="P21" s="254">
        <f>P18+P19+P20</f>
        <v>778504297.9994547</v>
      </c>
      <c r="Q21" s="254">
        <f t="shared" si="3"/>
        <v>0</v>
      </c>
      <c r="R21" s="268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</row>
    <row r="22" spans="1:149" s="82" customFormat="1" ht="30.75" customHeight="1">
      <c r="A22" s="204" t="s">
        <v>442</v>
      </c>
      <c r="B22" s="193"/>
      <c r="C22" s="193"/>
      <c r="D22" s="205">
        <f>D25+D155+D179+D249+D299+D342+D441+D449</f>
        <v>420972566.3809923</v>
      </c>
      <c r="E22" s="205">
        <f>E25+E155+E179+E249+E299+E342+E441+E449</f>
        <v>208844099.99822</v>
      </c>
      <c r="F22" s="205">
        <f>D22+E22</f>
        <v>629816666.3792123</v>
      </c>
      <c r="G22" s="205">
        <f>G25+G155+G179+G249+G299+G342+G441+G449</f>
        <v>421937300.0068245</v>
      </c>
      <c r="H22" s="205">
        <f>H25+H155+H179+H249+H299+H342+H441+H449</f>
        <v>192440000.0013</v>
      </c>
      <c r="I22" s="205">
        <f>I25+I155+I179+I249+I299+I342+I441+I449</f>
        <v>0</v>
      </c>
      <c r="J22" s="205">
        <f>G22+H22</f>
        <v>614377300.0081245</v>
      </c>
      <c r="K22" s="205" t="e">
        <f>K25+K155+K179+K249+K299+K342+K441+K449</f>
        <v>#REF!</v>
      </c>
      <c r="L22" s="205" t="e">
        <f>L25+L155+L179+L249+L299+L342+L441+L449</f>
        <v>#REF!</v>
      </c>
      <c r="M22" s="205" t="e">
        <f>M25+M155+M179+M249+M299+M342+M441+M449</f>
        <v>#REF!</v>
      </c>
      <c r="N22" s="205">
        <f>N25+N155+N179+N249+N299+N342+N441+N449</f>
        <v>459139000.0026548</v>
      </c>
      <c r="O22" s="205">
        <f>O25+O155+O179+O249+O299+O342+O441+O449</f>
        <v>203385899.9968</v>
      </c>
      <c r="P22" s="205">
        <f>N22+O22</f>
        <v>662524899.9994547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</row>
    <row r="23" spans="1:149" s="82" customFormat="1" ht="15" customHeight="1">
      <c r="A23" s="86" t="s">
        <v>32</v>
      </c>
      <c r="B23" s="86"/>
      <c r="C23" s="86"/>
      <c r="D23" s="84">
        <f>D22-D24</f>
        <v>420972566.3809923</v>
      </c>
      <c r="E23" s="84">
        <f>E22-E24</f>
        <v>118844099.99822</v>
      </c>
      <c r="F23" s="84">
        <f>D23+E23</f>
        <v>539816666.3792123</v>
      </c>
      <c r="G23" s="84">
        <f>G22-G24</f>
        <v>421937300.0068245</v>
      </c>
      <c r="H23" s="84">
        <f>H22-H24</f>
        <v>96410000.0013</v>
      </c>
      <c r="I23" s="84" t="e">
        <f>I91+#REF!+I107+#REF!+I155+I180+#REF!+#REF!+#REF!+I441+I449</f>
        <v>#REF!</v>
      </c>
      <c r="J23" s="84">
        <f>G23+H23</f>
        <v>518347300.0081245</v>
      </c>
      <c r="K23" s="84" t="e">
        <f>K91+#REF!+K107+#REF!+K155+K180+#REF!+#REF!+#REF!+K441+K449</f>
        <v>#REF!</v>
      </c>
      <c r="L23" s="84" t="e">
        <f>L91+#REF!+L107+#REF!+L155+L180+#REF!+#REF!+#REF!+L441+L449</f>
        <v>#REF!</v>
      </c>
      <c r="M23" s="84" t="e">
        <f>M91+#REF!+M107+#REF!+M155+M180+#REF!+#REF!+#REF!+M441+M449</f>
        <v>#REF!</v>
      </c>
      <c r="N23" s="84">
        <f>N22-N24</f>
        <v>459139000.0026548</v>
      </c>
      <c r="O23" s="84">
        <f>O22-O24</f>
        <v>101594099.9968</v>
      </c>
      <c r="P23" s="84">
        <f>N23+O23</f>
        <v>560733099.9994547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</row>
    <row r="24" spans="1:149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</row>
    <row r="25" spans="1:149" s="82" customFormat="1" ht="28.5" customHeight="1">
      <c r="A25" s="194" t="s">
        <v>410</v>
      </c>
      <c r="B25" s="86"/>
      <c r="C25" s="86"/>
      <c r="D25" s="195">
        <f>D26+D35+D44+D61+D68+D75+D84+D91+D100+D107+D120+D127+D134+D141+D148</f>
        <v>273782266.3718</v>
      </c>
      <c r="E25" s="195">
        <f aca="true" t="shared" si="4" ref="E25:P25">E26+E35+E44+E61+E68+E75+E84+E91+E100+E107+E120+E127+E134+E141+E148</f>
        <v>139377400.0013</v>
      </c>
      <c r="F25" s="195">
        <f t="shared" si="4"/>
        <v>413159666.3731</v>
      </c>
      <c r="G25" s="195">
        <f t="shared" si="4"/>
        <v>270401099.999815</v>
      </c>
      <c r="H25" s="195">
        <f t="shared" si="4"/>
        <v>143060600.0013</v>
      </c>
      <c r="I25" s="195">
        <f t="shared" si="4"/>
        <v>0</v>
      </c>
      <c r="J25" s="195">
        <f t="shared" si="4"/>
        <v>413461700.00111496</v>
      </c>
      <c r="K25" s="195">
        <f t="shared" si="4"/>
        <v>0</v>
      </c>
      <c r="L25" s="195">
        <f t="shared" si="4"/>
        <v>0</v>
      </c>
      <c r="M25" s="195">
        <f t="shared" si="4"/>
        <v>0</v>
      </c>
      <c r="N25" s="195">
        <f t="shared" si="4"/>
        <v>296913000.00081503</v>
      </c>
      <c r="O25" s="195">
        <f t="shared" si="4"/>
        <v>151643800.0008</v>
      </c>
      <c r="P25" s="195">
        <f t="shared" si="4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</row>
    <row r="26" spans="1:149" s="123" customFormat="1" ht="33.75">
      <c r="A26" s="91" t="s">
        <v>476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</row>
    <row r="27" spans="1:16" ht="11.25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9" s="123" customFormat="1" ht="35.25" customHeight="1">
      <c r="A35" s="91" t="s">
        <v>411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</row>
    <row r="36" spans="1:16" ht="11.25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s="123" customFormat="1" ht="48" customHeight="1">
      <c r="A44" s="91" t="s">
        <v>477</v>
      </c>
      <c r="B44" s="83"/>
      <c r="C44" s="83"/>
      <c r="D44" s="87">
        <f>(D48*D50)+(D58*D56)+0.02</f>
        <v>82682166.37179999</v>
      </c>
      <c r="E44" s="87"/>
      <c r="F44" s="87">
        <f>D44</f>
        <v>82682166.37179999</v>
      </c>
      <c r="G44" s="87">
        <f>G48*G50+G56*G58-0.01</f>
        <v>90950599.999815</v>
      </c>
      <c r="H44" s="87"/>
      <c r="I44" s="87"/>
      <c r="J44" s="87">
        <f>G44</f>
        <v>90950599.999815</v>
      </c>
      <c r="K44" s="87"/>
      <c r="L44" s="87"/>
      <c r="M44" s="87"/>
      <c r="N44" s="87">
        <f>N48*N50+N56*N58</f>
        <v>100045700.000815</v>
      </c>
      <c r="O44" s="87"/>
      <c r="P44" s="87">
        <f>N44</f>
        <v>100045700.000815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</row>
    <row r="45" spans="1:16" ht="11.25">
      <c r="A45" s="4" t="s">
        <v>2</v>
      </c>
      <c r="B45" s="26"/>
      <c r="C45" s="2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2.5">
      <c r="A46" s="7" t="s">
        <v>28</v>
      </c>
      <c r="B46" s="5"/>
      <c r="C46" s="5"/>
      <c r="D46" s="6">
        <v>3372600</v>
      </c>
      <c r="E46" s="6"/>
      <c r="F46" s="6">
        <f>D46</f>
        <v>3372600</v>
      </c>
      <c r="G46" s="6">
        <v>3372600</v>
      </c>
      <c r="H46" s="6"/>
      <c r="I46" s="6"/>
      <c r="J46" s="6">
        <f>G46</f>
        <v>3372600</v>
      </c>
      <c r="K46" s="6"/>
      <c r="L46" s="6"/>
      <c r="M46" s="6"/>
      <c r="N46" s="6">
        <v>3372600</v>
      </c>
      <c r="O46" s="6"/>
      <c r="P46" s="6">
        <f>N46</f>
        <v>3372600</v>
      </c>
    </row>
    <row r="47" spans="1:16" ht="11.25">
      <c r="A47" s="4" t="s">
        <v>3</v>
      </c>
      <c r="B47" s="26"/>
      <c r="C47" s="2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1.75" customHeight="1">
      <c r="A48" s="7" t="s">
        <v>29</v>
      </c>
      <c r="B48" s="5"/>
      <c r="C48" s="5"/>
      <c r="D48" s="6">
        <v>2134700</v>
      </c>
      <c r="E48" s="6"/>
      <c r="F48" s="6">
        <f>D48</f>
        <v>2134700</v>
      </c>
      <c r="G48" s="6">
        <v>2202395</v>
      </c>
      <c r="H48" s="6"/>
      <c r="I48" s="6"/>
      <c r="J48" s="6">
        <f>G48</f>
        <v>2202395</v>
      </c>
      <c r="K48" s="6">
        <f>H48</f>
        <v>0</v>
      </c>
      <c r="L48" s="6">
        <f>I48</f>
        <v>0</v>
      </c>
      <c r="M48" s="6">
        <f>J48</f>
        <v>2202395</v>
      </c>
      <c r="N48" s="6">
        <v>2287393</v>
      </c>
      <c r="O48" s="6"/>
      <c r="P48" s="6">
        <f>N48</f>
        <v>2287393</v>
      </c>
    </row>
    <row r="49" spans="1:16" ht="11.25">
      <c r="A49" s="4" t="s">
        <v>5</v>
      </c>
      <c r="B49" s="26"/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1.75" customHeight="1">
      <c r="A50" s="7" t="s">
        <v>11</v>
      </c>
      <c r="B50" s="5"/>
      <c r="C50" s="5"/>
      <c r="D50" s="6">
        <v>37.72</v>
      </c>
      <c r="E50" s="6"/>
      <c r="F50" s="6">
        <f>D50</f>
        <v>37.72</v>
      </c>
      <c r="G50" s="6">
        <v>40.25</v>
      </c>
      <c r="H50" s="6"/>
      <c r="I50" s="6"/>
      <c r="J50" s="6">
        <f>G50</f>
        <v>40.25</v>
      </c>
      <c r="K50" s="6"/>
      <c r="L50" s="6"/>
      <c r="M50" s="6"/>
      <c r="N50" s="6">
        <v>42.67</v>
      </c>
      <c r="O50" s="6"/>
      <c r="P50" s="6">
        <f>N50</f>
        <v>42.67</v>
      </c>
    </row>
    <row r="51" spans="1:16" ht="11.25">
      <c r="A51" s="4" t="s">
        <v>4</v>
      </c>
      <c r="B51" s="26"/>
      <c r="C51" s="2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34.5" customHeight="1">
      <c r="A52" s="7" t="s">
        <v>30</v>
      </c>
      <c r="B52" s="5"/>
      <c r="C52" s="5"/>
      <c r="D52" s="6">
        <f>D48/D46*100</f>
        <v>63.29538041866809</v>
      </c>
      <c r="E52" s="6"/>
      <c r="F52" s="6">
        <f>F48/F46*100</f>
        <v>63.29538041866809</v>
      </c>
      <c r="G52" s="6">
        <f>G48/G46*100</f>
        <v>65.30258554231156</v>
      </c>
      <c r="H52" s="6"/>
      <c r="I52" s="6"/>
      <c r="J52" s="6">
        <f>J48/J46*100</f>
        <v>65.30258554231156</v>
      </c>
      <c r="K52" s="6"/>
      <c r="L52" s="6"/>
      <c r="M52" s="6"/>
      <c r="N52" s="6">
        <f>N48/N46*100</f>
        <v>67.82283698037122</v>
      </c>
      <c r="O52" s="6"/>
      <c r="P52" s="6">
        <f>P48/P46*100</f>
        <v>67.82283698037122</v>
      </c>
    </row>
    <row r="53" spans="1:16" ht="11.25">
      <c r="A53" s="4" t="s">
        <v>2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33.75">
      <c r="A54" s="7" t="s">
        <v>144</v>
      </c>
      <c r="B54" s="5"/>
      <c r="C54" s="5"/>
      <c r="D54" s="6">
        <v>446550</v>
      </c>
      <c r="E54" s="6"/>
      <c r="F54" s="6">
        <v>446550</v>
      </c>
      <c r="G54" s="6">
        <v>446550</v>
      </c>
      <c r="H54" s="6"/>
      <c r="I54" s="6"/>
      <c r="J54" s="6">
        <v>446550</v>
      </c>
      <c r="K54" s="6"/>
      <c r="L54" s="6"/>
      <c r="M54" s="6"/>
      <c r="N54" s="6">
        <v>446550</v>
      </c>
      <c r="O54" s="6"/>
      <c r="P54" s="6">
        <v>446550</v>
      </c>
    </row>
    <row r="55" spans="1:16" ht="11.25">
      <c r="A55" s="4" t="s">
        <v>3</v>
      </c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33.75">
      <c r="A56" s="7" t="s">
        <v>143</v>
      </c>
      <c r="B56" s="5"/>
      <c r="C56" s="5"/>
      <c r="D56" s="6">
        <v>446550</v>
      </c>
      <c r="E56" s="6"/>
      <c r="F56" s="6">
        <v>446550</v>
      </c>
      <c r="G56" s="6">
        <v>446550</v>
      </c>
      <c r="H56" s="6"/>
      <c r="I56" s="6"/>
      <c r="J56" s="6">
        <v>446550</v>
      </c>
      <c r="K56" s="6">
        <v>446550</v>
      </c>
      <c r="L56" s="6">
        <v>446550</v>
      </c>
      <c r="M56" s="6">
        <v>446550</v>
      </c>
      <c r="N56" s="6">
        <v>446550</v>
      </c>
      <c r="O56" s="6"/>
      <c r="P56" s="6">
        <f>N56</f>
        <v>446550</v>
      </c>
    </row>
    <row r="57" spans="1:16" ht="11.25">
      <c r="A57" s="4" t="s">
        <v>5</v>
      </c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2.5">
      <c r="A58" s="7" t="s">
        <v>11</v>
      </c>
      <c r="B58" s="5"/>
      <c r="C58" s="5"/>
      <c r="D58" s="6">
        <v>4.839956</v>
      </c>
      <c r="E58" s="6"/>
      <c r="F58" s="6">
        <f>D58</f>
        <v>4.839956</v>
      </c>
      <c r="G58" s="6">
        <v>5.1600073</v>
      </c>
      <c r="H58" s="6"/>
      <c r="I58" s="6"/>
      <c r="J58" s="6">
        <f>G58</f>
        <v>5.1600073</v>
      </c>
      <c r="K58" s="6"/>
      <c r="L58" s="6"/>
      <c r="M58" s="6"/>
      <c r="N58" s="6">
        <v>5.4700273</v>
      </c>
      <c r="O58" s="6"/>
      <c r="P58" s="6">
        <f>N58</f>
        <v>5.4700273</v>
      </c>
    </row>
    <row r="59" spans="1:16" ht="11.25">
      <c r="A59" s="4" t="s">
        <v>4</v>
      </c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31.5" customHeight="1">
      <c r="A60" s="7" t="s">
        <v>30</v>
      </c>
      <c r="B60" s="5"/>
      <c r="C60" s="5"/>
      <c r="D60" s="6">
        <v>100</v>
      </c>
      <c r="E60" s="6"/>
      <c r="F60" s="6">
        <v>100</v>
      </c>
      <c r="G60" s="6">
        <v>100</v>
      </c>
      <c r="H60" s="6"/>
      <c r="I60" s="6"/>
      <c r="J60" s="6">
        <v>100</v>
      </c>
      <c r="K60" s="6"/>
      <c r="L60" s="6"/>
      <c r="M60" s="6"/>
      <c r="N60" s="6">
        <v>100</v>
      </c>
      <c r="O60" s="6"/>
      <c r="P60" s="6">
        <v>100</v>
      </c>
    </row>
    <row r="61" spans="1:155" s="124" customFormat="1" ht="30" customHeight="1">
      <c r="A61" s="91" t="s">
        <v>486</v>
      </c>
      <c r="B61" s="83"/>
      <c r="C61" s="83"/>
      <c r="D61" s="87">
        <v>1000000</v>
      </c>
      <c r="E61" s="87"/>
      <c r="F61" s="87">
        <f>D61</f>
        <v>1000000</v>
      </c>
      <c r="G61" s="87">
        <v>1200000</v>
      </c>
      <c r="H61" s="87"/>
      <c r="I61" s="87"/>
      <c r="J61" s="87">
        <f>G61</f>
        <v>1200000</v>
      </c>
      <c r="K61" s="87"/>
      <c r="L61" s="87"/>
      <c r="M61" s="87"/>
      <c r="N61" s="87">
        <v>1300000</v>
      </c>
      <c r="O61" s="87"/>
      <c r="P61" s="87">
        <f>N61</f>
        <v>1300000</v>
      </c>
      <c r="ET61" s="93"/>
      <c r="EU61" s="93"/>
      <c r="EV61" s="93"/>
      <c r="EW61" s="93"/>
      <c r="EX61" s="93"/>
      <c r="EY61" s="93"/>
    </row>
    <row r="62" spans="1:155" s="16" customFormat="1" ht="18.75" customHeight="1">
      <c r="A62" s="4" t="s">
        <v>77</v>
      </c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ET62" s="35"/>
      <c r="EU62" s="35"/>
      <c r="EV62" s="35"/>
      <c r="EW62" s="35"/>
      <c r="EX62" s="35"/>
      <c r="EY62" s="35"/>
    </row>
    <row r="63" spans="1:155" s="16" customFormat="1" ht="24" customHeight="1">
      <c r="A63" s="7" t="s">
        <v>295</v>
      </c>
      <c r="B63" s="5"/>
      <c r="C63" s="5"/>
      <c r="D63" s="6">
        <f>D61</f>
        <v>1000000</v>
      </c>
      <c r="E63" s="6"/>
      <c r="F63" s="6">
        <f>D63</f>
        <v>1000000</v>
      </c>
      <c r="G63" s="6">
        <f>G61</f>
        <v>1200000</v>
      </c>
      <c r="H63" s="6"/>
      <c r="I63" s="6"/>
      <c r="J63" s="6">
        <f>G63</f>
        <v>1200000</v>
      </c>
      <c r="K63" s="6"/>
      <c r="L63" s="6"/>
      <c r="M63" s="6"/>
      <c r="N63" s="6">
        <f>N61</f>
        <v>1300000</v>
      </c>
      <c r="O63" s="6"/>
      <c r="P63" s="6">
        <f>N63</f>
        <v>1300000</v>
      </c>
      <c r="ET63" s="35"/>
      <c r="EU63" s="35"/>
      <c r="EV63" s="35"/>
      <c r="EW63" s="35"/>
      <c r="EX63" s="35"/>
      <c r="EY63" s="35"/>
    </row>
    <row r="64" spans="1:155" s="16" customFormat="1" ht="18.75" customHeight="1">
      <c r="A64" s="4" t="s">
        <v>237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ET64" s="35"/>
      <c r="EU64" s="35"/>
      <c r="EV64" s="35"/>
      <c r="EW64" s="35"/>
      <c r="EX64" s="35"/>
      <c r="EY64" s="35"/>
    </row>
    <row r="65" spans="1:155" s="16" customFormat="1" ht="18" customHeight="1">
      <c r="A65" s="51" t="s">
        <v>296</v>
      </c>
      <c r="B65" s="5"/>
      <c r="C65" s="5"/>
      <c r="D65" s="6">
        <f>D63/D67</f>
        <v>5</v>
      </c>
      <c r="E65" s="6"/>
      <c r="F65" s="6">
        <f>D65</f>
        <v>5</v>
      </c>
      <c r="G65" s="95">
        <v>5</v>
      </c>
      <c r="H65" s="6"/>
      <c r="I65" s="6"/>
      <c r="J65" s="95">
        <f>G65</f>
        <v>5</v>
      </c>
      <c r="K65" s="6"/>
      <c r="L65" s="6"/>
      <c r="M65" s="6"/>
      <c r="N65" s="6">
        <v>5</v>
      </c>
      <c r="O65" s="6"/>
      <c r="P65" s="6">
        <f>N65</f>
        <v>5</v>
      </c>
      <c r="ET65" s="35"/>
      <c r="EU65" s="35"/>
      <c r="EV65" s="35"/>
      <c r="EW65" s="35"/>
      <c r="EX65" s="35"/>
      <c r="EY65" s="35"/>
    </row>
    <row r="66" spans="1:155" s="16" customFormat="1" ht="16.5" customHeight="1">
      <c r="A66" s="4" t="s">
        <v>232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ET66" s="35"/>
      <c r="EU66" s="35"/>
      <c r="EV66" s="35"/>
      <c r="EW66" s="35"/>
      <c r="EX66" s="35"/>
      <c r="EY66" s="35"/>
    </row>
    <row r="67" spans="1:155" s="16" customFormat="1" ht="27" customHeight="1">
      <c r="A67" s="7" t="s">
        <v>297</v>
      </c>
      <c r="B67" s="5"/>
      <c r="C67" s="5"/>
      <c r="D67" s="6">
        <v>200000</v>
      </c>
      <c r="E67" s="6"/>
      <c r="F67" s="6">
        <f>D67</f>
        <v>200000</v>
      </c>
      <c r="G67" s="6">
        <f>G63/G65</f>
        <v>240000</v>
      </c>
      <c r="H67" s="6"/>
      <c r="I67" s="6"/>
      <c r="J67" s="6">
        <f>G67</f>
        <v>240000</v>
      </c>
      <c r="K67" s="6"/>
      <c r="L67" s="6"/>
      <c r="M67" s="6"/>
      <c r="N67" s="6">
        <f>N63/N65</f>
        <v>260000</v>
      </c>
      <c r="O67" s="6"/>
      <c r="P67" s="6">
        <f>N67</f>
        <v>260000</v>
      </c>
      <c r="ET67" s="35"/>
      <c r="EU67" s="35"/>
      <c r="EV67" s="35"/>
      <c r="EW67" s="35"/>
      <c r="EX67" s="35"/>
      <c r="EY67" s="35"/>
    </row>
    <row r="68" spans="1:155" s="124" customFormat="1" ht="27" customHeight="1">
      <c r="A68" s="91" t="s">
        <v>487</v>
      </c>
      <c r="B68" s="83"/>
      <c r="C68" s="83"/>
      <c r="D68" s="87">
        <f>D70</f>
        <v>1495000</v>
      </c>
      <c r="E68" s="87">
        <f aca="true" t="shared" si="5" ref="E68:O68">E70</f>
        <v>7327400</v>
      </c>
      <c r="F68" s="87">
        <f t="shared" si="5"/>
        <v>8822400</v>
      </c>
      <c r="G68" s="87">
        <f t="shared" si="5"/>
        <v>1595200</v>
      </c>
      <c r="H68" s="87">
        <f t="shared" si="5"/>
        <v>7818300</v>
      </c>
      <c r="I68" s="87">
        <f t="shared" si="5"/>
        <v>0</v>
      </c>
      <c r="J68" s="87">
        <f t="shared" si="5"/>
        <v>9413500</v>
      </c>
      <c r="K68" s="87">
        <f t="shared" si="5"/>
        <v>0</v>
      </c>
      <c r="L68" s="87">
        <f t="shared" si="5"/>
        <v>0</v>
      </c>
      <c r="M68" s="87">
        <f t="shared" si="5"/>
        <v>0</v>
      </c>
      <c r="N68" s="87">
        <f t="shared" si="5"/>
        <v>1690900</v>
      </c>
      <c r="O68" s="87">
        <f t="shared" si="5"/>
        <v>8287400</v>
      </c>
      <c r="P68" s="87">
        <f>P70</f>
        <v>9978300</v>
      </c>
      <c r="ET68" s="93"/>
      <c r="EU68" s="93"/>
      <c r="EV68" s="93"/>
      <c r="EW68" s="93"/>
      <c r="EX68" s="93"/>
      <c r="EY68" s="93"/>
    </row>
    <row r="69" spans="1:155" s="16" customFormat="1" ht="19.5" customHeight="1">
      <c r="A69" s="4" t="s">
        <v>77</v>
      </c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ET69" s="35"/>
      <c r="EU69" s="35"/>
      <c r="EV69" s="35"/>
      <c r="EW69" s="35"/>
      <c r="EX69" s="35"/>
      <c r="EY69" s="35"/>
    </row>
    <row r="70" spans="1:155" s="16" customFormat="1" ht="27" customHeight="1">
      <c r="A70" s="7" t="s">
        <v>298</v>
      </c>
      <c r="B70" s="5"/>
      <c r="C70" s="5"/>
      <c r="D70" s="6">
        <v>1495000</v>
      </c>
      <c r="E70" s="6">
        <v>7327400</v>
      </c>
      <c r="F70" s="6">
        <f>D70+E70</f>
        <v>8822400</v>
      </c>
      <c r="G70" s="6">
        <v>1595200</v>
      </c>
      <c r="H70" s="6">
        <v>7818300</v>
      </c>
      <c r="I70" s="6"/>
      <c r="J70" s="6">
        <f>G70+H70</f>
        <v>9413500</v>
      </c>
      <c r="K70" s="6"/>
      <c r="L70" s="6"/>
      <c r="M70" s="6"/>
      <c r="N70" s="6">
        <v>1690900</v>
      </c>
      <c r="O70" s="6">
        <v>8287400</v>
      </c>
      <c r="P70" s="6">
        <f>N70+O70</f>
        <v>9978300</v>
      </c>
      <c r="ET70" s="35"/>
      <c r="EU70" s="35"/>
      <c r="EV70" s="35"/>
      <c r="EW70" s="35"/>
      <c r="EX70" s="35"/>
      <c r="EY70" s="35"/>
    </row>
    <row r="71" spans="1:155" s="16" customFormat="1" ht="21.75" customHeight="1">
      <c r="A71" s="4" t="s">
        <v>237</v>
      </c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ET71" s="35"/>
      <c r="EU71" s="35"/>
      <c r="EV71" s="35"/>
      <c r="EW71" s="35"/>
      <c r="EX71" s="35"/>
      <c r="EY71" s="35"/>
    </row>
    <row r="72" spans="1:155" s="16" customFormat="1" ht="21" customHeight="1">
      <c r="A72" s="51" t="s">
        <v>299</v>
      </c>
      <c r="B72" s="5"/>
      <c r="C72" s="5"/>
      <c r="D72" s="95">
        <f>D70/D74</f>
        <v>9.966666666666667</v>
      </c>
      <c r="E72" s="95">
        <f>E70/E74</f>
        <v>14.6548</v>
      </c>
      <c r="F72" s="95">
        <f>D72+E72</f>
        <v>24.621466666666667</v>
      </c>
      <c r="G72" s="95">
        <f>G70/G74</f>
        <v>9.97</v>
      </c>
      <c r="H72" s="95">
        <f>H70/H74</f>
        <v>14.654732895970008</v>
      </c>
      <c r="I72" s="6"/>
      <c r="J72" s="95">
        <f>G72+H72</f>
        <v>24.62473289597001</v>
      </c>
      <c r="K72" s="6"/>
      <c r="L72" s="6"/>
      <c r="M72" s="6"/>
      <c r="N72" s="95">
        <f>N70/N74</f>
        <v>9.952324896998235</v>
      </c>
      <c r="O72" s="95">
        <f>O70/O74</f>
        <v>14.65473643260066</v>
      </c>
      <c r="P72" s="95">
        <f>N72+O72</f>
        <v>24.607061329598896</v>
      </c>
      <c r="ET72" s="35"/>
      <c r="EU72" s="35"/>
      <c r="EV72" s="35"/>
      <c r="EW72" s="35"/>
      <c r="EX72" s="35"/>
      <c r="EY72" s="35"/>
    </row>
    <row r="73" spans="1:155" s="16" customFormat="1" ht="22.5" customHeight="1">
      <c r="A73" s="4" t="s">
        <v>232</v>
      </c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ET73" s="35"/>
      <c r="EU73" s="35"/>
      <c r="EV73" s="35"/>
      <c r="EW73" s="35"/>
      <c r="EX73" s="35"/>
      <c r="EY73" s="35"/>
    </row>
    <row r="74" spans="1:155" s="16" customFormat="1" ht="30" customHeight="1">
      <c r="A74" s="7" t="s">
        <v>300</v>
      </c>
      <c r="B74" s="5"/>
      <c r="C74" s="5"/>
      <c r="D74" s="6">
        <v>150000</v>
      </c>
      <c r="E74" s="6">
        <v>500000</v>
      </c>
      <c r="F74" s="6">
        <f>D74+E74</f>
        <v>650000</v>
      </c>
      <c r="G74" s="6">
        <v>160000</v>
      </c>
      <c r="H74" s="6">
        <v>533500</v>
      </c>
      <c r="I74" s="6"/>
      <c r="J74" s="6">
        <f>G74+H74</f>
        <v>693500</v>
      </c>
      <c r="K74" s="6"/>
      <c r="L74" s="6"/>
      <c r="M74" s="6"/>
      <c r="N74" s="6">
        <v>169900</v>
      </c>
      <c r="O74" s="6">
        <v>565510</v>
      </c>
      <c r="P74" s="6">
        <f>N74+O74</f>
        <v>735410</v>
      </c>
      <c r="ET74" s="35"/>
      <c r="EU74" s="35"/>
      <c r="EV74" s="35"/>
      <c r="EW74" s="35"/>
      <c r="EX74" s="35"/>
      <c r="EY74" s="35"/>
    </row>
    <row r="75" spans="1:149" s="123" customFormat="1" ht="24.75" customHeight="1">
      <c r="A75" s="91" t="s">
        <v>488</v>
      </c>
      <c r="B75" s="83"/>
      <c r="C75" s="83"/>
      <c r="D75" s="87">
        <f>D77</f>
        <v>15000000</v>
      </c>
      <c r="E75" s="87"/>
      <c r="F75" s="87">
        <f>D75</f>
        <v>15000000</v>
      </c>
      <c r="G75" s="87">
        <f>G77</f>
        <v>7469000</v>
      </c>
      <c r="H75" s="87"/>
      <c r="I75" s="87"/>
      <c r="J75" s="87">
        <f>G75+H75</f>
        <v>7469000</v>
      </c>
      <c r="K75" s="87"/>
      <c r="L75" s="87"/>
      <c r="M75" s="87"/>
      <c r="N75" s="87">
        <f>N77</f>
        <v>7917000</v>
      </c>
      <c r="O75" s="87"/>
      <c r="P75" s="87">
        <f>N75</f>
        <v>7917000</v>
      </c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</row>
    <row r="76" spans="1:16" ht="11.25">
      <c r="A76" s="4" t="s">
        <v>2</v>
      </c>
      <c r="B76" s="26"/>
      <c r="C76" s="2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33" customHeight="1">
      <c r="A77" s="7" t="s">
        <v>478</v>
      </c>
      <c r="B77" s="5"/>
      <c r="C77" s="5"/>
      <c r="D77" s="6">
        <f>9000000+6000000</f>
        <v>15000000</v>
      </c>
      <c r="E77" s="6"/>
      <c r="F77" s="6">
        <f>D77</f>
        <v>15000000</v>
      </c>
      <c r="G77" s="6">
        <v>7469000</v>
      </c>
      <c r="H77" s="6"/>
      <c r="I77" s="6"/>
      <c r="J77" s="6">
        <f>G77</f>
        <v>7469000</v>
      </c>
      <c r="K77" s="6"/>
      <c r="L77" s="6"/>
      <c r="M77" s="6"/>
      <c r="N77" s="6">
        <v>7917000</v>
      </c>
      <c r="O77" s="6"/>
      <c r="P77" s="6">
        <f>N77</f>
        <v>7917000</v>
      </c>
    </row>
    <row r="78" spans="1:16" ht="11.25">
      <c r="A78" s="4" t="s">
        <v>3</v>
      </c>
      <c r="B78" s="26"/>
      <c r="C78" s="2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4.5" customHeight="1">
      <c r="A79" s="7" t="s">
        <v>479</v>
      </c>
      <c r="B79" s="5"/>
      <c r="C79" s="5"/>
      <c r="D79" s="6">
        <f>D77/D81</f>
        <v>18518.51851851852</v>
      </c>
      <c r="E79" s="6"/>
      <c r="F79" s="6">
        <f>D79</f>
        <v>18518.51851851852</v>
      </c>
      <c r="G79" s="6">
        <f>G77/G81</f>
        <v>8644.675925925925</v>
      </c>
      <c r="H79" s="6"/>
      <c r="I79" s="6"/>
      <c r="J79" s="6">
        <f>G79</f>
        <v>8644.675925925925</v>
      </c>
      <c r="K79" s="6"/>
      <c r="L79" s="6"/>
      <c r="M79" s="6"/>
      <c r="N79" s="6">
        <f>N77/N81</f>
        <v>8643.013100436681</v>
      </c>
      <c r="O79" s="6"/>
      <c r="P79" s="6">
        <f>N79</f>
        <v>8643.013100436681</v>
      </c>
    </row>
    <row r="80" spans="1:16" ht="11.25">
      <c r="A80" s="4" t="s">
        <v>5</v>
      </c>
      <c r="B80" s="26"/>
      <c r="C80" s="2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2.5">
      <c r="A81" s="7" t="s">
        <v>480</v>
      </c>
      <c r="B81" s="5"/>
      <c r="C81" s="5"/>
      <c r="D81" s="80">
        <v>810</v>
      </c>
      <c r="E81" s="80"/>
      <c r="F81" s="80">
        <f>D81</f>
        <v>810</v>
      </c>
      <c r="G81" s="80">
        <v>864</v>
      </c>
      <c r="H81" s="80"/>
      <c r="I81" s="80"/>
      <c r="J81" s="80">
        <f>G81</f>
        <v>864</v>
      </c>
      <c r="K81" s="80"/>
      <c r="L81" s="80"/>
      <c r="M81" s="80"/>
      <c r="N81" s="80">
        <v>916</v>
      </c>
      <c r="O81" s="80"/>
      <c r="P81" s="80">
        <f>N81</f>
        <v>916</v>
      </c>
    </row>
    <row r="82" spans="1:16" ht="11.25">
      <c r="A82" s="4" t="s">
        <v>4</v>
      </c>
      <c r="B82" s="26"/>
      <c r="C82" s="2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33.75">
      <c r="A83" s="7" t="s">
        <v>481</v>
      </c>
      <c r="B83" s="5"/>
      <c r="C83" s="5"/>
      <c r="D83" s="6">
        <f>D79/D77*100</f>
        <v>0.12345679012345678</v>
      </c>
      <c r="E83" s="6"/>
      <c r="F83" s="6">
        <f>F79/F77*100</f>
        <v>0.12345679012345678</v>
      </c>
      <c r="G83" s="6">
        <f>G79/G77*100</f>
        <v>0.11574074074074073</v>
      </c>
      <c r="H83" s="6"/>
      <c r="I83" s="6"/>
      <c r="J83" s="6">
        <f>J79/J77*100</f>
        <v>0.11574074074074073</v>
      </c>
      <c r="K83" s="6"/>
      <c r="L83" s="6"/>
      <c r="M83" s="6"/>
      <c r="N83" s="6">
        <f>N79/N77*100</f>
        <v>0.10917030567685589</v>
      </c>
      <c r="O83" s="6"/>
      <c r="P83" s="6">
        <f>P79/P77*100</f>
        <v>0.10917030567685589</v>
      </c>
    </row>
    <row r="84" spans="1:155" s="81" customFormat="1" ht="37.5" customHeight="1">
      <c r="A84" s="91" t="s">
        <v>489</v>
      </c>
      <c r="B84" s="79"/>
      <c r="C84" s="79"/>
      <c r="D84" s="87">
        <f>D86</f>
        <v>851000</v>
      </c>
      <c r="E84" s="87"/>
      <c r="F84" s="87">
        <f>D84</f>
        <v>851000</v>
      </c>
      <c r="G84" s="87">
        <f>G86</f>
        <v>894600</v>
      </c>
      <c r="H84" s="87"/>
      <c r="I84" s="87"/>
      <c r="J84" s="87">
        <f>G84</f>
        <v>894600</v>
      </c>
      <c r="K84" s="87"/>
      <c r="L84" s="87"/>
      <c r="M84" s="87"/>
      <c r="N84" s="87">
        <f>N86</f>
        <v>936300</v>
      </c>
      <c r="O84" s="87"/>
      <c r="P84" s="87">
        <f>N84</f>
        <v>936300</v>
      </c>
      <c r="ET84" s="82"/>
      <c r="EU84" s="82"/>
      <c r="EV84" s="82"/>
      <c r="EW84" s="82"/>
      <c r="EX84" s="82"/>
      <c r="EY84" s="82"/>
    </row>
    <row r="85" spans="1:155" s="16" customFormat="1" ht="24" customHeight="1">
      <c r="A85" s="4" t="s">
        <v>77</v>
      </c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ET85" s="35"/>
      <c r="EU85" s="35"/>
      <c r="EV85" s="35"/>
      <c r="EW85" s="35"/>
      <c r="EX85" s="35"/>
      <c r="EY85" s="35"/>
    </row>
    <row r="86" spans="1:155" s="16" customFormat="1" ht="37.5" customHeight="1">
      <c r="A86" s="7" t="s">
        <v>316</v>
      </c>
      <c r="B86" s="5"/>
      <c r="C86" s="5"/>
      <c r="D86" s="6">
        <v>851000</v>
      </c>
      <c r="E86" s="6"/>
      <c r="F86" s="6">
        <f>D86</f>
        <v>851000</v>
      </c>
      <c r="G86" s="6">
        <v>894600</v>
      </c>
      <c r="H86" s="6"/>
      <c r="I86" s="6"/>
      <c r="J86" s="6">
        <f>G86</f>
        <v>894600</v>
      </c>
      <c r="K86" s="6"/>
      <c r="L86" s="6"/>
      <c r="M86" s="6"/>
      <c r="N86" s="6">
        <v>936300</v>
      </c>
      <c r="O86" s="6"/>
      <c r="P86" s="6">
        <f>N86</f>
        <v>936300</v>
      </c>
      <c r="ET86" s="35"/>
      <c r="EU86" s="35"/>
      <c r="EV86" s="35"/>
      <c r="EW86" s="35"/>
      <c r="EX86" s="35"/>
      <c r="EY86" s="35"/>
    </row>
    <row r="87" spans="1:155" s="16" customFormat="1" ht="18.75" customHeight="1">
      <c r="A87" s="4" t="s">
        <v>237</v>
      </c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ET87" s="35"/>
      <c r="EU87" s="35"/>
      <c r="EV87" s="35"/>
      <c r="EW87" s="35"/>
      <c r="EX87" s="35"/>
      <c r="EY87" s="35"/>
    </row>
    <row r="88" spans="1:155" s="16" customFormat="1" ht="19.5" customHeight="1">
      <c r="A88" s="51" t="s">
        <v>318</v>
      </c>
      <c r="B88" s="5"/>
      <c r="C88" s="5"/>
      <c r="D88" s="95">
        <v>16</v>
      </c>
      <c r="E88" s="95"/>
      <c r="F88" s="95">
        <f>D88</f>
        <v>16</v>
      </c>
      <c r="G88" s="95">
        <f>G86/G90</f>
        <v>15.76358221326615</v>
      </c>
      <c r="H88" s="95"/>
      <c r="I88" s="95"/>
      <c r="J88" s="95">
        <f>G88</f>
        <v>15.76358221326615</v>
      </c>
      <c r="K88" s="95"/>
      <c r="L88" s="95"/>
      <c r="M88" s="95"/>
      <c r="N88" s="95">
        <f>N86/N90</f>
        <v>15.564498580610156</v>
      </c>
      <c r="O88" s="95"/>
      <c r="P88" s="95">
        <f>N88</f>
        <v>15.564498580610156</v>
      </c>
      <c r="ET88" s="35"/>
      <c r="EU88" s="35"/>
      <c r="EV88" s="35"/>
      <c r="EW88" s="35"/>
      <c r="EX88" s="35"/>
      <c r="EY88" s="35"/>
    </row>
    <row r="89" spans="1:155" s="16" customFormat="1" ht="24" customHeight="1">
      <c r="A89" s="4" t="s">
        <v>232</v>
      </c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ET89" s="35"/>
      <c r="EU89" s="35"/>
      <c r="EV89" s="35"/>
      <c r="EW89" s="35"/>
      <c r="EX89" s="35"/>
      <c r="EY89" s="35"/>
    </row>
    <row r="90" spans="1:155" s="16" customFormat="1" ht="33" customHeight="1">
      <c r="A90" s="7" t="s">
        <v>317</v>
      </c>
      <c r="B90" s="5"/>
      <c r="C90" s="5"/>
      <c r="D90" s="6">
        <f>D86/D88</f>
        <v>53187.5</v>
      </c>
      <c r="E90" s="6"/>
      <c r="F90" s="6">
        <f>D90</f>
        <v>53187.5</v>
      </c>
      <c r="G90" s="6">
        <v>56751.06</v>
      </c>
      <c r="H90" s="6"/>
      <c r="I90" s="6"/>
      <c r="J90" s="6">
        <f>G90</f>
        <v>56751.06</v>
      </c>
      <c r="K90" s="6"/>
      <c r="L90" s="6"/>
      <c r="M90" s="6"/>
      <c r="N90" s="6">
        <v>60156.13</v>
      </c>
      <c r="O90" s="6"/>
      <c r="P90" s="6">
        <f>N90</f>
        <v>60156.13</v>
      </c>
      <c r="ET90" s="35"/>
      <c r="EU90" s="35"/>
      <c r="EV90" s="35"/>
      <c r="EW90" s="35"/>
      <c r="EX90" s="35"/>
      <c r="EY90" s="35"/>
    </row>
    <row r="91" spans="1:149" s="28" customFormat="1" ht="27" customHeight="1">
      <c r="A91" s="91" t="s">
        <v>490</v>
      </c>
      <c r="B91" s="83"/>
      <c r="C91" s="83"/>
      <c r="D91" s="87">
        <v>2754100</v>
      </c>
      <c r="E91" s="87">
        <v>20000000</v>
      </c>
      <c r="F91" s="87">
        <f>E91+D91</f>
        <v>22754100</v>
      </c>
      <c r="G91" s="87">
        <v>2191700</v>
      </c>
      <c r="H91" s="87">
        <v>21340000</v>
      </c>
      <c r="I91" s="87"/>
      <c r="J91" s="87">
        <f>G91+H91</f>
        <v>23531700</v>
      </c>
      <c r="K91" s="87"/>
      <c r="L91" s="87"/>
      <c r="M91" s="87"/>
      <c r="N91" s="87">
        <v>2323100</v>
      </c>
      <c r="O91" s="87">
        <v>22620000</v>
      </c>
      <c r="P91" s="87">
        <f>O91+N91</f>
        <v>24943100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</row>
    <row r="92" spans="1:16" ht="11.25">
      <c r="A92" s="4" t="s">
        <v>2</v>
      </c>
      <c r="B92" s="26"/>
      <c r="C92" s="2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2.5">
      <c r="A93" s="7" t="s">
        <v>116</v>
      </c>
      <c r="B93" s="5"/>
      <c r="C93" s="5"/>
      <c r="D93" s="6">
        <v>5</v>
      </c>
      <c r="E93" s="6">
        <v>2</v>
      </c>
      <c r="F93" s="6">
        <f>E93+D93</f>
        <v>7</v>
      </c>
      <c r="G93" s="6">
        <v>4</v>
      </c>
      <c r="H93" s="6">
        <v>2</v>
      </c>
      <c r="I93" s="6"/>
      <c r="J93" s="6">
        <f>G93+H93</f>
        <v>6</v>
      </c>
      <c r="K93" s="6"/>
      <c r="L93" s="6"/>
      <c r="M93" s="6"/>
      <c r="N93" s="95">
        <f>N95</f>
        <v>3.728958296213898</v>
      </c>
      <c r="O93" s="6">
        <v>2</v>
      </c>
      <c r="P93" s="95">
        <f>O93+N93</f>
        <v>5.728958296213898</v>
      </c>
    </row>
    <row r="94" spans="1:16" ht="11.25">
      <c r="A94" s="4" t="s">
        <v>3</v>
      </c>
      <c r="B94" s="26"/>
      <c r="C94" s="2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2.5">
      <c r="A95" s="7" t="s">
        <v>294</v>
      </c>
      <c r="B95" s="5"/>
      <c r="C95" s="5"/>
      <c r="D95" s="6">
        <v>5</v>
      </c>
      <c r="E95" s="6">
        <v>2</v>
      </c>
      <c r="F95" s="6">
        <f>E95+D95</f>
        <v>7</v>
      </c>
      <c r="G95" s="95">
        <f>G91/G97</f>
        <v>3.729125015951338</v>
      </c>
      <c r="H95" s="6">
        <v>2</v>
      </c>
      <c r="I95" s="6"/>
      <c r="J95" s="95">
        <f>G95+H95</f>
        <v>5.729125015951338</v>
      </c>
      <c r="K95" s="6"/>
      <c r="L95" s="6"/>
      <c r="M95" s="6"/>
      <c r="N95" s="95">
        <f>N91/N97</f>
        <v>3.728958296213898</v>
      </c>
      <c r="O95" s="6">
        <v>2</v>
      </c>
      <c r="P95" s="95">
        <f>O95+N95</f>
        <v>5.728958296213898</v>
      </c>
    </row>
    <row r="96" spans="1:16" ht="11.25">
      <c r="A96" s="4" t="s">
        <v>5</v>
      </c>
      <c r="B96" s="26"/>
      <c r="C96" s="2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1.25">
      <c r="A97" s="78" t="s">
        <v>107</v>
      </c>
      <c r="B97" s="79"/>
      <c r="C97" s="79"/>
      <c r="D97" s="80">
        <f>D91/D95</f>
        <v>550820</v>
      </c>
      <c r="E97" s="80">
        <f>E91/E95</f>
        <v>10000000</v>
      </c>
      <c r="F97" s="80">
        <f>E97+D97</f>
        <v>10550820</v>
      </c>
      <c r="G97" s="80">
        <v>587725</v>
      </c>
      <c r="H97" s="80">
        <f>H91/H95</f>
        <v>10670000</v>
      </c>
      <c r="I97" s="80"/>
      <c r="J97" s="80">
        <f>G97+H97</f>
        <v>11257725</v>
      </c>
      <c r="K97" s="80"/>
      <c r="L97" s="80"/>
      <c r="M97" s="80"/>
      <c r="N97" s="80">
        <v>622989</v>
      </c>
      <c r="O97" s="80">
        <v>14550000</v>
      </c>
      <c r="P97" s="80">
        <f>N97+O97</f>
        <v>15172989</v>
      </c>
    </row>
    <row r="98" spans="1:16" ht="11.25">
      <c r="A98" s="171" t="s">
        <v>4</v>
      </c>
      <c r="B98" s="89"/>
      <c r="C98" s="89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ht="21.75" customHeight="1">
      <c r="A99" s="78" t="s">
        <v>117</v>
      </c>
      <c r="B99" s="79"/>
      <c r="C99" s="79"/>
      <c r="D99" s="80">
        <f>D95/D93*100</f>
        <v>100</v>
      </c>
      <c r="E99" s="80">
        <f>E95/E93*100</f>
        <v>100</v>
      </c>
      <c r="F99" s="80">
        <f>F95/F93*100</f>
        <v>100</v>
      </c>
      <c r="G99" s="80">
        <v>100</v>
      </c>
      <c r="H99" s="80">
        <f>H95/H93*100</f>
        <v>100</v>
      </c>
      <c r="I99" s="80"/>
      <c r="J99" s="80">
        <v>100</v>
      </c>
      <c r="K99" s="80"/>
      <c r="L99" s="80"/>
      <c r="M99" s="80"/>
      <c r="N99" s="80">
        <f>N95/N93*100</f>
        <v>100</v>
      </c>
      <c r="O99" s="80">
        <f>O95/O93*100</f>
        <v>100</v>
      </c>
      <c r="P99" s="80">
        <f>P95/P93*100</f>
        <v>100</v>
      </c>
    </row>
    <row r="100" spans="1:155" s="81" customFormat="1" ht="38.25" customHeight="1">
      <c r="A100" s="91" t="s">
        <v>491</v>
      </c>
      <c r="B100" s="79"/>
      <c r="C100" s="79"/>
      <c r="D100" s="87">
        <f>D102</f>
        <v>1000000</v>
      </c>
      <c r="E100" s="87">
        <f aca="true" t="shared" si="6" ref="E100:P100">E102</f>
        <v>2500000</v>
      </c>
      <c r="F100" s="87">
        <f t="shared" si="6"/>
        <v>3500000</v>
      </c>
      <c r="G100" s="87">
        <f t="shared" si="6"/>
        <v>1100000</v>
      </c>
      <c r="H100" s="87">
        <f t="shared" si="6"/>
        <v>2667500</v>
      </c>
      <c r="I100" s="87">
        <f t="shared" si="6"/>
        <v>0</v>
      </c>
      <c r="J100" s="87">
        <f t="shared" si="6"/>
        <v>3767500</v>
      </c>
      <c r="K100" s="87">
        <f t="shared" si="6"/>
        <v>0</v>
      </c>
      <c r="L100" s="87">
        <f t="shared" si="6"/>
        <v>0</v>
      </c>
      <c r="M100" s="87">
        <f t="shared" si="6"/>
        <v>0</v>
      </c>
      <c r="N100" s="87">
        <f t="shared" si="6"/>
        <v>1200000</v>
      </c>
      <c r="O100" s="87">
        <f t="shared" si="6"/>
        <v>2827600</v>
      </c>
      <c r="P100" s="87">
        <f t="shared" si="6"/>
        <v>4027600</v>
      </c>
      <c r="ET100" s="82"/>
      <c r="EU100" s="82"/>
      <c r="EV100" s="82"/>
      <c r="EW100" s="82"/>
      <c r="EX100" s="82"/>
      <c r="EY100" s="82"/>
    </row>
    <row r="101" spans="1:155" s="16" customFormat="1" ht="17.25" customHeight="1">
      <c r="A101" s="4" t="s">
        <v>77</v>
      </c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ET101" s="35"/>
      <c r="EU101" s="35"/>
      <c r="EV101" s="35"/>
      <c r="EW101" s="35"/>
      <c r="EX101" s="35"/>
      <c r="EY101" s="35"/>
    </row>
    <row r="102" spans="1:155" s="16" customFormat="1" ht="39.75" customHeight="1">
      <c r="A102" s="7" t="s">
        <v>313</v>
      </c>
      <c r="B102" s="5"/>
      <c r="C102" s="5"/>
      <c r="D102" s="6">
        <v>1000000</v>
      </c>
      <c r="E102" s="6">
        <v>2500000</v>
      </c>
      <c r="F102" s="6">
        <f>D102+E102</f>
        <v>3500000</v>
      </c>
      <c r="G102" s="6">
        <v>1100000</v>
      </c>
      <c r="H102" s="6">
        <v>2667500</v>
      </c>
      <c r="I102" s="6"/>
      <c r="J102" s="6">
        <f>G102+H102</f>
        <v>3767500</v>
      </c>
      <c r="K102" s="6"/>
      <c r="L102" s="6"/>
      <c r="M102" s="6"/>
      <c r="N102" s="6">
        <v>1200000</v>
      </c>
      <c r="O102" s="6">
        <v>2827600</v>
      </c>
      <c r="P102" s="6">
        <f>N102+O102</f>
        <v>4027600</v>
      </c>
      <c r="ET102" s="35"/>
      <c r="EU102" s="35"/>
      <c r="EV102" s="35"/>
      <c r="EW102" s="35"/>
      <c r="EX102" s="35"/>
      <c r="EY102" s="35"/>
    </row>
    <row r="103" spans="1:155" s="16" customFormat="1" ht="24" customHeight="1">
      <c r="A103" s="4" t="s">
        <v>237</v>
      </c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ET103" s="35"/>
      <c r="EU103" s="35"/>
      <c r="EV103" s="35"/>
      <c r="EW103" s="35"/>
      <c r="EX103" s="35"/>
      <c r="EY103" s="35"/>
    </row>
    <row r="104" spans="1:155" s="16" customFormat="1" ht="24" customHeight="1">
      <c r="A104" s="51" t="s">
        <v>314</v>
      </c>
      <c r="B104" s="5"/>
      <c r="C104" s="5"/>
      <c r="D104" s="6">
        <f>D102/D106</f>
        <v>10</v>
      </c>
      <c r="E104" s="6">
        <f>E102/E106</f>
        <v>5</v>
      </c>
      <c r="F104" s="6">
        <f>D104+E104</f>
        <v>15</v>
      </c>
      <c r="G104" s="6">
        <f>G102/G106</f>
        <v>10</v>
      </c>
      <c r="H104" s="6">
        <f>H102/H106</f>
        <v>5</v>
      </c>
      <c r="I104" s="6"/>
      <c r="J104" s="6">
        <f>G104+H104</f>
        <v>15</v>
      </c>
      <c r="K104" s="6"/>
      <c r="L104" s="6"/>
      <c r="M104" s="6"/>
      <c r="N104" s="6">
        <f>N102/N106</f>
        <v>10</v>
      </c>
      <c r="O104" s="6">
        <f>O102/O106</f>
        <v>5.0000884157662995</v>
      </c>
      <c r="P104" s="6">
        <f>N104+O104</f>
        <v>15.0000884157663</v>
      </c>
      <c r="ET104" s="35"/>
      <c r="EU104" s="35"/>
      <c r="EV104" s="35"/>
      <c r="EW104" s="35"/>
      <c r="EX104" s="35"/>
      <c r="EY104" s="35"/>
    </row>
    <row r="105" spans="1:155" s="16" customFormat="1" ht="19.5" customHeight="1">
      <c r="A105" s="4" t="s">
        <v>232</v>
      </c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ET105" s="35"/>
      <c r="EU105" s="35"/>
      <c r="EV105" s="35"/>
      <c r="EW105" s="35"/>
      <c r="EX105" s="35"/>
      <c r="EY105" s="35"/>
    </row>
    <row r="106" spans="1:155" s="16" customFormat="1" ht="37.5" customHeight="1">
      <c r="A106" s="7" t="s">
        <v>315</v>
      </c>
      <c r="B106" s="5"/>
      <c r="C106" s="5"/>
      <c r="D106" s="6">
        <v>100000</v>
      </c>
      <c r="E106" s="6">
        <v>500000</v>
      </c>
      <c r="F106" s="6">
        <f>D106+E106</f>
        <v>600000</v>
      </c>
      <c r="G106" s="6">
        <v>110000</v>
      </c>
      <c r="H106" s="6">
        <v>533500</v>
      </c>
      <c r="I106" s="6"/>
      <c r="J106" s="6">
        <f>G106+H106</f>
        <v>643500</v>
      </c>
      <c r="K106" s="6"/>
      <c r="L106" s="6"/>
      <c r="M106" s="6"/>
      <c r="N106" s="6">
        <v>120000</v>
      </c>
      <c r="O106" s="6">
        <v>565510</v>
      </c>
      <c r="P106" s="6">
        <f>N106+O106</f>
        <v>685510</v>
      </c>
      <c r="ET106" s="35"/>
      <c r="EU106" s="35"/>
      <c r="EV106" s="35"/>
      <c r="EW106" s="35"/>
      <c r="EX106" s="35"/>
      <c r="EY106" s="35"/>
    </row>
    <row r="107" spans="1:149" s="123" customFormat="1" ht="36" customHeight="1">
      <c r="A107" s="91" t="s">
        <v>492</v>
      </c>
      <c r="B107" s="83"/>
      <c r="C107" s="83"/>
      <c r="D107" s="87"/>
      <c r="E107" s="87">
        <f>(E112*E115)+(E113*E116)-0.02</f>
        <v>14250000.001300002</v>
      </c>
      <c r="F107" s="87">
        <f>E107</f>
        <v>14250000.001300002</v>
      </c>
      <c r="G107" s="87"/>
      <c r="H107" s="87">
        <f>(H112*H115)+(H113*H116)</f>
        <v>15204800.001300002</v>
      </c>
      <c r="I107" s="87"/>
      <c r="J107" s="87">
        <f>H107</f>
        <v>15204800.001300002</v>
      </c>
      <c r="K107" s="87">
        <f aca="true" t="shared" si="7" ref="K107:P107">(K112*K115)+(K113*K116)</f>
        <v>0</v>
      </c>
      <c r="L107" s="87">
        <f t="shared" si="7"/>
        <v>0</v>
      </c>
      <c r="M107" s="87">
        <f t="shared" si="7"/>
        <v>0</v>
      </c>
      <c r="N107" s="87"/>
      <c r="O107" s="87">
        <f>(O112*O115)+(O113*O116)</f>
        <v>16117000.0008</v>
      </c>
      <c r="P107" s="87">
        <f t="shared" si="7"/>
        <v>16117000.0008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</row>
    <row r="108" spans="1:16" ht="11.25">
      <c r="A108" s="4" t="s">
        <v>2</v>
      </c>
      <c r="B108" s="5"/>
      <c r="C108" s="5"/>
      <c r="D108" s="6"/>
      <c r="E108" s="6"/>
      <c r="F108" s="6"/>
      <c r="G108" s="6"/>
      <c r="H108" s="6"/>
      <c r="I108" s="6"/>
      <c r="J108" s="25"/>
      <c r="K108" s="6"/>
      <c r="L108" s="6"/>
      <c r="M108" s="6"/>
      <c r="N108" s="6"/>
      <c r="O108" s="6"/>
      <c r="P108" s="6"/>
    </row>
    <row r="109" spans="1:16" ht="22.5">
      <c r="A109" s="7" t="s">
        <v>482</v>
      </c>
      <c r="B109" s="5"/>
      <c r="C109" s="5"/>
      <c r="D109" s="6"/>
      <c r="E109" s="6">
        <v>380000</v>
      </c>
      <c r="F109" s="6">
        <f>E109</f>
        <v>380000</v>
      </c>
      <c r="G109" s="6"/>
      <c r="H109" s="6">
        <f>E109</f>
        <v>380000</v>
      </c>
      <c r="I109" s="6"/>
      <c r="J109" s="6">
        <f aca="true" t="shared" si="8" ref="J109:J115">H109</f>
        <v>380000</v>
      </c>
      <c r="K109" s="6"/>
      <c r="L109" s="6"/>
      <c r="M109" s="6"/>
      <c r="N109" s="6"/>
      <c r="O109" s="6">
        <f>H109</f>
        <v>380000</v>
      </c>
      <c r="P109" s="6">
        <f>O109</f>
        <v>380000</v>
      </c>
    </row>
    <row r="110" spans="1:16" ht="29.25" customHeight="1">
      <c r="A110" s="7" t="s">
        <v>70</v>
      </c>
      <c r="B110" s="5"/>
      <c r="C110" s="5"/>
      <c r="D110" s="6"/>
      <c r="E110" s="6">
        <v>76000</v>
      </c>
      <c r="F110" s="6">
        <f>E110</f>
        <v>76000</v>
      </c>
      <c r="G110" s="6"/>
      <c r="H110" s="6">
        <f>E110</f>
        <v>76000</v>
      </c>
      <c r="I110" s="6"/>
      <c r="J110" s="6">
        <f>H110</f>
        <v>76000</v>
      </c>
      <c r="K110" s="6"/>
      <c r="L110" s="6"/>
      <c r="M110" s="6"/>
      <c r="N110" s="6"/>
      <c r="O110" s="6">
        <f>H110</f>
        <v>76000</v>
      </c>
      <c r="P110" s="6">
        <f>O110</f>
        <v>76000</v>
      </c>
    </row>
    <row r="111" spans="1:16" ht="11.25">
      <c r="A111" s="4" t="s">
        <v>3</v>
      </c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34.5" customHeight="1">
      <c r="A112" s="7" t="s">
        <v>483</v>
      </c>
      <c r="B112" s="5"/>
      <c r="C112" s="5"/>
      <c r="D112" s="6"/>
      <c r="E112" s="6">
        <v>2664</v>
      </c>
      <c r="F112" s="6">
        <f>E112</f>
        <v>2664</v>
      </c>
      <c r="G112" s="6"/>
      <c r="H112" s="6">
        <v>2065.7</v>
      </c>
      <c r="I112" s="6"/>
      <c r="J112" s="6">
        <f t="shared" si="8"/>
        <v>2065.7</v>
      </c>
      <c r="K112" s="6"/>
      <c r="L112" s="6"/>
      <c r="M112" s="6"/>
      <c r="N112" s="6"/>
      <c r="O112" s="6">
        <v>1483.7</v>
      </c>
      <c r="P112" s="6">
        <f>O112</f>
        <v>1483.7</v>
      </c>
    </row>
    <row r="113" spans="1:16" ht="26.25" customHeight="1">
      <c r="A113" s="7" t="s">
        <v>71</v>
      </c>
      <c r="B113" s="5"/>
      <c r="C113" s="5"/>
      <c r="D113" s="6"/>
      <c r="E113" s="6">
        <v>19197.0681</v>
      </c>
      <c r="F113" s="6">
        <f>E113</f>
        <v>19197.0681</v>
      </c>
      <c r="G113" s="6"/>
      <c r="H113" s="6">
        <v>20483.2383</v>
      </c>
      <c r="I113" s="6"/>
      <c r="J113" s="6">
        <f>H113</f>
        <v>20483.2383</v>
      </c>
      <c r="K113" s="6"/>
      <c r="L113" s="6"/>
      <c r="M113" s="6"/>
      <c r="N113" s="6"/>
      <c r="O113" s="6">
        <v>21712.1821</v>
      </c>
      <c r="P113" s="6">
        <f>O113</f>
        <v>21712.1821</v>
      </c>
    </row>
    <row r="114" spans="1:16" ht="11.25">
      <c r="A114" s="4" t="s">
        <v>5</v>
      </c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22.5" customHeight="1">
      <c r="A115" s="7" t="s">
        <v>484</v>
      </c>
      <c r="B115" s="5"/>
      <c r="C115" s="5"/>
      <c r="D115" s="6"/>
      <c r="E115" s="6">
        <v>1220</v>
      </c>
      <c r="F115" s="6">
        <f>E115</f>
        <v>1220</v>
      </c>
      <c r="G115" s="6"/>
      <c r="H115" s="6">
        <v>1302</v>
      </c>
      <c r="I115" s="6"/>
      <c r="J115" s="6">
        <f t="shared" si="8"/>
        <v>1302</v>
      </c>
      <c r="K115" s="6"/>
      <c r="L115" s="6"/>
      <c r="M115" s="6"/>
      <c r="N115" s="6"/>
      <c r="O115" s="6">
        <v>1380</v>
      </c>
      <c r="P115" s="6">
        <f>O115</f>
        <v>1380</v>
      </c>
    </row>
    <row r="116" spans="1:16" ht="22.5" customHeight="1">
      <c r="A116" s="7" t="s">
        <v>73</v>
      </c>
      <c r="B116" s="5"/>
      <c r="C116" s="5"/>
      <c r="D116" s="6"/>
      <c r="E116" s="6">
        <v>573</v>
      </c>
      <c r="F116" s="6">
        <f>E116</f>
        <v>573</v>
      </c>
      <c r="G116" s="6"/>
      <c r="H116" s="6">
        <v>611</v>
      </c>
      <c r="I116" s="6"/>
      <c r="J116" s="6">
        <f>H116</f>
        <v>611</v>
      </c>
      <c r="K116" s="6"/>
      <c r="L116" s="6"/>
      <c r="M116" s="6"/>
      <c r="N116" s="6"/>
      <c r="O116" s="6">
        <v>648</v>
      </c>
      <c r="P116" s="6">
        <f>O116</f>
        <v>648</v>
      </c>
    </row>
    <row r="117" spans="1:16" ht="11.25">
      <c r="A117" s="4" t="s">
        <v>4</v>
      </c>
      <c r="B117" s="5"/>
      <c r="C117" s="5"/>
      <c r="D117" s="6"/>
      <c r="E117" s="6"/>
      <c r="F117" s="6"/>
      <c r="G117" s="6"/>
      <c r="H117" s="6"/>
      <c r="I117" s="6"/>
      <c r="J117" s="25"/>
      <c r="K117" s="6"/>
      <c r="L117" s="6"/>
      <c r="M117" s="6"/>
      <c r="N117" s="6"/>
      <c r="O117" s="6"/>
      <c r="P117" s="6"/>
    </row>
    <row r="118" spans="1:16" ht="38.25" customHeight="1">
      <c r="A118" s="7" t="s">
        <v>485</v>
      </c>
      <c r="B118" s="5"/>
      <c r="C118" s="5"/>
      <c r="D118" s="6"/>
      <c r="E118" s="6">
        <f>E112/E109*100</f>
        <v>0.7010526315789474</v>
      </c>
      <c r="F118" s="6">
        <f aca="true" t="shared" si="9" ref="F118:P118">F112/F109*100</f>
        <v>0.7010526315789474</v>
      </c>
      <c r="G118" s="6"/>
      <c r="H118" s="6">
        <f t="shared" si="9"/>
        <v>0.5436052631578947</v>
      </c>
      <c r="I118" s="6"/>
      <c r="J118" s="6">
        <f t="shared" si="9"/>
        <v>0.5436052631578947</v>
      </c>
      <c r="K118" s="6" t="e">
        <f t="shared" si="9"/>
        <v>#DIV/0!</v>
      </c>
      <c r="L118" s="6" t="e">
        <f t="shared" si="9"/>
        <v>#DIV/0!</v>
      </c>
      <c r="M118" s="6" t="e">
        <f t="shared" si="9"/>
        <v>#DIV/0!</v>
      </c>
      <c r="N118" s="6"/>
      <c r="O118" s="6">
        <f t="shared" si="9"/>
        <v>0.3904473684210526</v>
      </c>
      <c r="P118" s="6">
        <f t="shared" si="9"/>
        <v>0.3904473684210526</v>
      </c>
    </row>
    <row r="119" spans="1:16" ht="38.25" customHeight="1">
      <c r="A119" s="7" t="s">
        <v>72</v>
      </c>
      <c r="B119" s="5"/>
      <c r="C119" s="5"/>
      <c r="D119" s="6"/>
      <c r="E119" s="6">
        <f>E113/E110*100</f>
        <v>25.25930013157895</v>
      </c>
      <c r="F119" s="6">
        <f aca="true" t="shared" si="10" ref="F119:P119">F113/F110*100</f>
        <v>25.25930013157895</v>
      </c>
      <c r="G119" s="6"/>
      <c r="H119" s="6">
        <f>H113/H110*100</f>
        <v>26.951629342105264</v>
      </c>
      <c r="I119" s="6"/>
      <c r="J119" s="6">
        <f t="shared" si="10"/>
        <v>26.951629342105264</v>
      </c>
      <c r="K119" s="6" t="e">
        <f t="shared" si="10"/>
        <v>#DIV/0!</v>
      </c>
      <c r="L119" s="6" t="e">
        <f t="shared" si="10"/>
        <v>#DIV/0!</v>
      </c>
      <c r="M119" s="6" t="e">
        <f t="shared" si="10"/>
        <v>#DIV/0!</v>
      </c>
      <c r="N119" s="6"/>
      <c r="O119" s="6">
        <f t="shared" si="10"/>
        <v>28.56866065789474</v>
      </c>
      <c r="P119" s="6">
        <f t="shared" si="10"/>
        <v>28.56866065789474</v>
      </c>
    </row>
    <row r="120" spans="1:155" s="81" customFormat="1" ht="30" customHeight="1">
      <c r="A120" s="91" t="s">
        <v>493</v>
      </c>
      <c r="B120" s="79"/>
      <c r="C120" s="79"/>
      <c r="D120" s="87">
        <f>D122</f>
        <v>2000000</v>
      </c>
      <c r="E120" s="87"/>
      <c r="F120" s="87">
        <f>D120</f>
        <v>2000000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ET120" s="82"/>
      <c r="EU120" s="82"/>
      <c r="EV120" s="82"/>
      <c r="EW120" s="82"/>
      <c r="EX120" s="82"/>
      <c r="EY120" s="82"/>
    </row>
    <row r="121" spans="1:155" s="16" customFormat="1" ht="18.75" customHeight="1">
      <c r="A121" s="4" t="s">
        <v>77</v>
      </c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ET121" s="35"/>
      <c r="EU121" s="35"/>
      <c r="EV121" s="35"/>
      <c r="EW121" s="35"/>
      <c r="EX121" s="35"/>
      <c r="EY121" s="35"/>
    </row>
    <row r="122" spans="1:155" s="16" customFormat="1" ht="30" customHeight="1">
      <c r="A122" s="7" t="s">
        <v>301</v>
      </c>
      <c r="B122" s="5"/>
      <c r="C122" s="5"/>
      <c r="D122" s="6">
        <v>2000000</v>
      </c>
      <c r="E122" s="6"/>
      <c r="F122" s="6">
        <f>D122</f>
        <v>2000000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ET122" s="35"/>
      <c r="EU122" s="35"/>
      <c r="EV122" s="35"/>
      <c r="EW122" s="35"/>
      <c r="EX122" s="35"/>
      <c r="EY122" s="35"/>
    </row>
    <row r="123" spans="1:155" s="16" customFormat="1" ht="18.75" customHeight="1">
      <c r="A123" s="4" t="s">
        <v>237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ET123" s="35"/>
      <c r="EU123" s="35"/>
      <c r="EV123" s="35"/>
      <c r="EW123" s="35"/>
      <c r="EX123" s="35"/>
      <c r="EY123" s="35"/>
    </row>
    <row r="124" spans="1:155" s="16" customFormat="1" ht="30" customHeight="1">
      <c r="A124" s="51" t="s">
        <v>302</v>
      </c>
      <c r="B124" s="5"/>
      <c r="C124" s="5"/>
      <c r="D124" s="6">
        <f>D122/D126</f>
        <v>10</v>
      </c>
      <c r="E124" s="6"/>
      <c r="F124" s="6">
        <f>D124</f>
        <v>10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ET124" s="35"/>
      <c r="EU124" s="35"/>
      <c r="EV124" s="35"/>
      <c r="EW124" s="35"/>
      <c r="EX124" s="35"/>
      <c r="EY124" s="35"/>
    </row>
    <row r="125" spans="1:155" s="16" customFormat="1" ht="21" customHeight="1">
      <c r="A125" s="4" t="s">
        <v>232</v>
      </c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ET125" s="35"/>
      <c r="EU125" s="35"/>
      <c r="EV125" s="35"/>
      <c r="EW125" s="35"/>
      <c r="EX125" s="35"/>
      <c r="EY125" s="35"/>
    </row>
    <row r="126" spans="1:155" s="16" customFormat="1" ht="30" customHeight="1">
      <c r="A126" s="7" t="s">
        <v>303</v>
      </c>
      <c r="B126" s="5"/>
      <c r="C126" s="5"/>
      <c r="D126" s="6">
        <v>200000</v>
      </c>
      <c r="E126" s="6"/>
      <c r="F126" s="6">
        <f>D126</f>
        <v>200000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ET126" s="35"/>
      <c r="EU126" s="35"/>
      <c r="EV126" s="35"/>
      <c r="EW126" s="35"/>
      <c r="EX126" s="35"/>
      <c r="EY126" s="35"/>
    </row>
    <row r="127" spans="1:155" s="81" customFormat="1" ht="30" customHeight="1">
      <c r="A127" s="91" t="s">
        <v>494</v>
      </c>
      <c r="B127" s="79"/>
      <c r="C127" s="79"/>
      <c r="D127" s="87">
        <f>D129</f>
        <v>5000000</v>
      </c>
      <c r="E127" s="87"/>
      <c r="F127" s="87">
        <f>D127</f>
        <v>5000000</v>
      </c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ET127" s="82"/>
      <c r="EU127" s="82"/>
      <c r="EV127" s="82"/>
      <c r="EW127" s="82"/>
      <c r="EX127" s="82"/>
      <c r="EY127" s="82"/>
    </row>
    <row r="128" spans="1:155" s="16" customFormat="1" ht="20.25" customHeight="1">
      <c r="A128" s="4" t="s">
        <v>77</v>
      </c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ET128" s="35"/>
      <c r="EU128" s="35"/>
      <c r="EV128" s="35"/>
      <c r="EW128" s="35"/>
      <c r="EX128" s="35"/>
      <c r="EY128" s="35"/>
    </row>
    <row r="129" spans="1:155" s="16" customFormat="1" ht="30" customHeight="1">
      <c r="A129" s="7" t="s">
        <v>304</v>
      </c>
      <c r="B129" s="5"/>
      <c r="C129" s="5"/>
      <c r="D129" s="6">
        <v>5000000</v>
      </c>
      <c r="E129" s="6"/>
      <c r="F129" s="6">
        <f>D129</f>
        <v>5000000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ET129" s="35"/>
      <c r="EU129" s="35"/>
      <c r="EV129" s="35"/>
      <c r="EW129" s="35"/>
      <c r="EX129" s="35"/>
      <c r="EY129" s="35"/>
    </row>
    <row r="130" spans="1:155" s="16" customFormat="1" ht="20.25" customHeight="1">
      <c r="A130" s="4" t="s">
        <v>237</v>
      </c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ET130" s="35"/>
      <c r="EU130" s="35"/>
      <c r="EV130" s="35"/>
      <c r="EW130" s="35"/>
      <c r="EX130" s="35"/>
      <c r="EY130" s="35"/>
    </row>
    <row r="131" spans="1:155" s="16" customFormat="1" ht="16.5" customHeight="1">
      <c r="A131" s="51" t="s">
        <v>305</v>
      </c>
      <c r="B131" s="5"/>
      <c r="C131" s="5"/>
      <c r="D131" s="6">
        <v>1</v>
      </c>
      <c r="E131" s="6"/>
      <c r="F131" s="6">
        <v>1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ET131" s="35"/>
      <c r="EU131" s="35"/>
      <c r="EV131" s="35"/>
      <c r="EW131" s="35"/>
      <c r="EX131" s="35"/>
      <c r="EY131" s="35"/>
    </row>
    <row r="132" spans="1:155" s="16" customFormat="1" ht="22.5" customHeight="1">
      <c r="A132" s="4" t="s">
        <v>232</v>
      </c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ET132" s="35"/>
      <c r="EU132" s="35"/>
      <c r="EV132" s="35"/>
      <c r="EW132" s="35"/>
      <c r="EX132" s="35"/>
      <c r="EY132" s="35"/>
    </row>
    <row r="133" spans="1:155" s="16" customFormat="1" ht="21" customHeight="1">
      <c r="A133" s="7" t="s">
        <v>306</v>
      </c>
      <c r="B133" s="5"/>
      <c r="C133" s="5"/>
      <c r="D133" s="6">
        <f>D129/D131</f>
        <v>5000000</v>
      </c>
      <c r="E133" s="6"/>
      <c r="F133" s="6">
        <f>D133</f>
        <v>5000000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ET133" s="35"/>
      <c r="EU133" s="35"/>
      <c r="EV133" s="35"/>
      <c r="EW133" s="35"/>
      <c r="EX133" s="35"/>
      <c r="EY133" s="35"/>
    </row>
    <row r="134" spans="1:155" s="81" customFormat="1" ht="30" customHeight="1">
      <c r="A134" s="91" t="s">
        <v>495</v>
      </c>
      <c r="B134" s="79"/>
      <c r="C134" s="79"/>
      <c r="D134" s="87">
        <f>D136</f>
        <v>5000000</v>
      </c>
      <c r="E134" s="87"/>
      <c r="F134" s="87">
        <f>D134</f>
        <v>5000000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ET134" s="82"/>
      <c r="EU134" s="82"/>
      <c r="EV134" s="82"/>
      <c r="EW134" s="82"/>
      <c r="EX134" s="82"/>
      <c r="EY134" s="82"/>
    </row>
    <row r="135" spans="1:155" s="16" customFormat="1" ht="20.25" customHeight="1">
      <c r="A135" s="4" t="s">
        <v>77</v>
      </c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ET135" s="35"/>
      <c r="EU135" s="35"/>
      <c r="EV135" s="35"/>
      <c r="EW135" s="35"/>
      <c r="EX135" s="35"/>
      <c r="EY135" s="35"/>
    </row>
    <row r="136" spans="1:155" s="16" customFormat="1" ht="30" customHeight="1">
      <c r="A136" s="7" t="s">
        <v>307</v>
      </c>
      <c r="B136" s="5"/>
      <c r="C136" s="5"/>
      <c r="D136" s="6">
        <v>5000000</v>
      </c>
      <c r="E136" s="6"/>
      <c r="F136" s="6">
        <f>D136</f>
        <v>5000000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ET136" s="35"/>
      <c r="EU136" s="35"/>
      <c r="EV136" s="35"/>
      <c r="EW136" s="35"/>
      <c r="EX136" s="35"/>
      <c r="EY136" s="35"/>
    </row>
    <row r="137" spans="1:155" s="16" customFormat="1" ht="17.25" customHeight="1">
      <c r="A137" s="4" t="s">
        <v>237</v>
      </c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ET137" s="35"/>
      <c r="EU137" s="35"/>
      <c r="EV137" s="35"/>
      <c r="EW137" s="35"/>
      <c r="EX137" s="35"/>
      <c r="EY137" s="35"/>
    </row>
    <row r="138" spans="1:155" s="16" customFormat="1" ht="18" customHeight="1">
      <c r="A138" s="51" t="s">
        <v>305</v>
      </c>
      <c r="B138" s="5"/>
      <c r="C138" s="5"/>
      <c r="D138" s="6">
        <f>D136/D140</f>
        <v>5</v>
      </c>
      <c r="E138" s="6"/>
      <c r="F138" s="6">
        <f>D138</f>
        <v>5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ET138" s="35"/>
      <c r="EU138" s="35"/>
      <c r="EV138" s="35"/>
      <c r="EW138" s="35"/>
      <c r="EX138" s="35"/>
      <c r="EY138" s="35"/>
    </row>
    <row r="139" spans="1:155" s="16" customFormat="1" ht="21" customHeight="1">
      <c r="A139" s="4" t="s">
        <v>232</v>
      </c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ET139" s="35"/>
      <c r="EU139" s="35"/>
      <c r="EV139" s="35"/>
      <c r="EW139" s="35"/>
      <c r="EX139" s="35"/>
      <c r="EY139" s="35"/>
    </row>
    <row r="140" spans="1:155" s="16" customFormat="1" ht="24" customHeight="1">
      <c r="A140" s="7" t="s">
        <v>308</v>
      </c>
      <c r="B140" s="5"/>
      <c r="C140" s="5"/>
      <c r="D140" s="6">
        <v>1000000</v>
      </c>
      <c r="E140" s="6"/>
      <c r="F140" s="6">
        <f>D140</f>
        <v>1000000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ET140" s="35"/>
      <c r="EU140" s="35"/>
      <c r="EV140" s="35"/>
      <c r="EW140" s="35"/>
      <c r="EX140" s="35"/>
      <c r="EY140" s="35"/>
    </row>
    <row r="141" spans="1:155" s="81" customFormat="1" ht="24" customHeight="1">
      <c r="A141" s="91" t="s">
        <v>496</v>
      </c>
      <c r="B141" s="79"/>
      <c r="C141" s="79"/>
      <c r="D141" s="87">
        <f>D143</f>
        <v>1000000</v>
      </c>
      <c r="E141" s="87"/>
      <c r="F141" s="87">
        <f>D141</f>
        <v>1000000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ET141" s="82"/>
      <c r="EU141" s="82"/>
      <c r="EV141" s="82"/>
      <c r="EW141" s="82"/>
      <c r="EX141" s="82"/>
      <c r="EY141" s="82"/>
    </row>
    <row r="142" spans="1:155" s="16" customFormat="1" ht="18.75" customHeight="1">
      <c r="A142" s="4" t="s">
        <v>77</v>
      </c>
      <c r="B142" s="5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ET142" s="35"/>
      <c r="EU142" s="35"/>
      <c r="EV142" s="35"/>
      <c r="EW142" s="35"/>
      <c r="EX142" s="35"/>
      <c r="EY142" s="35"/>
    </row>
    <row r="143" spans="1:155" s="16" customFormat="1" ht="24" customHeight="1">
      <c r="A143" s="7" t="s">
        <v>309</v>
      </c>
      <c r="B143" s="5"/>
      <c r="C143" s="5"/>
      <c r="D143" s="6">
        <v>1000000</v>
      </c>
      <c r="E143" s="6"/>
      <c r="F143" s="6">
        <f>D143</f>
        <v>1000000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ET143" s="35"/>
      <c r="EU143" s="35"/>
      <c r="EV143" s="35"/>
      <c r="EW143" s="35"/>
      <c r="EX143" s="35"/>
      <c r="EY143" s="35"/>
    </row>
    <row r="144" spans="1:155" s="16" customFormat="1" ht="24" customHeight="1">
      <c r="A144" s="4" t="s">
        <v>237</v>
      </c>
      <c r="B144" s="5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ET144" s="35"/>
      <c r="EU144" s="35"/>
      <c r="EV144" s="35"/>
      <c r="EW144" s="35"/>
      <c r="EX144" s="35"/>
      <c r="EY144" s="35"/>
    </row>
    <row r="145" spans="1:155" s="16" customFormat="1" ht="19.5" customHeight="1">
      <c r="A145" s="51" t="s">
        <v>305</v>
      </c>
      <c r="B145" s="5"/>
      <c r="C145" s="5"/>
      <c r="D145" s="6">
        <v>1</v>
      </c>
      <c r="E145" s="6"/>
      <c r="F145" s="6">
        <f>D145</f>
        <v>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ET145" s="35"/>
      <c r="EU145" s="35"/>
      <c r="EV145" s="35"/>
      <c r="EW145" s="35"/>
      <c r="EX145" s="35"/>
      <c r="EY145" s="35"/>
    </row>
    <row r="146" spans="1:155" s="16" customFormat="1" ht="24" customHeight="1">
      <c r="A146" s="4" t="s">
        <v>232</v>
      </c>
      <c r="B146" s="5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ET146" s="35"/>
      <c r="EU146" s="35"/>
      <c r="EV146" s="35"/>
      <c r="EW146" s="35"/>
      <c r="EX146" s="35"/>
      <c r="EY146" s="35"/>
    </row>
    <row r="147" spans="1:155" s="16" customFormat="1" ht="24" customHeight="1">
      <c r="A147" s="7" t="s">
        <v>310</v>
      </c>
      <c r="B147" s="5"/>
      <c r="C147" s="5"/>
      <c r="D147" s="6">
        <f>D143/D145</f>
        <v>1000000</v>
      </c>
      <c r="E147" s="6"/>
      <c r="F147" s="6">
        <f>D147</f>
        <v>1000000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ET147" s="35"/>
      <c r="EU147" s="35"/>
      <c r="EV147" s="35"/>
      <c r="EW147" s="35"/>
      <c r="EX147" s="35"/>
      <c r="EY147" s="35"/>
    </row>
    <row r="148" spans="1:155" s="81" customFormat="1" ht="24" customHeight="1">
      <c r="A148" s="91" t="s">
        <v>412</v>
      </c>
      <c r="B148" s="79"/>
      <c r="C148" s="79"/>
      <c r="D148" s="80"/>
      <c r="E148" s="87">
        <f>600000+1200000+3500000</f>
        <v>5300000</v>
      </c>
      <c r="F148" s="87">
        <f>E148</f>
        <v>5300000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ET148" s="82"/>
      <c r="EU148" s="82"/>
      <c r="EV148" s="82"/>
      <c r="EW148" s="82"/>
      <c r="EX148" s="82"/>
      <c r="EY148" s="82"/>
    </row>
    <row r="149" spans="1:155" s="16" customFormat="1" ht="24" customHeight="1">
      <c r="A149" s="4" t="s">
        <v>77</v>
      </c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ET149" s="35"/>
      <c r="EU149" s="35"/>
      <c r="EV149" s="35"/>
      <c r="EW149" s="35"/>
      <c r="EX149" s="35"/>
      <c r="EY149" s="35"/>
    </row>
    <row r="150" spans="1:155" s="16" customFormat="1" ht="24" customHeight="1">
      <c r="A150" s="7" t="s">
        <v>311</v>
      </c>
      <c r="B150" s="5"/>
      <c r="C150" s="5"/>
      <c r="D150" s="6"/>
      <c r="E150" s="6">
        <f>E148</f>
        <v>5300000</v>
      </c>
      <c r="F150" s="6">
        <f>E150</f>
        <v>5300000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ET150" s="35"/>
      <c r="EU150" s="35"/>
      <c r="EV150" s="35"/>
      <c r="EW150" s="35"/>
      <c r="EX150" s="35"/>
      <c r="EY150" s="35"/>
    </row>
    <row r="151" spans="1:155" s="16" customFormat="1" ht="24" customHeight="1">
      <c r="A151" s="4" t="s">
        <v>237</v>
      </c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ET151" s="35"/>
      <c r="EU151" s="35"/>
      <c r="EV151" s="35"/>
      <c r="EW151" s="35"/>
      <c r="EX151" s="35"/>
      <c r="EY151" s="35"/>
    </row>
    <row r="152" spans="1:155" s="16" customFormat="1" ht="29.25" customHeight="1">
      <c r="A152" s="51" t="s">
        <v>312</v>
      </c>
      <c r="B152" s="5"/>
      <c r="C152" s="5"/>
      <c r="D152" s="6"/>
      <c r="E152" s="6">
        <v>3</v>
      </c>
      <c r="F152" s="6">
        <f>E152</f>
        <v>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ET152" s="35"/>
      <c r="EU152" s="35"/>
      <c r="EV152" s="35"/>
      <c r="EW152" s="35"/>
      <c r="EX152" s="35"/>
      <c r="EY152" s="35"/>
    </row>
    <row r="153" spans="1:155" s="16" customFormat="1" ht="30" customHeight="1">
      <c r="A153" s="4" t="s">
        <v>232</v>
      </c>
      <c r="B153" s="5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ET153" s="35"/>
      <c r="EU153" s="35"/>
      <c r="EV153" s="35"/>
      <c r="EW153" s="35"/>
      <c r="EX153" s="35"/>
      <c r="EY153" s="35"/>
    </row>
    <row r="154" spans="1:155" s="16" customFormat="1" ht="26.25" customHeight="1">
      <c r="A154" s="7" t="s">
        <v>319</v>
      </c>
      <c r="B154" s="5"/>
      <c r="C154" s="5"/>
      <c r="D154" s="6"/>
      <c r="E154" s="6">
        <f>E150/E152</f>
        <v>1766666.6666666667</v>
      </c>
      <c r="F154" s="6">
        <f>F150/F152</f>
        <v>1766666.6666666667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ET154" s="35"/>
      <c r="EU154" s="35"/>
      <c r="EV154" s="35"/>
      <c r="EW154" s="35"/>
      <c r="EX154" s="35"/>
      <c r="EY154" s="35"/>
    </row>
    <row r="155" spans="1:155" s="202" customFormat="1" ht="36" customHeight="1">
      <c r="A155" s="200" t="s">
        <v>413</v>
      </c>
      <c r="B155" s="201"/>
      <c r="C155" s="201"/>
      <c r="D155" s="199">
        <f>(D161*D174)+(D164*D170)+(D166*D172)+(D167*D173)-0.06</f>
        <v>71178700.00478229</v>
      </c>
      <c r="E155" s="199">
        <f>E165*E171-0.25</f>
        <v>17119999.99692</v>
      </c>
      <c r="F155" s="199">
        <f>D155+E155</f>
        <v>88298700.0017023</v>
      </c>
      <c r="G155" s="199">
        <f>(G174*G168)+0.15+(G164*G170)+(G166*G172)+(G167*G173)-0.03</f>
        <v>69476000.00386953</v>
      </c>
      <c r="H155" s="199">
        <f>H165*H171</f>
        <v>18267000</v>
      </c>
      <c r="I155" s="199"/>
      <c r="J155" s="199">
        <f>G155+H155</f>
        <v>87743000.00386953</v>
      </c>
      <c r="K155" s="199">
        <f>(K164*K170)+(K165*K171)+(K167*K173)+(K166*K172)+(K168*K174)+100</f>
        <v>100</v>
      </c>
      <c r="L155" s="199">
        <f>(L164*L170)+(L165*L171)+(L167*L173)+(L166*L172)+(L168*L174)+100</f>
        <v>100</v>
      </c>
      <c r="M155" s="199">
        <f>(M164*M170)+(M165*M171)+(M167*M173)+(M166*M172)+(M168*M174)+100</f>
        <v>100</v>
      </c>
      <c r="N155" s="199">
        <f>(N174*N168)+(N164*N170)+(N166*N172)+(N167*N173)-0.01</f>
        <v>73644300.00451978</v>
      </c>
      <c r="O155" s="199">
        <f>O171*O165-0.02</f>
        <v>19362999.996</v>
      </c>
      <c r="P155" s="199">
        <f>N155+O155</f>
        <v>93007300.00051978</v>
      </c>
      <c r="ET155" s="203"/>
      <c r="EU155" s="203"/>
      <c r="EV155" s="203"/>
      <c r="EW155" s="203"/>
      <c r="EX155" s="203"/>
      <c r="EY155" s="203"/>
    </row>
    <row r="156" spans="1:155" s="16" customFormat="1" ht="21" customHeight="1">
      <c r="A156" s="7" t="s">
        <v>34</v>
      </c>
      <c r="B156" s="5"/>
      <c r="C156" s="5"/>
      <c r="D156" s="80">
        <v>664.71</v>
      </c>
      <c r="E156" s="80"/>
      <c r="F156" s="80">
        <f>D156</f>
        <v>664.71</v>
      </c>
      <c r="G156" s="80">
        <v>664.71</v>
      </c>
      <c r="H156" s="80"/>
      <c r="I156" s="80"/>
      <c r="J156" s="80">
        <f>G156</f>
        <v>664.71</v>
      </c>
      <c r="K156" s="80"/>
      <c r="L156" s="80"/>
      <c r="M156" s="80"/>
      <c r="N156" s="80">
        <v>664.71</v>
      </c>
      <c r="O156" s="80"/>
      <c r="P156" s="80">
        <f>N156</f>
        <v>664.71</v>
      </c>
      <c r="ET156" s="35"/>
      <c r="EU156" s="35"/>
      <c r="EV156" s="35"/>
      <c r="EW156" s="35"/>
      <c r="EX156" s="35"/>
      <c r="EY156" s="35"/>
    </row>
    <row r="157" spans="1:155" s="16" customFormat="1" ht="27" customHeight="1">
      <c r="A157" s="7" t="s">
        <v>35</v>
      </c>
      <c r="B157" s="5"/>
      <c r="C157" s="5"/>
      <c r="D157" s="80"/>
      <c r="E157" s="80">
        <v>462.13</v>
      </c>
      <c r="F157" s="80">
        <f>E157</f>
        <v>462.13</v>
      </c>
      <c r="G157" s="80"/>
      <c r="H157" s="80">
        <v>462.13</v>
      </c>
      <c r="I157" s="80"/>
      <c r="J157" s="80">
        <f>H157</f>
        <v>462.13</v>
      </c>
      <c r="K157" s="80"/>
      <c r="L157" s="80"/>
      <c r="M157" s="80"/>
      <c r="N157" s="80"/>
      <c r="O157" s="80">
        <v>462.13</v>
      </c>
      <c r="P157" s="80">
        <f>O157</f>
        <v>462.13</v>
      </c>
      <c r="ET157" s="35"/>
      <c r="EU157" s="35"/>
      <c r="EV157" s="35"/>
      <c r="EW157" s="35"/>
      <c r="EX157" s="35"/>
      <c r="EY157" s="35"/>
    </row>
    <row r="158" spans="1:155" s="16" customFormat="1" ht="30.75" customHeight="1">
      <c r="A158" s="7" t="s">
        <v>36</v>
      </c>
      <c r="B158" s="5"/>
      <c r="C158" s="5"/>
      <c r="D158" s="80">
        <v>105.83</v>
      </c>
      <c r="E158" s="80"/>
      <c r="F158" s="80">
        <f>D158</f>
        <v>105.83</v>
      </c>
      <c r="G158" s="80">
        <v>105.83</v>
      </c>
      <c r="H158" s="80"/>
      <c r="I158" s="80"/>
      <c r="J158" s="80">
        <f>G158</f>
        <v>105.83</v>
      </c>
      <c r="K158" s="80"/>
      <c r="L158" s="80"/>
      <c r="M158" s="80"/>
      <c r="N158" s="80">
        <v>105.83</v>
      </c>
      <c r="O158" s="80"/>
      <c r="P158" s="80">
        <f>N158</f>
        <v>105.83</v>
      </c>
      <c r="ET158" s="35"/>
      <c r="EU158" s="35"/>
      <c r="EV158" s="35"/>
      <c r="EW158" s="35"/>
      <c r="EX158" s="35"/>
      <c r="EY158" s="35"/>
    </row>
    <row r="159" spans="1:155" s="16" customFormat="1" ht="25.5" customHeight="1">
      <c r="A159" s="7" t="s">
        <v>37</v>
      </c>
      <c r="B159" s="5"/>
      <c r="C159" s="5"/>
      <c r="D159" s="80">
        <v>18995</v>
      </c>
      <c r="E159" s="80"/>
      <c r="F159" s="80">
        <f>D159</f>
        <v>18995</v>
      </c>
      <c r="G159" s="80">
        <v>18995</v>
      </c>
      <c r="H159" s="80"/>
      <c r="I159" s="80"/>
      <c r="J159" s="80">
        <f>G159</f>
        <v>18995</v>
      </c>
      <c r="K159" s="80"/>
      <c r="L159" s="80"/>
      <c r="M159" s="80"/>
      <c r="N159" s="80">
        <v>18995</v>
      </c>
      <c r="O159" s="80"/>
      <c r="P159" s="80">
        <f>N159</f>
        <v>18995</v>
      </c>
      <c r="ET159" s="35"/>
      <c r="EU159" s="35"/>
      <c r="EV159" s="35"/>
      <c r="EW159" s="35"/>
      <c r="EX159" s="35"/>
      <c r="EY159" s="35"/>
    </row>
    <row r="160" spans="1:155" s="16" customFormat="1" ht="11.25">
      <c r="A160" s="7" t="s">
        <v>38</v>
      </c>
      <c r="B160" s="5"/>
      <c r="C160" s="5"/>
      <c r="D160" s="80">
        <v>8000</v>
      </c>
      <c r="E160" s="80"/>
      <c r="F160" s="80">
        <f>D160</f>
        <v>8000</v>
      </c>
      <c r="G160" s="80">
        <f>F160</f>
        <v>8000</v>
      </c>
      <c r="H160" s="80"/>
      <c r="I160" s="80"/>
      <c r="J160" s="80">
        <f>G160</f>
        <v>8000</v>
      </c>
      <c r="K160" s="80"/>
      <c r="L160" s="80"/>
      <c r="M160" s="80"/>
      <c r="N160" s="80">
        <f>G160</f>
        <v>8000</v>
      </c>
      <c r="O160" s="80"/>
      <c r="P160" s="80">
        <f>N160</f>
        <v>8000</v>
      </c>
      <c r="ET160" s="35"/>
      <c r="EU160" s="35"/>
      <c r="EV160" s="35"/>
      <c r="EW160" s="35"/>
      <c r="EX160" s="35"/>
      <c r="EY160" s="35"/>
    </row>
    <row r="161" spans="1:155" s="16" customFormat="1" ht="29.25" customHeight="1">
      <c r="A161" s="7" t="s">
        <v>39</v>
      </c>
      <c r="B161" s="5"/>
      <c r="C161" s="5"/>
      <c r="D161" s="80">
        <f>8922454.63+1851851.8518-10987.6543209</f>
        <v>10763318.827479102</v>
      </c>
      <c r="E161" s="80"/>
      <c r="F161" s="80">
        <f>D161</f>
        <v>10763318.827479102</v>
      </c>
      <c r="G161" s="80">
        <v>8922454.63</v>
      </c>
      <c r="H161" s="80"/>
      <c r="I161" s="80"/>
      <c r="J161" s="80">
        <f>G161</f>
        <v>8922454.63</v>
      </c>
      <c r="K161" s="80"/>
      <c r="L161" s="80"/>
      <c r="M161" s="80"/>
      <c r="N161" s="80">
        <v>8922454.63</v>
      </c>
      <c r="O161" s="80"/>
      <c r="P161" s="80">
        <f>N161</f>
        <v>8922454.63</v>
      </c>
      <c r="ET161" s="35"/>
      <c r="EU161" s="35"/>
      <c r="EV161" s="35"/>
      <c r="EW161" s="35"/>
      <c r="EX161" s="35"/>
      <c r="EY161" s="35"/>
    </row>
    <row r="162" spans="1:155" s="16" customFormat="1" ht="11.25">
      <c r="A162" s="4" t="s">
        <v>3</v>
      </c>
      <c r="B162" s="26"/>
      <c r="C162" s="26"/>
      <c r="D162" s="90"/>
      <c r="E162" s="90"/>
      <c r="F162" s="80"/>
      <c r="G162" s="90"/>
      <c r="H162" s="90"/>
      <c r="I162" s="90"/>
      <c r="J162" s="80"/>
      <c r="K162" s="80"/>
      <c r="L162" s="80"/>
      <c r="M162" s="80"/>
      <c r="N162" s="90"/>
      <c r="O162" s="90"/>
      <c r="P162" s="80"/>
      <c r="ET162" s="35"/>
      <c r="EU162" s="35"/>
      <c r="EV162" s="35"/>
      <c r="EW162" s="35"/>
      <c r="EX162" s="35"/>
      <c r="EY162" s="35"/>
    </row>
    <row r="163" spans="1:155" s="16" customFormat="1" ht="24" customHeight="1">
      <c r="A163" s="7" t="s">
        <v>266</v>
      </c>
      <c r="B163" s="5"/>
      <c r="C163" s="5"/>
      <c r="D163" s="80"/>
      <c r="E163" s="80"/>
      <c r="F163" s="80"/>
      <c r="G163" s="80"/>
      <c r="H163" s="80"/>
      <c r="I163" s="80"/>
      <c r="J163" s="80">
        <f>G163</f>
        <v>0</v>
      </c>
      <c r="K163" s="80"/>
      <c r="L163" s="80"/>
      <c r="M163" s="80"/>
      <c r="N163" s="80"/>
      <c r="O163" s="80"/>
      <c r="P163" s="80">
        <f>N163</f>
        <v>0</v>
      </c>
      <c r="ET163" s="35"/>
      <c r="EU163" s="35"/>
      <c r="EV163" s="35"/>
      <c r="EW163" s="35"/>
      <c r="EX163" s="35"/>
      <c r="EY163" s="35"/>
    </row>
    <row r="164" spans="1:155" s="16" customFormat="1" ht="29.25" customHeight="1">
      <c r="A164" s="7" t="s">
        <v>40</v>
      </c>
      <c r="B164" s="5"/>
      <c r="C164" s="5"/>
      <c r="D164" s="80">
        <v>46</v>
      </c>
      <c r="E164" s="80"/>
      <c r="F164" s="80">
        <f>D164</f>
        <v>46</v>
      </c>
      <c r="G164" s="80">
        <v>46</v>
      </c>
      <c r="H164" s="80"/>
      <c r="I164" s="80"/>
      <c r="J164" s="80">
        <f>G164</f>
        <v>46</v>
      </c>
      <c r="K164" s="80"/>
      <c r="L164" s="80"/>
      <c r="M164" s="80"/>
      <c r="N164" s="80">
        <v>46</v>
      </c>
      <c r="O164" s="80"/>
      <c r="P164" s="80">
        <f>N164</f>
        <v>46</v>
      </c>
      <c r="ET164" s="35"/>
      <c r="EU164" s="35"/>
      <c r="EV164" s="35"/>
      <c r="EW164" s="35"/>
      <c r="EX164" s="35"/>
      <c r="EY164" s="35"/>
    </row>
    <row r="165" spans="1:155" s="16" customFormat="1" ht="30" customHeight="1">
      <c r="A165" s="7" t="s">
        <v>41</v>
      </c>
      <c r="B165" s="5"/>
      <c r="C165" s="5"/>
      <c r="D165" s="80"/>
      <c r="E165" s="80">
        <v>30.407446</v>
      </c>
      <c r="F165" s="80">
        <f>E165</f>
        <v>30.407446</v>
      </c>
      <c r="G165" s="80"/>
      <c r="H165" s="182">
        <v>30</v>
      </c>
      <c r="I165" s="80"/>
      <c r="J165" s="80">
        <f>H165</f>
        <v>30</v>
      </c>
      <c r="K165" s="80"/>
      <c r="L165" s="80"/>
      <c r="M165" s="80"/>
      <c r="N165" s="80"/>
      <c r="O165" s="80">
        <v>30.4</v>
      </c>
      <c r="P165" s="80">
        <f>O165</f>
        <v>30.4</v>
      </c>
      <c r="ET165" s="35"/>
      <c r="EU165" s="35"/>
      <c r="EV165" s="35"/>
      <c r="EW165" s="35"/>
      <c r="EX165" s="35"/>
      <c r="EY165" s="35"/>
    </row>
    <row r="166" spans="1:155" s="16" customFormat="1" ht="26.25" customHeight="1">
      <c r="A166" s="7" t="s">
        <v>54</v>
      </c>
      <c r="B166" s="5"/>
      <c r="C166" s="5"/>
      <c r="D166" s="80">
        <f>D159</f>
        <v>18995</v>
      </c>
      <c r="E166" s="80"/>
      <c r="F166" s="80">
        <f>D166</f>
        <v>18995</v>
      </c>
      <c r="G166" s="80">
        <f>G159</f>
        <v>18995</v>
      </c>
      <c r="H166" s="80"/>
      <c r="I166" s="80"/>
      <c r="J166" s="80">
        <f>G166</f>
        <v>18995</v>
      </c>
      <c r="K166" s="80"/>
      <c r="L166" s="80"/>
      <c r="M166" s="80"/>
      <c r="N166" s="80">
        <f>N159</f>
        <v>18995</v>
      </c>
      <c r="O166" s="80"/>
      <c r="P166" s="80">
        <f>N166</f>
        <v>18995</v>
      </c>
      <c r="ET166" s="35"/>
      <c r="EU166" s="35"/>
      <c r="EV166" s="35"/>
      <c r="EW166" s="35"/>
      <c r="EX166" s="35"/>
      <c r="EY166" s="35"/>
    </row>
    <row r="167" spans="1:155" s="16" customFormat="1" ht="24.75" customHeight="1">
      <c r="A167" s="7" t="s">
        <v>42</v>
      </c>
      <c r="B167" s="5"/>
      <c r="C167" s="5"/>
      <c r="D167" s="80">
        <v>2482</v>
      </c>
      <c r="E167" s="80"/>
      <c r="F167" s="80">
        <f>D167</f>
        <v>2482</v>
      </c>
      <c r="G167" s="80">
        <v>2482</v>
      </c>
      <c r="H167" s="80"/>
      <c r="I167" s="80"/>
      <c r="J167" s="80">
        <f>G167</f>
        <v>2482</v>
      </c>
      <c r="K167" s="80"/>
      <c r="L167" s="80"/>
      <c r="M167" s="80"/>
      <c r="N167" s="80">
        <v>2482</v>
      </c>
      <c r="O167" s="80"/>
      <c r="P167" s="80">
        <f>N167</f>
        <v>2482</v>
      </c>
      <c r="ET167" s="35"/>
      <c r="EU167" s="35"/>
      <c r="EV167" s="35"/>
      <c r="EW167" s="35"/>
      <c r="EX167" s="35"/>
      <c r="EY167" s="35"/>
    </row>
    <row r="168" spans="1:155" s="16" customFormat="1" ht="24.75" customHeight="1">
      <c r="A168" s="7" t="s">
        <v>43</v>
      </c>
      <c r="B168" s="5"/>
      <c r="C168" s="5"/>
      <c r="D168" s="80">
        <f>8922454.63+1851851.8518+10987.6543209</f>
        <v>10785294.1361209</v>
      </c>
      <c r="E168" s="80"/>
      <c r="F168" s="80">
        <f>D168</f>
        <v>10785294.1361209</v>
      </c>
      <c r="G168" s="80">
        <v>8922454.63</v>
      </c>
      <c r="H168" s="80"/>
      <c r="I168" s="80"/>
      <c r="J168" s="80">
        <f>G168</f>
        <v>8922454.63</v>
      </c>
      <c r="K168" s="80"/>
      <c r="L168" s="80"/>
      <c r="M168" s="80"/>
      <c r="N168" s="80">
        <v>8922454.63</v>
      </c>
      <c r="O168" s="80"/>
      <c r="P168" s="80">
        <f>N168</f>
        <v>8922454.63</v>
      </c>
      <c r="ET168" s="35"/>
      <c r="EU168" s="35"/>
      <c r="EV168" s="35"/>
      <c r="EW168" s="35"/>
      <c r="EX168" s="35"/>
      <c r="EY168" s="35"/>
    </row>
    <row r="169" spans="1:155" s="16" customFormat="1" ht="11.25">
      <c r="A169" s="4" t="s">
        <v>5</v>
      </c>
      <c r="B169" s="26"/>
      <c r="C169" s="26"/>
      <c r="D169" s="90"/>
      <c r="E169" s="90"/>
      <c r="F169" s="80"/>
      <c r="G169" s="90"/>
      <c r="H169" s="90"/>
      <c r="I169" s="90"/>
      <c r="J169" s="80"/>
      <c r="K169" s="80"/>
      <c r="L169" s="80"/>
      <c r="M169" s="80"/>
      <c r="N169" s="90"/>
      <c r="O169" s="90"/>
      <c r="P169" s="80"/>
      <c r="ET169" s="35"/>
      <c r="EU169" s="35"/>
      <c r="EV169" s="35"/>
      <c r="EW169" s="35"/>
      <c r="EX169" s="35"/>
      <c r="EY169" s="35"/>
    </row>
    <row r="170" spans="1:155" s="16" customFormat="1" ht="22.5">
      <c r="A170" s="7" t="s">
        <v>44</v>
      </c>
      <c r="B170" s="5"/>
      <c r="C170" s="5"/>
      <c r="D170" s="80">
        <v>312781.96</v>
      </c>
      <c r="E170" s="80"/>
      <c r="F170" s="80">
        <f>D170</f>
        <v>312781.96</v>
      </c>
      <c r="G170" s="80">
        <v>333737.737</v>
      </c>
      <c r="H170" s="80"/>
      <c r="I170" s="80"/>
      <c r="J170" s="80">
        <f>G170</f>
        <v>333737.737</v>
      </c>
      <c r="K170" s="80"/>
      <c r="L170" s="80"/>
      <c r="M170" s="80"/>
      <c r="N170" s="80">
        <v>353762.65</v>
      </c>
      <c r="O170" s="80"/>
      <c r="P170" s="80">
        <f>N170</f>
        <v>353762.65</v>
      </c>
      <c r="ET170" s="35"/>
      <c r="EU170" s="35"/>
      <c r="EV170" s="35"/>
      <c r="EW170" s="35"/>
      <c r="EX170" s="35"/>
      <c r="EY170" s="35"/>
    </row>
    <row r="171" spans="1:155" s="16" customFormat="1" ht="22.5">
      <c r="A171" s="7" t="s">
        <v>45</v>
      </c>
      <c r="B171" s="5"/>
      <c r="C171" s="5"/>
      <c r="D171" s="80"/>
      <c r="E171" s="80">
        <v>563020</v>
      </c>
      <c r="F171" s="80">
        <f>E171</f>
        <v>563020</v>
      </c>
      <c r="G171" s="80"/>
      <c r="H171" s="80">
        <v>608900</v>
      </c>
      <c r="I171" s="80"/>
      <c r="J171" s="80">
        <f>H171</f>
        <v>608900</v>
      </c>
      <c r="K171" s="80"/>
      <c r="L171" s="80"/>
      <c r="M171" s="80"/>
      <c r="N171" s="80"/>
      <c r="O171" s="80">
        <v>636940.79</v>
      </c>
      <c r="P171" s="80">
        <f>O171</f>
        <v>636940.79</v>
      </c>
      <c r="ET171" s="35"/>
      <c r="EU171" s="35"/>
      <c r="EV171" s="35"/>
      <c r="EW171" s="35"/>
      <c r="EX171" s="35"/>
      <c r="EY171" s="35"/>
    </row>
    <row r="172" spans="1:155" s="16" customFormat="1" ht="23.25" customHeight="1">
      <c r="A172" s="7" t="s">
        <v>46</v>
      </c>
      <c r="B172" s="5"/>
      <c r="C172" s="5"/>
      <c r="D172" s="80">
        <v>475.64125</v>
      </c>
      <c r="E172" s="80"/>
      <c r="F172" s="80">
        <v>420</v>
      </c>
      <c r="G172" s="80">
        <v>507.51</v>
      </c>
      <c r="H172" s="80"/>
      <c r="I172" s="80"/>
      <c r="J172" s="80">
        <f>G172</f>
        <v>507.51</v>
      </c>
      <c r="K172" s="80"/>
      <c r="L172" s="80"/>
      <c r="M172" s="80"/>
      <c r="N172" s="80">
        <v>537.95935</v>
      </c>
      <c r="O172" s="80"/>
      <c r="P172" s="80">
        <f>N172</f>
        <v>537.95935</v>
      </c>
      <c r="ET172" s="35"/>
      <c r="EU172" s="35"/>
      <c r="EV172" s="35"/>
      <c r="EW172" s="35"/>
      <c r="EX172" s="35"/>
      <c r="EY172" s="35"/>
    </row>
    <row r="173" spans="1:155" s="16" customFormat="1" ht="17.25" customHeight="1">
      <c r="A173" s="7" t="s">
        <v>47</v>
      </c>
      <c r="B173" s="5"/>
      <c r="C173" s="5"/>
      <c r="D173" s="80">
        <v>5190.48</v>
      </c>
      <c r="E173" s="80"/>
      <c r="F173" s="80">
        <f>D173</f>
        <v>5190.48</v>
      </c>
      <c r="G173" s="80">
        <v>5538.24</v>
      </c>
      <c r="H173" s="80"/>
      <c r="I173" s="80"/>
      <c r="J173" s="80">
        <f>G173</f>
        <v>5538.24</v>
      </c>
      <c r="K173" s="80"/>
      <c r="L173" s="80"/>
      <c r="M173" s="80"/>
      <c r="N173" s="80">
        <v>5870.54</v>
      </c>
      <c r="O173" s="80"/>
      <c r="P173" s="80">
        <f>N173</f>
        <v>5870.54</v>
      </c>
      <c r="ET173" s="35"/>
      <c r="EU173" s="35"/>
      <c r="EV173" s="35"/>
      <c r="EW173" s="35"/>
      <c r="EX173" s="35"/>
      <c r="EY173" s="35"/>
    </row>
    <row r="174" spans="1:155" s="16" customFormat="1" ht="33.75">
      <c r="A174" s="7" t="s">
        <v>122</v>
      </c>
      <c r="B174" s="5"/>
      <c r="C174" s="5"/>
      <c r="D174" s="80">
        <v>3.24</v>
      </c>
      <c r="E174" s="80"/>
      <c r="F174" s="80">
        <f>D174</f>
        <v>3.24</v>
      </c>
      <c r="G174" s="80">
        <v>3.4450161</v>
      </c>
      <c r="H174" s="80"/>
      <c r="I174" s="80"/>
      <c r="J174" s="80">
        <f>G174</f>
        <v>3.4450161</v>
      </c>
      <c r="K174" s="80"/>
      <c r="L174" s="80"/>
      <c r="M174" s="80"/>
      <c r="N174" s="80">
        <v>3.6516857</v>
      </c>
      <c r="O174" s="80"/>
      <c r="P174" s="80">
        <f>N174</f>
        <v>3.6516857</v>
      </c>
      <c r="ET174" s="35"/>
      <c r="EU174" s="35"/>
      <c r="EV174" s="35"/>
      <c r="EW174" s="35"/>
      <c r="EX174" s="35"/>
      <c r="EY174" s="35"/>
    </row>
    <row r="175" spans="1:155" s="16" customFormat="1" ht="11.25">
      <c r="A175" s="4" t="s">
        <v>4</v>
      </c>
      <c r="B175" s="26"/>
      <c r="C175" s="26"/>
      <c r="D175" s="19"/>
      <c r="E175" s="19"/>
      <c r="F175" s="6">
        <f>D175</f>
        <v>0</v>
      </c>
      <c r="G175" s="19"/>
      <c r="H175" s="19"/>
      <c r="I175" s="19"/>
      <c r="J175" s="6">
        <f>G175</f>
        <v>0</v>
      </c>
      <c r="K175" s="6"/>
      <c r="L175" s="6"/>
      <c r="M175" s="6"/>
      <c r="N175" s="19"/>
      <c r="O175" s="19"/>
      <c r="P175" s="6">
        <f>N175</f>
        <v>0</v>
      </c>
      <c r="ET175" s="35"/>
      <c r="EU175" s="35"/>
      <c r="EV175" s="35"/>
      <c r="EW175" s="35"/>
      <c r="EX175" s="35"/>
      <c r="EY175" s="35"/>
    </row>
    <row r="176" spans="1:155" s="16" customFormat="1" ht="33.75">
      <c r="A176" s="7" t="s">
        <v>49</v>
      </c>
      <c r="B176" s="5"/>
      <c r="C176" s="5"/>
      <c r="D176" s="6"/>
      <c r="E176" s="6">
        <f>E165/E157*100</f>
        <v>6.579846796356003</v>
      </c>
      <c r="F176" s="6">
        <f>E176</f>
        <v>6.579846796356003</v>
      </c>
      <c r="G176" s="6"/>
      <c r="H176" s="6">
        <f>H165/H157*100</f>
        <v>6.491679830350767</v>
      </c>
      <c r="I176" s="6"/>
      <c r="J176" s="6">
        <f>H176</f>
        <v>6.491679830350767</v>
      </c>
      <c r="K176" s="6"/>
      <c r="L176" s="6"/>
      <c r="M176" s="6"/>
      <c r="N176" s="6"/>
      <c r="O176" s="6">
        <f>O165/O157*100</f>
        <v>6.578235561422111</v>
      </c>
      <c r="P176" s="6">
        <f>O176</f>
        <v>6.578235561422111</v>
      </c>
      <c r="ET176" s="35"/>
      <c r="EU176" s="35"/>
      <c r="EV176" s="35"/>
      <c r="EW176" s="35"/>
      <c r="EX176" s="35"/>
      <c r="EY176" s="35"/>
    </row>
    <row r="177" spans="1:155" s="16" customFormat="1" ht="36" customHeight="1">
      <c r="A177" s="7" t="s">
        <v>48</v>
      </c>
      <c r="B177" s="5"/>
      <c r="C177" s="5"/>
      <c r="D177" s="6">
        <f>D164/D158*100</f>
        <v>43.46593593499008</v>
      </c>
      <c r="E177" s="6"/>
      <c r="F177" s="6">
        <f>D177</f>
        <v>43.46593593499008</v>
      </c>
      <c r="G177" s="6">
        <f>G164/G158*100</f>
        <v>43.46593593499008</v>
      </c>
      <c r="H177" s="6"/>
      <c r="I177" s="6"/>
      <c r="J177" s="6">
        <f>G177</f>
        <v>43.46593593499008</v>
      </c>
      <c r="K177" s="6"/>
      <c r="L177" s="6"/>
      <c r="M177" s="6"/>
      <c r="N177" s="6">
        <f>N164/N158*100</f>
        <v>43.46593593499008</v>
      </c>
      <c r="O177" s="6"/>
      <c r="P177" s="6">
        <f>N177</f>
        <v>43.46593593499008</v>
      </c>
      <c r="ET177" s="35"/>
      <c r="EU177" s="35"/>
      <c r="EV177" s="35"/>
      <c r="EW177" s="35"/>
      <c r="EX177" s="35"/>
      <c r="EY177" s="35"/>
    </row>
    <row r="178" spans="1:155" s="16" customFormat="1" ht="24" customHeight="1">
      <c r="A178" s="7" t="s">
        <v>50</v>
      </c>
      <c r="B178" s="5"/>
      <c r="C178" s="5"/>
      <c r="D178" s="6">
        <f>D167/D160*100</f>
        <v>31.025000000000002</v>
      </c>
      <c r="E178" s="6"/>
      <c r="F178" s="6">
        <f>D178</f>
        <v>31.025000000000002</v>
      </c>
      <c r="G178" s="6">
        <f>G167/G160*100</f>
        <v>31.025000000000002</v>
      </c>
      <c r="H178" s="6"/>
      <c r="I178" s="6"/>
      <c r="J178" s="6">
        <f>G178</f>
        <v>31.025000000000002</v>
      </c>
      <c r="K178" s="6"/>
      <c r="L178" s="6"/>
      <c r="M178" s="6"/>
      <c r="N178" s="6">
        <f>N167/N160*100</f>
        <v>31.025000000000002</v>
      </c>
      <c r="O178" s="6"/>
      <c r="P178" s="6">
        <f>N178</f>
        <v>31.025000000000002</v>
      </c>
      <c r="ET178" s="35"/>
      <c r="EU178" s="35"/>
      <c r="EV178" s="35"/>
      <c r="EW178" s="35"/>
      <c r="EX178" s="35"/>
      <c r="EY178" s="35"/>
    </row>
    <row r="179" spans="1:155" s="16" customFormat="1" ht="58.5" customHeight="1">
      <c r="A179" s="194" t="s">
        <v>414</v>
      </c>
      <c r="B179" s="5"/>
      <c r="C179" s="5"/>
      <c r="D179" s="195">
        <f>D180+D221+D228+D235+D242</f>
        <v>27939700.004410002</v>
      </c>
      <c r="E179" s="195">
        <f>E180+E221+E228+E235+E242</f>
        <v>32410000</v>
      </c>
      <c r="F179" s="195">
        <f>D179+E179</f>
        <v>60349700.00441</v>
      </c>
      <c r="G179" s="195">
        <f aca="true" t="shared" si="11" ref="G179:O179">G180+G221+G228+G235+G242</f>
        <v>30617000.003140002</v>
      </c>
      <c r="H179" s="195">
        <f t="shared" si="11"/>
        <v>10000000</v>
      </c>
      <c r="I179" s="195">
        <f t="shared" si="11"/>
        <v>0</v>
      </c>
      <c r="J179" s="195">
        <f>G179+H179</f>
        <v>40617000.00314</v>
      </c>
      <c r="K179" s="195">
        <f t="shared" si="11"/>
        <v>0</v>
      </c>
      <c r="L179" s="195">
        <f t="shared" si="11"/>
        <v>0</v>
      </c>
      <c r="M179" s="195">
        <f t="shared" si="11"/>
        <v>0</v>
      </c>
      <c r="N179" s="195">
        <f t="shared" si="11"/>
        <v>33454599.99732</v>
      </c>
      <c r="O179" s="195">
        <f t="shared" si="11"/>
        <v>10000000</v>
      </c>
      <c r="P179" s="195">
        <f>N179+O179</f>
        <v>43454599.99732</v>
      </c>
      <c r="ET179" s="35"/>
      <c r="EU179" s="35"/>
      <c r="EV179" s="35"/>
      <c r="EW179" s="35"/>
      <c r="EX179" s="35"/>
      <c r="EY179" s="35"/>
    </row>
    <row r="180" spans="1:155" s="122" customFormat="1" ht="31.5" customHeight="1">
      <c r="A180" s="91" t="s">
        <v>415</v>
      </c>
      <c r="B180" s="83"/>
      <c r="C180" s="83"/>
      <c r="D180" s="87">
        <f>D191*D205+D192*D206+D193*D207+D194*D208+D195*D209+D196*D210+D197*D211+D198*D212+D199*D213+D200*D214+D201*D215+D202*D216+D203*D217-0.04</f>
        <v>26529700.004410002</v>
      </c>
      <c r="E180" s="87">
        <f aca="true" t="shared" si="12" ref="E180:O180">E191*E205+E192*E206+E193*E207+E194*E208+E195*E209+E196*E210+E197*E211+E198*E212+E199*E213+E200*E214+E201*E215+E202*E216+E203*E217</f>
        <v>0</v>
      </c>
      <c r="F180" s="87">
        <f>D180+E180</f>
        <v>26529700.004410002</v>
      </c>
      <c r="G180" s="87">
        <f t="shared" si="12"/>
        <v>29035400.003140002</v>
      </c>
      <c r="H180" s="87">
        <f t="shared" si="12"/>
        <v>0</v>
      </c>
      <c r="I180" s="87">
        <f t="shared" si="12"/>
        <v>0</v>
      </c>
      <c r="J180" s="87">
        <f>G180+H180</f>
        <v>29035400.003140002</v>
      </c>
      <c r="K180" s="87">
        <f t="shared" si="12"/>
        <v>0</v>
      </c>
      <c r="L180" s="87">
        <f t="shared" si="12"/>
        <v>0</v>
      </c>
      <c r="M180" s="87">
        <f t="shared" si="12"/>
        <v>0</v>
      </c>
      <c r="N180" s="87">
        <f t="shared" si="12"/>
        <v>31733699.99732</v>
      </c>
      <c r="O180" s="87">
        <f t="shared" si="12"/>
        <v>0</v>
      </c>
      <c r="P180" s="87">
        <f>N180+O180</f>
        <v>31733699.99732</v>
      </c>
      <c r="ET180" s="123"/>
      <c r="EU180" s="123"/>
      <c r="EV180" s="123"/>
      <c r="EW180" s="123"/>
      <c r="EX180" s="123"/>
      <c r="EY180" s="123"/>
    </row>
    <row r="181" spans="1:155" s="16" customFormat="1" ht="11.25">
      <c r="A181" s="4" t="s">
        <v>2</v>
      </c>
      <c r="B181" s="26"/>
      <c r="C181" s="26"/>
      <c r="D181" s="19"/>
      <c r="E181" s="19"/>
      <c r="F181" s="19"/>
      <c r="G181" s="19"/>
      <c r="H181" s="19"/>
      <c r="I181" s="19"/>
      <c r="J181" s="19"/>
      <c r="K181" s="6"/>
      <c r="L181" s="6"/>
      <c r="M181" s="6"/>
      <c r="N181" s="19"/>
      <c r="O181" s="19"/>
      <c r="P181" s="19"/>
      <c r="ET181" s="35"/>
      <c r="EU181" s="35"/>
      <c r="EV181" s="35"/>
      <c r="EW181" s="35"/>
      <c r="EX181" s="35"/>
      <c r="EY181" s="35"/>
    </row>
    <row r="182" spans="1:155" s="119" customFormat="1" ht="34.5" customHeight="1">
      <c r="A182" s="7" t="s">
        <v>350</v>
      </c>
      <c r="B182" s="5"/>
      <c r="C182" s="5"/>
      <c r="D182" s="6">
        <v>175</v>
      </c>
      <c r="E182" s="6"/>
      <c r="F182" s="6">
        <f aca="true" t="shared" si="13" ref="F182:F188">D182</f>
        <v>175</v>
      </c>
      <c r="G182" s="6">
        <v>180</v>
      </c>
      <c r="H182" s="6"/>
      <c r="I182" s="6"/>
      <c r="J182" s="6">
        <f aca="true" t="shared" si="14" ref="J182:J189">G182</f>
        <v>180</v>
      </c>
      <c r="K182" s="6"/>
      <c r="L182" s="6"/>
      <c r="M182" s="6"/>
      <c r="N182" s="6">
        <v>187</v>
      </c>
      <c r="O182" s="6"/>
      <c r="P182" s="6">
        <f aca="true" t="shared" si="15" ref="P182:P189">N182</f>
        <v>187</v>
      </c>
      <c r="ET182" s="120"/>
      <c r="EU182" s="120"/>
      <c r="EV182" s="120"/>
      <c r="EW182" s="120"/>
      <c r="EX182" s="120"/>
      <c r="EY182" s="120"/>
    </row>
    <row r="183" spans="1:155" s="119" customFormat="1" ht="22.5">
      <c r="A183" s="7" t="s">
        <v>351</v>
      </c>
      <c r="B183" s="5"/>
      <c r="C183" s="5"/>
      <c r="D183" s="6">
        <f>4850+8210</f>
        <v>13060</v>
      </c>
      <c r="E183" s="6"/>
      <c r="F183" s="6">
        <f t="shared" si="13"/>
        <v>13060</v>
      </c>
      <c r="G183" s="6">
        <f>F183</f>
        <v>13060</v>
      </c>
      <c r="H183" s="6"/>
      <c r="I183" s="6"/>
      <c r="J183" s="6">
        <f t="shared" si="14"/>
        <v>13060</v>
      </c>
      <c r="K183" s="6"/>
      <c r="L183" s="6"/>
      <c r="M183" s="6"/>
      <c r="N183" s="6">
        <f>4850+8210</f>
        <v>13060</v>
      </c>
      <c r="O183" s="6"/>
      <c r="P183" s="6">
        <f t="shared" si="15"/>
        <v>13060</v>
      </c>
      <c r="ET183" s="120"/>
      <c r="EU183" s="120"/>
      <c r="EV183" s="120"/>
      <c r="EW183" s="120"/>
      <c r="EX183" s="120"/>
      <c r="EY183" s="120"/>
    </row>
    <row r="184" spans="1:155" s="119" customFormat="1" ht="24.75" customHeight="1">
      <c r="A184" s="7" t="s">
        <v>123</v>
      </c>
      <c r="B184" s="5"/>
      <c r="C184" s="5"/>
      <c r="D184" s="6">
        <v>2000</v>
      </c>
      <c r="E184" s="6"/>
      <c r="F184" s="6">
        <f>D184</f>
        <v>2000</v>
      </c>
      <c r="G184" s="6">
        <v>2000</v>
      </c>
      <c r="H184" s="6"/>
      <c r="I184" s="6"/>
      <c r="J184" s="6">
        <f t="shared" si="14"/>
        <v>2000</v>
      </c>
      <c r="K184" s="6"/>
      <c r="L184" s="6"/>
      <c r="M184" s="6"/>
      <c r="N184" s="6">
        <v>2000</v>
      </c>
      <c r="O184" s="6"/>
      <c r="P184" s="6">
        <f t="shared" si="15"/>
        <v>2000</v>
      </c>
      <c r="ET184" s="120"/>
      <c r="EU184" s="120"/>
      <c r="EV184" s="120"/>
      <c r="EW184" s="120"/>
      <c r="EX184" s="120"/>
      <c r="EY184" s="120"/>
    </row>
    <row r="185" spans="1:155" s="119" customFormat="1" ht="25.5" customHeight="1">
      <c r="A185" s="7" t="s">
        <v>53</v>
      </c>
      <c r="B185" s="5"/>
      <c r="C185" s="5"/>
      <c r="D185" s="6">
        <v>600</v>
      </c>
      <c r="E185" s="6"/>
      <c r="F185" s="6">
        <f t="shared" si="13"/>
        <v>600</v>
      </c>
      <c r="G185" s="6">
        <v>600</v>
      </c>
      <c r="H185" s="6"/>
      <c r="I185" s="6"/>
      <c r="J185" s="6">
        <f t="shared" si="14"/>
        <v>600</v>
      </c>
      <c r="K185" s="6"/>
      <c r="L185" s="6"/>
      <c r="M185" s="6"/>
      <c r="N185" s="6">
        <v>600</v>
      </c>
      <c r="O185" s="6"/>
      <c r="P185" s="6">
        <f t="shared" si="15"/>
        <v>600</v>
      </c>
      <c r="ET185" s="120"/>
      <c r="EU185" s="120"/>
      <c r="EV185" s="120"/>
      <c r="EW185" s="120"/>
      <c r="EX185" s="120"/>
      <c r="EY185" s="120"/>
    </row>
    <row r="186" spans="1:155" s="119" customFormat="1" ht="29.25" customHeight="1">
      <c r="A186" s="7" t="s">
        <v>355</v>
      </c>
      <c r="B186" s="5"/>
      <c r="C186" s="5"/>
      <c r="D186" s="6">
        <v>123.45</v>
      </c>
      <c r="E186" s="6"/>
      <c r="F186" s="6">
        <f t="shared" si="13"/>
        <v>123.45</v>
      </c>
      <c r="G186" s="6">
        <f>F186</f>
        <v>123.45</v>
      </c>
      <c r="H186" s="6"/>
      <c r="I186" s="6"/>
      <c r="J186" s="6">
        <f t="shared" si="14"/>
        <v>123.45</v>
      </c>
      <c r="K186" s="6"/>
      <c r="L186" s="6"/>
      <c r="M186" s="6"/>
      <c r="N186" s="6">
        <f>J186</f>
        <v>123.45</v>
      </c>
      <c r="O186" s="6"/>
      <c r="P186" s="6">
        <f t="shared" si="15"/>
        <v>123.45</v>
      </c>
      <c r="ET186" s="120"/>
      <c r="EU186" s="120"/>
      <c r="EV186" s="120"/>
      <c r="EW186" s="120"/>
      <c r="EX186" s="120"/>
      <c r="EY186" s="120"/>
    </row>
    <row r="187" spans="1:155" s="119" customFormat="1" ht="29.25" customHeight="1">
      <c r="A187" s="7" t="s">
        <v>354</v>
      </c>
      <c r="B187" s="5"/>
      <c r="C187" s="5"/>
      <c r="D187" s="6">
        <v>11.549</v>
      </c>
      <c r="E187" s="6"/>
      <c r="F187" s="6">
        <f t="shared" si="13"/>
        <v>11.549</v>
      </c>
      <c r="G187" s="6">
        <v>11.549</v>
      </c>
      <c r="H187" s="6"/>
      <c r="I187" s="6">
        <f>G187</f>
        <v>11.549</v>
      </c>
      <c r="J187" s="6">
        <f t="shared" si="14"/>
        <v>11.549</v>
      </c>
      <c r="K187" s="6"/>
      <c r="L187" s="6"/>
      <c r="M187" s="6"/>
      <c r="N187" s="6">
        <v>11.55</v>
      </c>
      <c r="O187" s="6"/>
      <c r="P187" s="6">
        <f t="shared" si="15"/>
        <v>11.55</v>
      </c>
      <c r="ET187" s="120"/>
      <c r="EU187" s="120"/>
      <c r="EV187" s="120"/>
      <c r="EW187" s="120"/>
      <c r="EX187" s="120"/>
      <c r="EY187" s="120"/>
    </row>
    <row r="188" spans="1:155" s="119" customFormat="1" ht="29.25" customHeight="1">
      <c r="A188" s="7" t="s">
        <v>356</v>
      </c>
      <c r="B188" s="5"/>
      <c r="C188" s="5"/>
      <c r="D188" s="6">
        <v>9</v>
      </c>
      <c r="E188" s="6"/>
      <c r="F188" s="6">
        <f t="shared" si="13"/>
        <v>9</v>
      </c>
      <c r="G188" s="6">
        <v>9</v>
      </c>
      <c r="H188" s="6"/>
      <c r="I188" s="6"/>
      <c r="J188" s="6">
        <f t="shared" si="14"/>
        <v>9</v>
      </c>
      <c r="K188" s="6"/>
      <c r="L188" s="6"/>
      <c r="M188" s="6"/>
      <c r="N188" s="6">
        <v>9</v>
      </c>
      <c r="O188" s="6"/>
      <c r="P188" s="6">
        <f t="shared" si="15"/>
        <v>9</v>
      </c>
      <c r="ET188" s="120"/>
      <c r="EU188" s="120"/>
      <c r="EV188" s="120"/>
      <c r="EW188" s="120"/>
      <c r="EX188" s="120"/>
      <c r="EY188" s="120"/>
    </row>
    <row r="189" spans="1:155" s="16" customFormat="1" ht="26.25" customHeight="1">
      <c r="A189" s="7" t="s">
        <v>357</v>
      </c>
      <c r="B189" s="5"/>
      <c r="C189" s="5"/>
      <c r="D189" s="6">
        <v>62620</v>
      </c>
      <c r="E189" s="6"/>
      <c r="F189" s="6">
        <f>D189</f>
        <v>62620</v>
      </c>
      <c r="G189" s="6">
        <v>62633</v>
      </c>
      <c r="H189" s="6"/>
      <c r="I189" s="6"/>
      <c r="J189" s="6">
        <f t="shared" si="14"/>
        <v>62633</v>
      </c>
      <c r="K189" s="6"/>
      <c r="L189" s="6"/>
      <c r="M189" s="6"/>
      <c r="N189" s="6">
        <v>62625</v>
      </c>
      <c r="O189" s="6"/>
      <c r="P189" s="6">
        <f t="shared" si="15"/>
        <v>62625</v>
      </c>
      <c r="ET189" s="35"/>
      <c r="EU189" s="35"/>
      <c r="EV189" s="35"/>
      <c r="EW189" s="35"/>
      <c r="EX189" s="35"/>
      <c r="EY189" s="35"/>
    </row>
    <row r="190" spans="1:155" s="16" customFormat="1" ht="11.25">
      <c r="A190" s="4" t="s">
        <v>3</v>
      </c>
      <c r="B190" s="26"/>
      <c r="C190" s="26"/>
      <c r="D190" s="19"/>
      <c r="E190" s="19"/>
      <c r="F190" s="19"/>
      <c r="G190" s="19"/>
      <c r="H190" s="19"/>
      <c r="I190" s="19"/>
      <c r="J190" s="6"/>
      <c r="K190" s="6"/>
      <c r="L190" s="6"/>
      <c r="M190" s="6"/>
      <c r="N190" s="19"/>
      <c r="O190" s="19"/>
      <c r="P190" s="6"/>
      <c r="ET190" s="35"/>
      <c r="EU190" s="35"/>
      <c r="EV190" s="35"/>
      <c r="EW190" s="35"/>
      <c r="EX190" s="35"/>
      <c r="EY190" s="35"/>
    </row>
    <row r="191" spans="1:155" s="119" customFormat="1" ht="28.5" customHeight="1">
      <c r="A191" s="7" t="s">
        <v>326</v>
      </c>
      <c r="B191" s="5"/>
      <c r="C191" s="5"/>
      <c r="D191" s="6">
        <v>175</v>
      </c>
      <c r="E191" s="6"/>
      <c r="F191" s="6">
        <f>D191</f>
        <v>175</v>
      </c>
      <c r="G191" s="6">
        <v>180</v>
      </c>
      <c r="H191" s="6"/>
      <c r="I191" s="6"/>
      <c r="J191" s="6">
        <f aca="true" t="shared" si="16" ref="J191:J196">G191</f>
        <v>180</v>
      </c>
      <c r="K191" s="6"/>
      <c r="L191" s="6"/>
      <c r="M191" s="6"/>
      <c r="N191" s="6">
        <v>187</v>
      </c>
      <c r="O191" s="6"/>
      <c r="P191" s="6">
        <f aca="true" t="shared" si="17" ref="P191:P196">N191</f>
        <v>187</v>
      </c>
      <c r="ET191" s="120"/>
      <c r="EU191" s="120"/>
      <c r="EV191" s="120"/>
      <c r="EW191" s="120"/>
      <c r="EX191" s="120"/>
      <c r="EY191" s="120"/>
    </row>
    <row r="192" spans="1:155" s="119" customFormat="1" ht="22.5">
      <c r="A192" s="7" t="s">
        <v>324</v>
      </c>
      <c r="B192" s="5"/>
      <c r="C192" s="5"/>
      <c r="D192" s="6">
        <v>1534</v>
      </c>
      <c r="E192" s="6"/>
      <c r="F192" s="6">
        <f aca="true" t="shared" si="18" ref="F192:F203">D192</f>
        <v>1534</v>
      </c>
      <c r="G192" s="6">
        <v>1556</v>
      </c>
      <c r="H192" s="6"/>
      <c r="I192" s="6"/>
      <c r="J192" s="6">
        <f t="shared" si="16"/>
        <v>1556</v>
      </c>
      <c r="K192" s="6"/>
      <c r="L192" s="6"/>
      <c r="M192" s="6"/>
      <c r="N192" s="6">
        <v>1583</v>
      </c>
      <c r="O192" s="6"/>
      <c r="P192" s="6">
        <f t="shared" si="17"/>
        <v>1583</v>
      </c>
      <c r="ET192" s="120"/>
      <c r="EU192" s="120"/>
      <c r="EV192" s="120"/>
      <c r="EW192" s="120"/>
      <c r="EX192" s="120"/>
      <c r="EY192" s="120"/>
    </row>
    <row r="193" spans="1:155" s="119" customFormat="1" ht="22.5">
      <c r="A193" s="7" t="s">
        <v>348</v>
      </c>
      <c r="B193" s="5"/>
      <c r="C193" s="5"/>
      <c r="D193" s="6">
        <v>6.87</v>
      </c>
      <c r="E193" s="6"/>
      <c r="F193" s="6">
        <f>D193</f>
        <v>6.87</v>
      </c>
      <c r="G193" s="6">
        <v>7.33</v>
      </c>
      <c r="H193" s="6"/>
      <c r="I193" s="6"/>
      <c r="J193" s="6">
        <f>G193</f>
        <v>7.33</v>
      </c>
      <c r="K193" s="6"/>
      <c r="L193" s="6"/>
      <c r="M193" s="6"/>
      <c r="N193" s="6">
        <v>7.77</v>
      </c>
      <c r="O193" s="6"/>
      <c r="P193" s="6">
        <f>N193</f>
        <v>7.77</v>
      </c>
      <c r="ET193" s="120"/>
      <c r="EU193" s="120"/>
      <c r="EV193" s="120"/>
      <c r="EW193" s="120"/>
      <c r="EX193" s="120"/>
      <c r="EY193" s="120"/>
    </row>
    <row r="194" spans="1:155" s="119" customFormat="1" ht="26.25" customHeight="1">
      <c r="A194" s="7" t="s">
        <v>358</v>
      </c>
      <c r="B194" s="5"/>
      <c r="C194" s="5"/>
      <c r="D194" s="6">
        <v>600</v>
      </c>
      <c r="E194" s="6"/>
      <c r="F194" s="6">
        <f>D194</f>
        <v>600</v>
      </c>
      <c r="G194" s="6">
        <v>620</v>
      </c>
      <c r="H194" s="6"/>
      <c r="I194" s="6"/>
      <c r="J194" s="6">
        <f>G194</f>
        <v>620</v>
      </c>
      <c r="K194" s="6"/>
      <c r="L194" s="6"/>
      <c r="M194" s="6"/>
      <c r="N194" s="6">
        <v>645</v>
      </c>
      <c r="O194" s="6"/>
      <c r="P194" s="6">
        <f>N194</f>
        <v>645</v>
      </c>
      <c r="ET194" s="120"/>
      <c r="EU194" s="120"/>
      <c r="EV194" s="120"/>
      <c r="EW194" s="120"/>
      <c r="EX194" s="120"/>
      <c r="EY194" s="120"/>
    </row>
    <row r="195" spans="1:155" s="119" customFormat="1" ht="22.5">
      <c r="A195" s="7" t="s">
        <v>52</v>
      </c>
      <c r="B195" s="5"/>
      <c r="C195" s="5"/>
      <c r="D195" s="6">
        <v>458</v>
      </c>
      <c r="E195" s="6"/>
      <c r="F195" s="6">
        <f t="shared" si="18"/>
        <v>458</v>
      </c>
      <c r="G195" s="6">
        <v>472</v>
      </c>
      <c r="H195" s="6"/>
      <c r="I195" s="6"/>
      <c r="J195" s="6">
        <f t="shared" si="16"/>
        <v>472</v>
      </c>
      <c r="K195" s="6"/>
      <c r="L195" s="6"/>
      <c r="M195" s="6"/>
      <c r="N195" s="6">
        <v>490</v>
      </c>
      <c r="O195" s="6"/>
      <c r="P195" s="6">
        <f t="shared" si="17"/>
        <v>490</v>
      </c>
      <c r="ET195" s="120"/>
      <c r="EU195" s="120"/>
      <c r="EV195" s="120"/>
      <c r="EW195" s="120"/>
      <c r="EX195" s="120"/>
      <c r="EY195" s="120"/>
    </row>
    <row r="196" spans="1:155" s="119" customFormat="1" ht="22.5">
      <c r="A196" s="7" t="s">
        <v>327</v>
      </c>
      <c r="B196" s="5"/>
      <c r="C196" s="5"/>
      <c r="D196" s="6">
        <v>76.26</v>
      </c>
      <c r="E196" s="6"/>
      <c r="F196" s="6">
        <f t="shared" si="18"/>
        <v>76.26</v>
      </c>
      <c r="G196" s="6">
        <v>76.26</v>
      </c>
      <c r="H196" s="6"/>
      <c r="I196" s="6"/>
      <c r="J196" s="6">
        <f t="shared" si="16"/>
        <v>76.26</v>
      </c>
      <c r="K196" s="6"/>
      <c r="L196" s="6"/>
      <c r="M196" s="6"/>
      <c r="N196" s="6">
        <f>J196</f>
        <v>76.26</v>
      </c>
      <c r="O196" s="6"/>
      <c r="P196" s="6">
        <f t="shared" si="17"/>
        <v>76.26</v>
      </c>
      <c r="ET196" s="120"/>
      <c r="EU196" s="120"/>
      <c r="EV196" s="120"/>
      <c r="EW196" s="120"/>
      <c r="EX196" s="120"/>
      <c r="EY196" s="120"/>
    </row>
    <row r="197" spans="1:155" s="119" customFormat="1" ht="22.5">
      <c r="A197" s="7" t="s">
        <v>338</v>
      </c>
      <c r="B197" s="5"/>
      <c r="C197" s="5"/>
      <c r="D197" s="6">
        <v>11000</v>
      </c>
      <c r="E197" s="6"/>
      <c r="F197" s="6">
        <f>D197</f>
        <v>11000</v>
      </c>
      <c r="G197" s="6">
        <v>11000</v>
      </c>
      <c r="H197" s="6"/>
      <c r="I197" s="6"/>
      <c r="J197" s="6">
        <f>G197</f>
        <v>11000</v>
      </c>
      <c r="K197" s="6"/>
      <c r="L197" s="6"/>
      <c r="M197" s="6"/>
      <c r="N197" s="6">
        <v>11000</v>
      </c>
      <c r="O197" s="6"/>
      <c r="P197" s="6">
        <f>N197</f>
        <v>11000</v>
      </c>
      <c r="ET197" s="120"/>
      <c r="EU197" s="120"/>
      <c r="EV197" s="120"/>
      <c r="EW197" s="120"/>
      <c r="EX197" s="120"/>
      <c r="EY197" s="120"/>
    </row>
    <row r="198" spans="1:155" s="119" customFormat="1" ht="22.5">
      <c r="A198" s="7" t="s">
        <v>340</v>
      </c>
      <c r="B198" s="5"/>
      <c r="C198" s="5"/>
      <c r="D198" s="6">
        <v>1</v>
      </c>
      <c r="E198" s="6"/>
      <c r="F198" s="6">
        <f>D198</f>
        <v>1</v>
      </c>
      <c r="G198" s="6">
        <v>1</v>
      </c>
      <c r="H198" s="6"/>
      <c r="I198" s="6"/>
      <c r="J198" s="6">
        <f>G198</f>
        <v>1</v>
      </c>
      <c r="K198" s="6"/>
      <c r="L198" s="6"/>
      <c r="M198" s="6"/>
      <c r="N198" s="6">
        <v>1</v>
      </c>
      <c r="O198" s="6"/>
      <c r="P198" s="6">
        <f>N198</f>
        <v>1</v>
      </c>
      <c r="ET198" s="120"/>
      <c r="EU198" s="120"/>
      <c r="EV198" s="120"/>
      <c r="EW198" s="120"/>
      <c r="EX198" s="120"/>
      <c r="EY198" s="120"/>
    </row>
    <row r="199" spans="1:155" s="119" customFormat="1" ht="28.5" customHeight="1">
      <c r="A199" s="7" t="s">
        <v>74</v>
      </c>
      <c r="B199" s="5"/>
      <c r="C199" s="5"/>
      <c r="D199" s="6">
        <v>11.549</v>
      </c>
      <c r="E199" s="6"/>
      <c r="F199" s="6">
        <f t="shared" si="18"/>
        <v>11.549</v>
      </c>
      <c r="G199" s="6">
        <v>11.549</v>
      </c>
      <c r="H199" s="6"/>
      <c r="I199" s="6"/>
      <c r="J199" s="6">
        <v>11.55</v>
      </c>
      <c r="K199" s="6"/>
      <c r="L199" s="6"/>
      <c r="M199" s="6"/>
      <c r="N199" s="6">
        <v>11.549</v>
      </c>
      <c r="O199" s="6"/>
      <c r="P199" s="6">
        <v>11.55</v>
      </c>
      <c r="ET199" s="120"/>
      <c r="EU199" s="120"/>
      <c r="EV199" s="120"/>
      <c r="EW199" s="120"/>
      <c r="EX199" s="120"/>
      <c r="EY199" s="120"/>
    </row>
    <row r="200" spans="1:155" s="119" customFormat="1" ht="28.5" customHeight="1">
      <c r="A200" s="7" t="s">
        <v>343</v>
      </c>
      <c r="B200" s="5"/>
      <c r="C200" s="5"/>
      <c r="D200" s="6">
        <v>14</v>
      </c>
      <c r="E200" s="6"/>
      <c r="F200" s="6">
        <f t="shared" si="18"/>
        <v>14</v>
      </c>
      <c r="G200" s="6">
        <v>14</v>
      </c>
      <c r="H200" s="6"/>
      <c r="I200" s="6"/>
      <c r="J200" s="6">
        <f>G200</f>
        <v>14</v>
      </c>
      <c r="K200" s="6"/>
      <c r="L200" s="6"/>
      <c r="M200" s="6"/>
      <c r="N200" s="6">
        <v>12</v>
      </c>
      <c r="O200" s="6"/>
      <c r="P200" s="6">
        <f>N200</f>
        <v>12</v>
      </c>
      <c r="ET200" s="120"/>
      <c r="EU200" s="120"/>
      <c r="EV200" s="120"/>
      <c r="EW200" s="120"/>
      <c r="EX200" s="120"/>
      <c r="EY200" s="120"/>
    </row>
    <row r="201" spans="1:155" s="119" customFormat="1" ht="28.5" customHeight="1">
      <c r="A201" s="7" t="s">
        <v>344</v>
      </c>
      <c r="B201" s="5"/>
      <c r="C201" s="5"/>
      <c r="D201" s="6">
        <v>20</v>
      </c>
      <c r="E201" s="6"/>
      <c r="F201" s="6">
        <f t="shared" si="18"/>
        <v>20</v>
      </c>
      <c r="G201" s="6">
        <v>19</v>
      </c>
      <c r="H201" s="6"/>
      <c r="I201" s="6"/>
      <c r="J201" s="6">
        <f>G201</f>
        <v>19</v>
      </c>
      <c r="K201" s="6"/>
      <c r="L201" s="6"/>
      <c r="M201" s="6"/>
      <c r="N201" s="6">
        <v>18</v>
      </c>
      <c r="O201" s="6"/>
      <c r="P201" s="6">
        <f>N201</f>
        <v>18</v>
      </c>
      <c r="ET201" s="120"/>
      <c r="EU201" s="120"/>
      <c r="EV201" s="120"/>
      <c r="EW201" s="120"/>
      <c r="EX201" s="120"/>
      <c r="EY201" s="120"/>
    </row>
    <row r="202" spans="1:155" s="119" customFormat="1" ht="28.5" customHeight="1">
      <c r="A202" s="7" t="s">
        <v>346</v>
      </c>
      <c r="B202" s="5"/>
      <c r="C202" s="5"/>
      <c r="D202" s="6">
        <v>9298</v>
      </c>
      <c r="E202" s="6"/>
      <c r="F202" s="6">
        <f t="shared" si="18"/>
        <v>9298</v>
      </c>
      <c r="G202" s="6">
        <v>9298</v>
      </c>
      <c r="H202" s="6"/>
      <c r="I202" s="6"/>
      <c r="J202" s="6">
        <f>G202</f>
        <v>9298</v>
      </c>
      <c r="K202" s="6"/>
      <c r="L202" s="6"/>
      <c r="M202" s="6"/>
      <c r="N202" s="6">
        <v>9298</v>
      </c>
      <c r="O202" s="6"/>
      <c r="P202" s="6">
        <f>N202</f>
        <v>9298</v>
      </c>
      <c r="ET202" s="120"/>
      <c r="EU202" s="120"/>
      <c r="EV202" s="120"/>
      <c r="EW202" s="120"/>
      <c r="EX202" s="120"/>
      <c r="EY202" s="120"/>
    </row>
    <row r="203" spans="1:155" s="119" customFormat="1" ht="28.5" customHeight="1">
      <c r="A203" s="7" t="s">
        <v>118</v>
      </c>
      <c r="B203" s="5"/>
      <c r="C203" s="5"/>
      <c r="D203" s="6">
        <v>9</v>
      </c>
      <c r="E203" s="6"/>
      <c r="F203" s="6">
        <f t="shared" si="18"/>
        <v>9</v>
      </c>
      <c r="G203" s="6">
        <v>9</v>
      </c>
      <c r="H203" s="6"/>
      <c r="I203" s="6"/>
      <c r="J203" s="6">
        <f>G203</f>
        <v>9</v>
      </c>
      <c r="K203" s="6"/>
      <c r="L203" s="6"/>
      <c r="M203" s="6"/>
      <c r="N203" s="6">
        <v>9</v>
      </c>
      <c r="O203" s="6"/>
      <c r="P203" s="6">
        <f>N203</f>
        <v>9</v>
      </c>
      <c r="ET203" s="120"/>
      <c r="EU203" s="120"/>
      <c r="EV203" s="120"/>
      <c r="EW203" s="120"/>
      <c r="EX203" s="120"/>
      <c r="EY203" s="120"/>
    </row>
    <row r="204" spans="1:155" s="16" customFormat="1" ht="11.25">
      <c r="A204" s="4" t="s">
        <v>5</v>
      </c>
      <c r="B204" s="26"/>
      <c r="C204" s="26"/>
      <c r="D204" s="19"/>
      <c r="E204" s="19"/>
      <c r="F204" s="6"/>
      <c r="G204" s="19"/>
      <c r="H204" s="19"/>
      <c r="I204" s="19"/>
      <c r="J204" s="6"/>
      <c r="K204" s="6"/>
      <c r="L204" s="6"/>
      <c r="M204" s="6"/>
      <c r="N204" s="19"/>
      <c r="O204" s="19"/>
      <c r="P204" s="6"/>
      <c r="ET204" s="35"/>
      <c r="EU204" s="35"/>
      <c r="EV204" s="35"/>
      <c r="EW204" s="35"/>
      <c r="EX204" s="35"/>
      <c r="EY204" s="35"/>
    </row>
    <row r="205" spans="1:155" s="119" customFormat="1" ht="22.5">
      <c r="A205" s="7" t="s">
        <v>325</v>
      </c>
      <c r="B205" s="26"/>
      <c r="C205" s="26"/>
      <c r="D205" s="6">
        <v>58472</v>
      </c>
      <c r="E205" s="19"/>
      <c r="F205" s="6">
        <f>D205</f>
        <v>58472</v>
      </c>
      <c r="G205" s="6">
        <v>62328</v>
      </c>
      <c r="H205" s="19"/>
      <c r="I205" s="19"/>
      <c r="J205" s="6">
        <f aca="true" t="shared" si="19" ref="J205:J212">G205</f>
        <v>62328</v>
      </c>
      <c r="K205" s="6"/>
      <c r="L205" s="6"/>
      <c r="M205" s="6"/>
      <c r="N205" s="6">
        <v>65750.26</v>
      </c>
      <c r="O205" s="19"/>
      <c r="P205" s="6">
        <f aca="true" t="shared" si="20" ref="P205:P217">N205</f>
        <v>65750.26</v>
      </c>
      <c r="ET205" s="120"/>
      <c r="EU205" s="120"/>
      <c r="EV205" s="120"/>
      <c r="EW205" s="120"/>
      <c r="EX205" s="120"/>
      <c r="EY205" s="120"/>
    </row>
    <row r="206" spans="1:155" s="119" customFormat="1" ht="22.5">
      <c r="A206" s="7" t="s">
        <v>323</v>
      </c>
      <c r="B206" s="5"/>
      <c r="C206" s="5"/>
      <c r="D206" s="6">
        <v>2108.67</v>
      </c>
      <c r="E206" s="6"/>
      <c r="F206" s="6">
        <f>D206</f>
        <v>2108.67</v>
      </c>
      <c r="G206" s="6">
        <v>2249.68</v>
      </c>
      <c r="H206" s="6"/>
      <c r="I206" s="6"/>
      <c r="J206" s="6">
        <f t="shared" si="19"/>
        <v>2249.68</v>
      </c>
      <c r="K206" s="6"/>
      <c r="L206" s="6"/>
      <c r="M206" s="6"/>
      <c r="N206" s="6">
        <v>2385.34</v>
      </c>
      <c r="O206" s="6"/>
      <c r="P206" s="6">
        <f t="shared" si="20"/>
        <v>2385.34</v>
      </c>
      <c r="ET206" s="120"/>
      <c r="EU206" s="120"/>
      <c r="EV206" s="120"/>
      <c r="EW206" s="120"/>
      <c r="EX206" s="120"/>
      <c r="EY206" s="120"/>
    </row>
    <row r="207" spans="1:155" s="119" customFormat="1" ht="22.5" customHeight="1">
      <c r="A207" s="7" t="s">
        <v>349</v>
      </c>
      <c r="B207" s="5"/>
      <c r="C207" s="5"/>
      <c r="D207" s="6">
        <v>62620</v>
      </c>
      <c r="E207" s="6"/>
      <c r="F207" s="6">
        <f>D207</f>
        <v>62620</v>
      </c>
      <c r="G207" s="6">
        <v>62633</v>
      </c>
      <c r="H207" s="6"/>
      <c r="I207" s="6"/>
      <c r="J207" s="6">
        <f t="shared" si="19"/>
        <v>62633</v>
      </c>
      <c r="K207" s="6"/>
      <c r="L207" s="6"/>
      <c r="M207" s="6"/>
      <c r="N207" s="6">
        <v>62625</v>
      </c>
      <c r="O207" s="6"/>
      <c r="P207" s="6">
        <f t="shared" si="20"/>
        <v>62625</v>
      </c>
      <c r="ET207" s="120"/>
      <c r="EU207" s="120"/>
      <c r="EV207" s="120"/>
      <c r="EW207" s="120"/>
      <c r="EX207" s="120"/>
      <c r="EY207" s="120"/>
    </row>
    <row r="208" spans="1:155" s="119" customFormat="1" ht="27" customHeight="1">
      <c r="A208" s="7" t="s">
        <v>158</v>
      </c>
      <c r="B208" s="5"/>
      <c r="C208" s="5"/>
      <c r="D208" s="6">
        <v>2500</v>
      </c>
      <c r="E208" s="6"/>
      <c r="F208" s="6">
        <f>D208</f>
        <v>2500</v>
      </c>
      <c r="G208" s="6">
        <v>2661.29</v>
      </c>
      <c r="H208" s="6"/>
      <c r="I208" s="6"/>
      <c r="J208" s="6">
        <f>G208</f>
        <v>2661.29</v>
      </c>
      <c r="K208" s="6"/>
      <c r="L208" s="6"/>
      <c r="M208" s="6"/>
      <c r="N208" s="6">
        <v>2813.95</v>
      </c>
      <c r="O208" s="6"/>
      <c r="P208" s="6">
        <f>N208</f>
        <v>2813.95</v>
      </c>
      <c r="ET208" s="120"/>
      <c r="EU208" s="120"/>
      <c r="EV208" s="120"/>
      <c r="EW208" s="120"/>
      <c r="EX208" s="120"/>
      <c r="EY208" s="120"/>
    </row>
    <row r="209" spans="1:155" s="119" customFormat="1" ht="22.5">
      <c r="A209" s="7" t="s">
        <v>51</v>
      </c>
      <c r="B209" s="5"/>
      <c r="C209" s="5"/>
      <c r="D209" s="6">
        <v>7527.73</v>
      </c>
      <c r="E209" s="6"/>
      <c r="F209" s="6">
        <f aca="true" t="shared" si="21" ref="F209:F217">D209</f>
        <v>7527.73</v>
      </c>
      <c r="G209" s="6">
        <v>8034.75</v>
      </c>
      <c r="H209" s="6"/>
      <c r="I209" s="6"/>
      <c r="J209" s="6">
        <f t="shared" si="19"/>
        <v>8034.75</v>
      </c>
      <c r="K209" s="6"/>
      <c r="L209" s="6"/>
      <c r="M209" s="6"/>
      <c r="N209" s="6">
        <v>8513.67</v>
      </c>
      <c r="O209" s="6"/>
      <c r="P209" s="6">
        <f t="shared" si="20"/>
        <v>8513.67</v>
      </c>
      <c r="ET209" s="120"/>
      <c r="EU209" s="120"/>
      <c r="EV209" s="120"/>
      <c r="EW209" s="120"/>
      <c r="EX209" s="120"/>
      <c r="EY209" s="120"/>
    </row>
    <row r="210" spans="1:155" s="119" customFormat="1" ht="22.5">
      <c r="A210" s="7" t="s">
        <v>359</v>
      </c>
      <c r="B210" s="5"/>
      <c r="C210" s="5"/>
      <c r="D210" s="6">
        <v>75465.51</v>
      </c>
      <c r="E210" s="6"/>
      <c r="F210" s="6">
        <f t="shared" si="21"/>
        <v>75465.51</v>
      </c>
      <c r="G210" s="6">
        <v>82987.15</v>
      </c>
      <c r="H210" s="6"/>
      <c r="I210" s="6"/>
      <c r="J210" s="6">
        <f t="shared" si="19"/>
        <v>82987.15</v>
      </c>
      <c r="K210" s="6"/>
      <c r="L210" s="6"/>
      <c r="M210" s="6"/>
      <c r="N210" s="6">
        <v>91252.29</v>
      </c>
      <c r="O210" s="6"/>
      <c r="P210" s="6">
        <f t="shared" si="20"/>
        <v>91252.29</v>
      </c>
      <c r="ET210" s="120"/>
      <c r="EU210" s="120"/>
      <c r="EV210" s="120"/>
      <c r="EW210" s="120"/>
      <c r="EX210" s="120"/>
      <c r="EY210" s="120"/>
    </row>
    <row r="211" spans="1:155" s="119" customFormat="1" ht="11.25">
      <c r="A211" s="7" t="s">
        <v>334</v>
      </c>
      <c r="B211" s="5"/>
      <c r="C211" s="5"/>
      <c r="D211" s="6">
        <v>43.73</v>
      </c>
      <c r="E211" s="6"/>
      <c r="F211" s="6">
        <f t="shared" si="21"/>
        <v>43.73</v>
      </c>
      <c r="G211" s="6">
        <v>48.109</v>
      </c>
      <c r="H211" s="6"/>
      <c r="I211" s="6"/>
      <c r="J211" s="6">
        <f t="shared" si="19"/>
        <v>48.109</v>
      </c>
      <c r="K211" s="6"/>
      <c r="L211" s="6"/>
      <c r="M211" s="6"/>
      <c r="N211" s="6">
        <v>52.918</v>
      </c>
      <c r="O211" s="6"/>
      <c r="P211" s="6">
        <f t="shared" si="20"/>
        <v>52.918</v>
      </c>
      <c r="ET211" s="120"/>
      <c r="EU211" s="120"/>
      <c r="EV211" s="120"/>
      <c r="EW211" s="120"/>
      <c r="EX211" s="120"/>
      <c r="EY211" s="120"/>
    </row>
    <row r="212" spans="1:155" s="119" customFormat="1" ht="22.5">
      <c r="A212" s="7" t="s">
        <v>339</v>
      </c>
      <c r="B212" s="5"/>
      <c r="C212" s="5"/>
      <c r="D212" s="6">
        <v>105100</v>
      </c>
      <c r="E212" s="6"/>
      <c r="F212" s="6">
        <f t="shared" si="21"/>
        <v>105100</v>
      </c>
      <c r="G212" s="6">
        <v>117400</v>
      </c>
      <c r="H212" s="6"/>
      <c r="I212" s="6"/>
      <c r="J212" s="6">
        <f t="shared" si="19"/>
        <v>117400</v>
      </c>
      <c r="K212" s="6"/>
      <c r="L212" s="6"/>
      <c r="M212" s="6"/>
      <c r="N212" s="6">
        <v>125700</v>
      </c>
      <c r="O212" s="6"/>
      <c r="P212" s="6">
        <f t="shared" si="20"/>
        <v>125700</v>
      </c>
      <c r="ET212" s="120"/>
      <c r="EU212" s="120"/>
      <c r="EV212" s="120"/>
      <c r="EW212" s="120"/>
      <c r="EX212" s="120"/>
      <c r="EY212" s="120"/>
    </row>
    <row r="213" spans="1:155" s="119" customFormat="1" ht="33.75" customHeight="1">
      <c r="A213" s="7" t="s">
        <v>341</v>
      </c>
      <c r="B213" s="5"/>
      <c r="C213" s="5"/>
      <c r="D213" s="6">
        <v>19073.59</v>
      </c>
      <c r="E213" s="6"/>
      <c r="F213" s="6">
        <f t="shared" si="21"/>
        <v>19073.59</v>
      </c>
      <c r="G213" s="6">
        <v>21142.86</v>
      </c>
      <c r="H213" s="6"/>
      <c r="I213" s="6"/>
      <c r="J213" s="6">
        <f>G213</f>
        <v>21142.86</v>
      </c>
      <c r="K213" s="6"/>
      <c r="L213" s="6"/>
      <c r="M213" s="6"/>
      <c r="N213" s="6">
        <v>22415.58</v>
      </c>
      <c r="O213" s="6"/>
      <c r="P213" s="6">
        <f t="shared" si="20"/>
        <v>22415.58</v>
      </c>
      <c r="ET213" s="120"/>
      <c r="EU213" s="120"/>
      <c r="EV213" s="120"/>
      <c r="EW213" s="120"/>
      <c r="EX213" s="120"/>
      <c r="EY213" s="120"/>
    </row>
    <row r="214" spans="1:155" s="119" customFormat="1" ht="33.75" customHeight="1">
      <c r="A214" s="7" t="s">
        <v>342</v>
      </c>
      <c r="B214" s="5"/>
      <c r="C214" s="5"/>
      <c r="D214" s="6">
        <v>2142.86</v>
      </c>
      <c r="E214" s="6"/>
      <c r="F214" s="6">
        <f t="shared" si="21"/>
        <v>2142.86</v>
      </c>
      <c r="G214" s="6">
        <v>2285.71</v>
      </c>
      <c r="H214" s="6"/>
      <c r="I214" s="6"/>
      <c r="J214" s="6">
        <f>G214</f>
        <v>2285.71</v>
      </c>
      <c r="K214" s="6"/>
      <c r="L214" s="6"/>
      <c r="M214" s="6"/>
      <c r="N214" s="6">
        <v>2825</v>
      </c>
      <c r="O214" s="6"/>
      <c r="P214" s="6">
        <f t="shared" si="20"/>
        <v>2825</v>
      </c>
      <c r="ET214" s="120"/>
      <c r="EU214" s="120"/>
      <c r="EV214" s="120"/>
      <c r="EW214" s="120"/>
      <c r="EX214" s="120"/>
      <c r="EY214" s="120"/>
    </row>
    <row r="215" spans="1:155" s="119" customFormat="1" ht="33.75" customHeight="1">
      <c r="A215" s="7" t="s">
        <v>345</v>
      </c>
      <c r="B215" s="5"/>
      <c r="C215" s="5"/>
      <c r="D215" s="6">
        <v>2500</v>
      </c>
      <c r="E215" s="6"/>
      <c r="F215" s="6">
        <f t="shared" si="21"/>
        <v>2500</v>
      </c>
      <c r="G215" s="6">
        <v>2631.58</v>
      </c>
      <c r="H215" s="6"/>
      <c r="I215" s="6"/>
      <c r="J215" s="6">
        <f>G215</f>
        <v>2631.58</v>
      </c>
      <c r="K215" s="6"/>
      <c r="L215" s="6"/>
      <c r="M215" s="6"/>
      <c r="N215" s="6">
        <v>2777.78</v>
      </c>
      <c r="O215" s="6"/>
      <c r="P215" s="6">
        <f t="shared" si="20"/>
        <v>2777.78</v>
      </c>
      <c r="ET215" s="120"/>
      <c r="EU215" s="120"/>
      <c r="EV215" s="120"/>
      <c r="EW215" s="120"/>
      <c r="EX215" s="120"/>
      <c r="EY215" s="120"/>
    </row>
    <row r="216" spans="1:155" s="119" customFormat="1" ht="33.75" customHeight="1">
      <c r="A216" s="7" t="s">
        <v>347</v>
      </c>
      <c r="B216" s="5"/>
      <c r="C216" s="5"/>
      <c r="D216" s="6">
        <v>7.53</v>
      </c>
      <c r="E216" s="6"/>
      <c r="F216" s="6">
        <f t="shared" si="21"/>
        <v>7.53</v>
      </c>
      <c r="G216" s="6">
        <v>8.03</v>
      </c>
      <c r="H216" s="6"/>
      <c r="I216" s="6"/>
      <c r="J216" s="6">
        <f>G216</f>
        <v>8.03</v>
      </c>
      <c r="K216" s="6"/>
      <c r="L216" s="6"/>
      <c r="M216" s="6"/>
      <c r="N216" s="6">
        <v>8.52</v>
      </c>
      <c r="O216" s="6"/>
      <c r="P216" s="6">
        <f t="shared" si="20"/>
        <v>8.52</v>
      </c>
      <c r="ET216" s="120"/>
      <c r="EU216" s="120"/>
      <c r="EV216" s="120"/>
      <c r="EW216" s="120"/>
      <c r="EX216" s="120"/>
      <c r="EY216" s="120"/>
    </row>
    <row r="217" spans="1:155" s="119" customFormat="1" ht="33.75" customHeight="1">
      <c r="A217" s="7" t="s">
        <v>119</v>
      </c>
      <c r="B217" s="5"/>
      <c r="C217" s="5"/>
      <c r="D217" s="6">
        <v>108119.5401</v>
      </c>
      <c r="E217" s="6"/>
      <c r="F217" s="6">
        <f t="shared" si="21"/>
        <v>108119.5401</v>
      </c>
      <c r="G217" s="6">
        <v>115368.376</v>
      </c>
      <c r="H217" s="6"/>
      <c r="I217" s="6"/>
      <c r="J217" s="6">
        <f>G217</f>
        <v>115368.376</v>
      </c>
      <c r="K217" s="6"/>
      <c r="L217" s="6"/>
      <c r="M217" s="6"/>
      <c r="N217" s="6">
        <v>122269.0765</v>
      </c>
      <c r="O217" s="6"/>
      <c r="P217" s="6">
        <f t="shared" si="20"/>
        <v>122269.0765</v>
      </c>
      <c r="ET217" s="120"/>
      <c r="EU217" s="120"/>
      <c r="EV217" s="120"/>
      <c r="EW217" s="120"/>
      <c r="EX217" s="120"/>
      <c r="EY217" s="120"/>
    </row>
    <row r="218" spans="1:155" s="16" customFormat="1" ht="11.25">
      <c r="A218" s="4" t="s">
        <v>4</v>
      </c>
      <c r="B218" s="26"/>
      <c r="C218" s="26"/>
      <c r="D218" s="19"/>
      <c r="E218" s="19"/>
      <c r="F218" s="6"/>
      <c r="G218" s="19"/>
      <c r="H218" s="19"/>
      <c r="I218" s="19"/>
      <c r="J218" s="6"/>
      <c r="K218" s="6"/>
      <c r="L218" s="6"/>
      <c r="M218" s="6"/>
      <c r="N218" s="19"/>
      <c r="O218" s="19"/>
      <c r="P218" s="6"/>
      <c r="ET218" s="35"/>
      <c r="EU218" s="35"/>
      <c r="EV218" s="35"/>
      <c r="EW218" s="35"/>
      <c r="EX218" s="35"/>
      <c r="EY218" s="35"/>
    </row>
    <row r="219" spans="1:155" s="16" customFormat="1" ht="39" customHeight="1">
      <c r="A219" s="7" t="s">
        <v>352</v>
      </c>
      <c r="B219" s="5"/>
      <c r="C219" s="5"/>
      <c r="D219" s="6">
        <f>D191/D182*100</f>
        <v>100</v>
      </c>
      <c r="E219" s="6"/>
      <c r="F219" s="6">
        <f>F191/F182*100</f>
        <v>100</v>
      </c>
      <c r="G219" s="6">
        <f>G191/G182*100</f>
        <v>100</v>
      </c>
      <c r="H219" s="6"/>
      <c r="I219" s="6"/>
      <c r="J219" s="6">
        <f aca="true" t="shared" si="22" ref="J219:N220">J191/J182*100</f>
        <v>100</v>
      </c>
      <c r="K219" s="6" t="e">
        <f t="shared" si="22"/>
        <v>#DIV/0!</v>
      </c>
      <c r="L219" s="6" t="e">
        <f t="shared" si="22"/>
        <v>#DIV/0!</v>
      </c>
      <c r="M219" s="6" t="e">
        <f t="shared" si="22"/>
        <v>#DIV/0!</v>
      </c>
      <c r="N219" s="6">
        <f t="shared" si="22"/>
        <v>100</v>
      </c>
      <c r="O219" s="6"/>
      <c r="P219" s="6">
        <f>P191/P182*100</f>
        <v>100</v>
      </c>
      <c r="ET219" s="35"/>
      <c r="EU219" s="35"/>
      <c r="EV219" s="35"/>
      <c r="EW219" s="35"/>
      <c r="EX219" s="35"/>
      <c r="EY219" s="35"/>
    </row>
    <row r="220" spans="1:155" s="16" customFormat="1" ht="33" customHeight="1">
      <c r="A220" s="7" t="s">
        <v>353</v>
      </c>
      <c r="B220" s="5"/>
      <c r="C220" s="5"/>
      <c r="D220" s="6">
        <f>D192/D183*100</f>
        <v>11.745788667687595</v>
      </c>
      <c r="E220" s="6"/>
      <c r="F220" s="6">
        <f>F192/F183*100</f>
        <v>11.745788667687595</v>
      </c>
      <c r="G220" s="6">
        <f>G192/G183*100</f>
        <v>11.914241960183768</v>
      </c>
      <c r="H220" s="6"/>
      <c r="I220" s="6"/>
      <c r="J220" s="6">
        <f t="shared" si="22"/>
        <v>11.914241960183768</v>
      </c>
      <c r="K220" s="6" t="e">
        <f t="shared" si="22"/>
        <v>#DIV/0!</v>
      </c>
      <c r="L220" s="6" t="e">
        <f t="shared" si="22"/>
        <v>#DIV/0!</v>
      </c>
      <c r="M220" s="6" t="e">
        <f t="shared" si="22"/>
        <v>#DIV/0!</v>
      </c>
      <c r="N220" s="6">
        <f t="shared" si="22"/>
        <v>12.120980091883613</v>
      </c>
      <c r="O220" s="6"/>
      <c r="P220" s="6">
        <f>P192/P183*100</f>
        <v>12.120980091883613</v>
      </c>
      <c r="ET220" s="35"/>
      <c r="EU220" s="35"/>
      <c r="EV220" s="35"/>
      <c r="EW220" s="35"/>
      <c r="EX220" s="35"/>
      <c r="EY220" s="35"/>
    </row>
    <row r="221" spans="1:155" s="122" customFormat="1" ht="41.25" customHeight="1">
      <c r="A221" s="91" t="s">
        <v>416</v>
      </c>
      <c r="B221" s="83"/>
      <c r="C221" s="83"/>
      <c r="D221" s="87">
        <f>D223</f>
        <v>650000</v>
      </c>
      <c r="E221" s="87"/>
      <c r="F221" s="87">
        <f>D221</f>
        <v>650000</v>
      </c>
      <c r="G221" s="87">
        <f>G223</f>
        <v>693600</v>
      </c>
      <c r="H221" s="87"/>
      <c r="I221" s="87"/>
      <c r="J221" s="87">
        <f>G221</f>
        <v>693600</v>
      </c>
      <c r="K221" s="87"/>
      <c r="L221" s="87"/>
      <c r="M221" s="87"/>
      <c r="N221" s="87">
        <f>N223</f>
        <v>735200</v>
      </c>
      <c r="O221" s="87"/>
      <c r="P221" s="87">
        <f>N221</f>
        <v>735200</v>
      </c>
      <c r="ET221" s="123"/>
      <c r="EU221" s="123"/>
      <c r="EV221" s="123"/>
      <c r="EW221" s="123"/>
      <c r="EX221" s="123"/>
      <c r="EY221" s="123"/>
    </row>
    <row r="222" spans="1:155" s="16" customFormat="1" ht="15.75" customHeight="1">
      <c r="A222" s="4" t="s">
        <v>77</v>
      </c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ET222" s="35"/>
      <c r="EU222" s="35"/>
      <c r="EV222" s="35"/>
      <c r="EW222" s="35"/>
      <c r="EX222" s="35"/>
      <c r="EY222" s="35"/>
    </row>
    <row r="223" spans="1:155" s="16" customFormat="1" ht="35.25" customHeight="1">
      <c r="A223" s="7" t="s">
        <v>328</v>
      </c>
      <c r="B223" s="5"/>
      <c r="C223" s="5"/>
      <c r="D223" s="6">
        <v>650000</v>
      </c>
      <c r="E223" s="6"/>
      <c r="F223" s="6">
        <f>D223</f>
        <v>650000</v>
      </c>
      <c r="G223" s="6">
        <v>693600</v>
      </c>
      <c r="H223" s="6"/>
      <c r="I223" s="6"/>
      <c r="J223" s="6">
        <f>G223</f>
        <v>693600</v>
      </c>
      <c r="K223" s="6"/>
      <c r="L223" s="6"/>
      <c r="M223" s="6"/>
      <c r="N223" s="6">
        <v>735200</v>
      </c>
      <c r="O223" s="6"/>
      <c r="P223" s="6">
        <f>N223</f>
        <v>735200</v>
      </c>
      <c r="ET223" s="35"/>
      <c r="EU223" s="35"/>
      <c r="EV223" s="35"/>
      <c r="EW223" s="35"/>
      <c r="EX223" s="35"/>
      <c r="EY223" s="35"/>
    </row>
    <row r="224" spans="1:155" s="16" customFormat="1" ht="21.75" customHeight="1">
      <c r="A224" s="4" t="s">
        <v>237</v>
      </c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ET224" s="35"/>
      <c r="EU224" s="35"/>
      <c r="EV224" s="35"/>
      <c r="EW224" s="35"/>
      <c r="EX224" s="35"/>
      <c r="EY224" s="35"/>
    </row>
    <row r="225" spans="1:155" s="16" customFormat="1" ht="39" customHeight="1">
      <c r="A225" s="51" t="s">
        <v>329</v>
      </c>
      <c r="B225" s="5"/>
      <c r="C225" s="5"/>
      <c r="D225" s="6">
        <v>13</v>
      </c>
      <c r="E225" s="6"/>
      <c r="F225" s="6">
        <f>D225</f>
        <v>13</v>
      </c>
      <c r="G225" s="6">
        <v>13</v>
      </c>
      <c r="H225" s="6"/>
      <c r="I225" s="6"/>
      <c r="J225" s="6">
        <f>G225</f>
        <v>13</v>
      </c>
      <c r="K225" s="6"/>
      <c r="L225" s="6"/>
      <c r="M225" s="6"/>
      <c r="N225" s="6">
        <v>13</v>
      </c>
      <c r="O225" s="6"/>
      <c r="P225" s="6">
        <f>N225</f>
        <v>13</v>
      </c>
      <c r="ET225" s="35"/>
      <c r="EU225" s="35"/>
      <c r="EV225" s="35"/>
      <c r="EW225" s="35"/>
      <c r="EX225" s="35"/>
      <c r="EY225" s="35"/>
    </row>
    <row r="226" spans="1:155" s="16" customFormat="1" ht="23.25" customHeight="1">
      <c r="A226" s="4" t="s">
        <v>232</v>
      </c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ET226" s="35"/>
      <c r="EU226" s="35"/>
      <c r="EV226" s="35"/>
      <c r="EW226" s="35"/>
      <c r="EX226" s="35"/>
      <c r="EY226" s="35"/>
    </row>
    <row r="227" spans="1:155" s="16" customFormat="1" ht="35.25" customHeight="1">
      <c r="A227" s="7" t="s">
        <v>330</v>
      </c>
      <c r="B227" s="5"/>
      <c r="C227" s="5"/>
      <c r="D227" s="6">
        <f>D223/D225</f>
        <v>50000</v>
      </c>
      <c r="E227" s="6"/>
      <c r="F227" s="6">
        <f>D227</f>
        <v>50000</v>
      </c>
      <c r="G227" s="6">
        <f>G223/G225</f>
        <v>53353.846153846156</v>
      </c>
      <c r="H227" s="6"/>
      <c r="I227" s="6"/>
      <c r="J227" s="6">
        <f>G227</f>
        <v>53353.846153846156</v>
      </c>
      <c r="K227" s="6"/>
      <c r="L227" s="6"/>
      <c r="M227" s="6"/>
      <c r="N227" s="6">
        <f>N223/N225</f>
        <v>56553.846153846156</v>
      </c>
      <c r="O227" s="6"/>
      <c r="P227" s="6">
        <f>N227</f>
        <v>56553.846153846156</v>
      </c>
      <c r="ET227" s="35"/>
      <c r="EU227" s="35"/>
      <c r="EV227" s="35"/>
      <c r="EW227" s="35"/>
      <c r="EX227" s="35"/>
      <c r="EY227" s="35"/>
    </row>
    <row r="228" spans="1:155" s="16" customFormat="1" ht="35.25" customHeight="1">
      <c r="A228" s="91" t="s">
        <v>417</v>
      </c>
      <c r="B228" s="79"/>
      <c r="C228" s="79"/>
      <c r="D228" s="87">
        <f>D230</f>
        <v>640000</v>
      </c>
      <c r="E228" s="87"/>
      <c r="F228" s="87">
        <f>D228</f>
        <v>640000</v>
      </c>
      <c r="G228" s="87">
        <f>G230</f>
        <v>760000</v>
      </c>
      <c r="H228" s="87"/>
      <c r="I228" s="87"/>
      <c r="J228" s="87">
        <f>G228</f>
        <v>760000</v>
      </c>
      <c r="K228" s="87"/>
      <c r="L228" s="87"/>
      <c r="M228" s="87"/>
      <c r="N228" s="87">
        <f>N230</f>
        <v>850000</v>
      </c>
      <c r="O228" s="87"/>
      <c r="P228" s="87">
        <f>N228</f>
        <v>850000</v>
      </c>
      <c r="ET228" s="35"/>
      <c r="EU228" s="35"/>
      <c r="EV228" s="35"/>
      <c r="EW228" s="35"/>
      <c r="EX228" s="35"/>
      <c r="EY228" s="35"/>
    </row>
    <row r="229" spans="1:155" s="16" customFormat="1" ht="21.75" customHeight="1">
      <c r="A229" s="4" t="s">
        <v>77</v>
      </c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ET229" s="35"/>
      <c r="EU229" s="35"/>
      <c r="EV229" s="35"/>
      <c r="EW229" s="35"/>
      <c r="EX229" s="35"/>
      <c r="EY229" s="35"/>
    </row>
    <row r="230" spans="1:155" s="16" customFormat="1" ht="35.25" customHeight="1">
      <c r="A230" s="7" t="s">
        <v>331</v>
      </c>
      <c r="B230" s="5"/>
      <c r="C230" s="5"/>
      <c r="D230" s="6">
        <v>640000</v>
      </c>
      <c r="E230" s="6"/>
      <c r="F230" s="6">
        <f>D230</f>
        <v>640000</v>
      </c>
      <c r="G230" s="6">
        <v>760000</v>
      </c>
      <c r="H230" s="6"/>
      <c r="I230" s="6"/>
      <c r="J230" s="6">
        <f>G230</f>
        <v>760000</v>
      </c>
      <c r="K230" s="6"/>
      <c r="L230" s="6"/>
      <c r="M230" s="6"/>
      <c r="N230" s="6">
        <v>850000</v>
      </c>
      <c r="O230" s="6"/>
      <c r="P230" s="6">
        <f>N230</f>
        <v>850000</v>
      </c>
      <c r="ET230" s="35"/>
      <c r="EU230" s="35"/>
      <c r="EV230" s="35"/>
      <c r="EW230" s="35"/>
      <c r="EX230" s="35"/>
      <c r="EY230" s="35"/>
    </row>
    <row r="231" spans="1:155" s="16" customFormat="1" ht="21.75" customHeight="1">
      <c r="A231" s="4" t="s">
        <v>237</v>
      </c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ET231" s="35"/>
      <c r="EU231" s="35"/>
      <c r="EV231" s="35"/>
      <c r="EW231" s="35"/>
      <c r="EX231" s="35"/>
      <c r="EY231" s="35"/>
    </row>
    <row r="232" spans="1:155" s="16" customFormat="1" ht="35.25" customHeight="1">
      <c r="A232" s="51" t="s">
        <v>332</v>
      </c>
      <c r="B232" s="5"/>
      <c r="C232" s="5"/>
      <c r="D232" s="6">
        <v>12</v>
      </c>
      <c r="E232" s="6"/>
      <c r="F232" s="6">
        <f>D232</f>
        <v>12</v>
      </c>
      <c r="G232" s="6">
        <v>12</v>
      </c>
      <c r="H232" s="6"/>
      <c r="I232" s="6"/>
      <c r="J232" s="6">
        <f>G232</f>
        <v>12</v>
      </c>
      <c r="K232" s="6"/>
      <c r="L232" s="6"/>
      <c r="M232" s="6"/>
      <c r="N232" s="6">
        <v>12</v>
      </c>
      <c r="O232" s="6"/>
      <c r="P232" s="6">
        <f>N232</f>
        <v>12</v>
      </c>
      <c r="ET232" s="35"/>
      <c r="EU232" s="35"/>
      <c r="EV232" s="35"/>
      <c r="EW232" s="35"/>
      <c r="EX232" s="35"/>
      <c r="EY232" s="35"/>
    </row>
    <row r="233" spans="1:155" s="16" customFormat="1" ht="22.5" customHeight="1">
      <c r="A233" s="4" t="s">
        <v>232</v>
      </c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ET233" s="35"/>
      <c r="EU233" s="35"/>
      <c r="EV233" s="35"/>
      <c r="EW233" s="35"/>
      <c r="EX233" s="35"/>
      <c r="EY233" s="35"/>
    </row>
    <row r="234" spans="1:155" s="16" customFormat="1" ht="35.25" customHeight="1">
      <c r="A234" s="7" t="s">
        <v>333</v>
      </c>
      <c r="B234" s="5"/>
      <c r="C234" s="5"/>
      <c r="D234" s="6">
        <f>D230/D232</f>
        <v>53333.333333333336</v>
      </c>
      <c r="E234" s="6"/>
      <c r="F234" s="6">
        <f>D234</f>
        <v>53333.333333333336</v>
      </c>
      <c r="G234" s="6">
        <f>G230/G232</f>
        <v>63333.333333333336</v>
      </c>
      <c r="H234" s="6"/>
      <c r="I234" s="6"/>
      <c r="J234" s="6">
        <f>G234</f>
        <v>63333.333333333336</v>
      </c>
      <c r="K234" s="6"/>
      <c r="L234" s="6"/>
      <c r="M234" s="6"/>
      <c r="N234" s="6">
        <f>N230/N232</f>
        <v>70833.33333333333</v>
      </c>
      <c r="O234" s="6"/>
      <c r="P234" s="6">
        <f>N234</f>
        <v>70833.33333333333</v>
      </c>
      <c r="ET234" s="35"/>
      <c r="EU234" s="35"/>
      <c r="EV234" s="35"/>
      <c r="EW234" s="35"/>
      <c r="EX234" s="35"/>
      <c r="EY234" s="35"/>
    </row>
    <row r="235" spans="1:155" s="119" customFormat="1" ht="35.25" customHeight="1">
      <c r="A235" s="91" t="s">
        <v>418</v>
      </c>
      <c r="B235" s="79"/>
      <c r="C235" s="79"/>
      <c r="D235" s="87">
        <f>D237</f>
        <v>120000</v>
      </c>
      <c r="E235" s="87"/>
      <c r="F235" s="87">
        <f>D235</f>
        <v>120000</v>
      </c>
      <c r="G235" s="87">
        <f>G237</f>
        <v>128000</v>
      </c>
      <c r="H235" s="87"/>
      <c r="I235" s="87"/>
      <c r="J235" s="87">
        <f>G235</f>
        <v>128000</v>
      </c>
      <c r="K235" s="87"/>
      <c r="L235" s="87"/>
      <c r="M235" s="87"/>
      <c r="N235" s="87">
        <f>N237</f>
        <v>135700</v>
      </c>
      <c r="O235" s="87"/>
      <c r="P235" s="87">
        <f>N235</f>
        <v>135700</v>
      </c>
      <c r="ET235" s="120"/>
      <c r="EU235" s="120"/>
      <c r="EV235" s="120"/>
      <c r="EW235" s="120"/>
      <c r="EX235" s="120"/>
      <c r="EY235" s="120"/>
    </row>
    <row r="236" spans="1:155" s="16" customFormat="1" ht="23.25" customHeight="1">
      <c r="A236" s="4" t="s">
        <v>77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ET236" s="35"/>
      <c r="EU236" s="35"/>
      <c r="EV236" s="35"/>
      <c r="EW236" s="35"/>
      <c r="EX236" s="35"/>
      <c r="EY236" s="35"/>
    </row>
    <row r="237" spans="1:155" s="16" customFormat="1" ht="30.75" customHeight="1">
      <c r="A237" s="7" t="s">
        <v>335</v>
      </c>
      <c r="B237" s="5"/>
      <c r="C237" s="5"/>
      <c r="D237" s="6">
        <v>120000</v>
      </c>
      <c r="E237" s="6"/>
      <c r="F237" s="6">
        <f>D237</f>
        <v>120000</v>
      </c>
      <c r="G237" s="6">
        <v>128000</v>
      </c>
      <c r="H237" s="6"/>
      <c r="I237" s="6"/>
      <c r="J237" s="6">
        <f>G237</f>
        <v>128000</v>
      </c>
      <c r="K237" s="6"/>
      <c r="L237" s="6"/>
      <c r="M237" s="6"/>
      <c r="N237" s="6">
        <v>135700</v>
      </c>
      <c r="O237" s="6"/>
      <c r="P237" s="6">
        <f>N237</f>
        <v>135700</v>
      </c>
      <c r="ET237" s="35"/>
      <c r="EU237" s="35"/>
      <c r="EV237" s="35"/>
      <c r="EW237" s="35"/>
      <c r="EX237" s="35"/>
      <c r="EY237" s="35"/>
    </row>
    <row r="238" spans="1:155" s="16" customFormat="1" ht="15.75" customHeight="1">
      <c r="A238" s="4" t="s">
        <v>237</v>
      </c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ET238" s="35"/>
      <c r="EU238" s="35"/>
      <c r="EV238" s="35"/>
      <c r="EW238" s="35"/>
      <c r="EX238" s="35"/>
      <c r="EY238" s="35"/>
    </row>
    <row r="239" spans="1:155" s="16" customFormat="1" ht="31.5" customHeight="1">
      <c r="A239" s="51" t="s">
        <v>336</v>
      </c>
      <c r="B239" s="5"/>
      <c r="C239" s="5"/>
      <c r="D239" s="6">
        <v>21</v>
      </c>
      <c r="E239" s="6"/>
      <c r="F239" s="6">
        <f>D239</f>
        <v>21</v>
      </c>
      <c r="G239" s="6">
        <v>21</v>
      </c>
      <c r="H239" s="6"/>
      <c r="I239" s="6"/>
      <c r="J239" s="6">
        <f>G239</f>
        <v>21</v>
      </c>
      <c r="K239" s="6"/>
      <c r="L239" s="6"/>
      <c r="M239" s="6"/>
      <c r="N239" s="6">
        <v>21</v>
      </c>
      <c r="O239" s="6"/>
      <c r="P239" s="6">
        <f>N239</f>
        <v>21</v>
      </c>
      <c r="ET239" s="35"/>
      <c r="EU239" s="35"/>
      <c r="EV239" s="35"/>
      <c r="EW239" s="35"/>
      <c r="EX239" s="35"/>
      <c r="EY239" s="35"/>
    </row>
    <row r="240" spans="1:155" s="16" customFormat="1" ht="16.5" customHeight="1">
      <c r="A240" s="4" t="s">
        <v>232</v>
      </c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ET240" s="35"/>
      <c r="EU240" s="35"/>
      <c r="EV240" s="35"/>
      <c r="EW240" s="35"/>
      <c r="EX240" s="35"/>
      <c r="EY240" s="35"/>
    </row>
    <row r="241" spans="1:155" s="16" customFormat="1" ht="35.25" customHeight="1">
      <c r="A241" s="7" t="s">
        <v>337</v>
      </c>
      <c r="B241" s="5"/>
      <c r="C241" s="5"/>
      <c r="D241" s="6">
        <f>D237/D239</f>
        <v>5714.285714285715</v>
      </c>
      <c r="E241" s="6"/>
      <c r="F241" s="6">
        <f>D241</f>
        <v>5714.285714285715</v>
      </c>
      <c r="G241" s="6">
        <f>G237/G239</f>
        <v>6095.238095238095</v>
      </c>
      <c r="H241" s="6"/>
      <c r="I241" s="6"/>
      <c r="J241" s="6">
        <f>J237/J239</f>
        <v>6095.238095238095</v>
      </c>
      <c r="K241" s="6"/>
      <c r="L241" s="6"/>
      <c r="M241" s="6"/>
      <c r="N241" s="6">
        <f>N237/N239</f>
        <v>6461.9047619047615</v>
      </c>
      <c r="O241" s="6"/>
      <c r="P241" s="6">
        <f>N241</f>
        <v>6461.9047619047615</v>
      </c>
      <c r="ET241" s="35"/>
      <c r="EU241" s="35"/>
      <c r="EV241" s="35"/>
      <c r="EW241" s="35"/>
      <c r="EX241" s="35"/>
      <c r="EY241" s="35"/>
    </row>
    <row r="242" spans="1:155" s="119" customFormat="1" ht="35.25" customHeight="1">
      <c r="A242" s="91" t="s">
        <v>419</v>
      </c>
      <c r="B242" s="79"/>
      <c r="C242" s="79"/>
      <c r="D242" s="80"/>
      <c r="E242" s="87">
        <f>E244</f>
        <v>32410000</v>
      </c>
      <c r="F242" s="87">
        <f>E242</f>
        <v>32410000</v>
      </c>
      <c r="G242" s="87"/>
      <c r="H242" s="87">
        <f>H244</f>
        <v>10000000</v>
      </c>
      <c r="I242" s="87"/>
      <c r="J242" s="87">
        <f>H242</f>
        <v>10000000</v>
      </c>
      <c r="K242" s="87"/>
      <c r="L242" s="87"/>
      <c r="M242" s="87"/>
      <c r="N242" s="87"/>
      <c r="O242" s="87">
        <f>O244</f>
        <v>10000000</v>
      </c>
      <c r="P242" s="87">
        <f>O242</f>
        <v>10000000</v>
      </c>
      <c r="ET242" s="120"/>
      <c r="EU242" s="120"/>
      <c r="EV242" s="120"/>
      <c r="EW242" s="120"/>
      <c r="EX242" s="120"/>
      <c r="EY242" s="120"/>
    </row>
    <row r="243" spans="1:155" s="16" customFormat="1" ht="20.25" customHeight="1">
      <c r="A243" s="4" t="s">
        <v>77</v>
      </c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ET243" s="35"/>
      <c r="EU243" s="35"/>
      <c r="EV243" s="35"/>
      <c r="EW243" s="35"/>
      <c r="EX243" s="35"/>
      <c r="EY243" s="35"/>
    </row>
    <row r="244" spans="1:155" s="16" customFormat="1" ht="35.25" customHeight="1">
      <c r="A244" s="7" t="s">
        <v>320</v>
      </c>
      <c r="B244" s="5"/>
      <c r="C244" s="5"/>
      <c r="D244" s="6"/>
      <c r="E244" s="6">
        <v>32410000</v>
      </c>
      <c r="F244" s="6">
        <f>E244</f>
        <v>32410000</v>
      </c>
      <c r="G244" s="6"/>
      <c r="H244" s="6">
        <v>10000000</v>
      </c>
      <c r="I244" s="6"/>
      <c r="J244" s="6">
        <f>H244</f>
        <v>10000000</v>
      </c>
      <c r="K244" s="6"/>
      <c r="L244" s="6"/>
      <c r="M244" s="6"/>
      <c r="N244" s="6"/>
      <c r="O244" s="6">
        <v>10000000</v>
      </c>
      <c r="P244" s="6">
        <f>O244</f>
        <v>10000000</v>
      </c>
      <c r="ET244" s="35"/>
      <c r="EU244" s="35"/>
      <c r="EV244" s="35"/>
      <c r="EW244" s="35"/>
      <c r="EX244" s="35"/>
      <c r="EY244" s="35"/>
    </row>
    <row r="245" spans="1:155" s="16" customFormat="1" ht="21" customHeight="1">
      <c r="A245" s="4" t="s">
        <v>237</v>
      </c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ET245" s="35"/>
      <c r="EU245" s="35"/>
      <c r="EV245" s="35"/>
      <c r="EW245" s="35"/>
      <c r="EX245" s="35"/>
      <c r="EY245" s="35"/>
    </row>
    <row r="246" spans="1:155" s="16" customFormat="1" ht="35.25" customHeight="1">
      <c r="A246" s="51" t="s">
        <v>321</v>
      </c>
      <c r="B246" s="5"/>
      <c r="C246" s="5"/>
      <c r="D246" s="6"/>
      <c r="E246" s="6">
        <v>2</v>
      </c>
      <c r="F246" s="6">
        <f>E246</f>
        <v>2</v>
      </c>
      <c r="G246" s="6"/>
      <c r="H246" s="6">
        <v>1</v>
      </c>
      <c r="I246" s="6"/>
      <c r="J246" s="6">
        <f>H246</f>
        <v>1</v>
      </c>
      <c r="K246" s="6"/>
      <c r="L246" s="6"/>
      <c r="M246" s="6"/>
      <c r="N246" s="6"/>
      <c r="O246" s="6">
        <v>1</v>
      </c>
      <c r="P246" s="6">
        <v>1</v>
      </c>
      <c r="ET246" s="35"/>
      <c r="EU246" s="35"/>
      <c r="EV246" s="35"/>
      <c r="EW246" s="35"/>
      <c r="EX246" s="35"/>
      <c r="EY246" s="35"/>
    </row>
    <row r="247" spans="1:155" s="16" customFormat="1" ht="21.75" customHeight="1">
      <c r="A247" s="4" t="s">
        <v>232</v>
      </c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ET247" s="35"/>
      <c r="EU247" s="35"/>
      <c r="EV247" s="35"/>
      <c r="EW247" s="35"/>
      <c r="EX247" s="35"/>
      <c r="EY247" s="35"/>
    </row>
    <row r="248" spans="1:155" s="16" customFormat="1" ht="35.25" customHeight="1">
      <c r="A248" s="7" t="s">
        <v>322</v>
      </c>
      <c r="B248" s="5"/>
      <c r="C248" s="5"/>
      <c r="D248" s="6"/>
      <c r="E248" s="6">
        <f>E244/E246</f>
        <v>16205000</v>
      </c>
      <c r="F248" s="6">
        <f>E248</f>
        <v>16205000</v>
      </c>
      <c r="G248" s="6"/>
      <c r="H248" s="6">
        <f>H244/H246</f>
        <v>10000000</v>
      </c>
      <c r="I248" s="6"/>
      <c r="J248" s="6">
        <f>H248</f>
        <v>10000000</v>
      </c>
      <c r="K248" s="6"/>
      <c r="L248" s="6"/>
      <c r="M248" s="6"/>
      <c r="N248" s="6"/>
      <c r="O248" s="6">
        <f>O244/O246</f>
        <v>10000000</v>
      </c>
      <c r="P248" s="6">
        <f>O248</f>
        <v>10000000</v>
      </c>
      <c r="ET248" s="35"/>
      <c r="EU248" s="35"/>
      <c r="EV248" s="35"/>
      <c r="EW248" s="35"/>
      <c r="EX248" s="35"/>
      <c r="EY248" s="35"/>
    </row>
    <row r="249" spans="1:155" s="197" customFormat="1" ht="66" customHeight="1">
      <c r="A249" s="200" t="s">
        <v>420</v>
      </c>
      <c r="B249" s="196"/>
      <c r="C249" s="196"/>
      <c r="D249" s="199">
        <f>D250+D264+D257+D271+D278+D285+D292</f>
        <v>26091100</v>
      </c>
      <c r="E249" s="199">
        <f aca="true" t="shared" si="23" ref="E249:O249">E250+E264+E257+E271+E278+E285+E292</f>
        <v>150000</v>
      </c>
      <c r="F249" s="199">
        <f>D249+E249</f>
        <v>26241100</v>
      </c>
      <c r="G249" s="199">
        <f t="shared" si="23"/>
        <v>27723400</v>
      </c>
      <c r="H249" s="199">
        <f t="shared" si="23"/>
        <v>0</v>
      </c>
      <c r="I249" s="199">
        <f t="shared" si="23"/>
        <v>0</v>
      </c>
      <c r="J249" s="199">
        <f>G249+H249</f>
        <v>27723400</v>
      </c>
      <c r="K249" s="199">
        <f t="shared" si="23"/>
        <v>0</v>
      </c>
      <c r="L249" s="199">
        <f t="shared" si="23"/>
        <v>0</v>
      </c>
      <c r="M249" s="199">
        <f t="shared" si="23"/>
        <v>0</v>
      </c>
      <c r="N249" s="199">
        <f t="shared" si="23"/>
        <v>29970800</v>
      </c>
      <c r="O249" s="199">
        <f t="shared" si="23"/>
        <v>0</v>
      </c>
      <c r="P249" s="199">
        <f>N249+O249</f>
        <v>29970800</v>
      </c>
      <c r="ET249" s="198"/>
      <c r="EU249" s="198"/>
      <c r="EV249" s="198"/>
      <c r="EW249" s="198"/>
      <c r="EX249" s="198"/>
      <c r="EY249" s="198"/>
    </row>
    <row r="250" spans="1:155" s="119" customFormat="1" ht="24" customHeight="1">
      <c r="A250" s="91" t="s">
        <v>421</v>
      </c>
      <c r="B250" s="79"/>
      <c r="C250" s="79"/>
      <c r="D250" s="87">
        <f>D252</f>
        <v>15465300</v>
      </c>
      <c r="E250" s="87"/>
      <c r="F250" s="87">
        <f>D250</f>
        <v>15465300</v>
      </c>
      <c r="G250" s="87">
        <f>G252</f>
        <v>16498100</v>
      </c>
      <c r="H250" s="87"/>
      <c r="I250" s="87"/>
      <c r="J250" s="87">
        <f>G250</f>
        <v>16498100</v>
      </c>
      <c r="K250" s="87"/>
      <c r="L250" s="87"/>
      <c r="M250" s="87"/>
      <c r="N250" s="87">
        <f>N252</f>
        <v>17435000</v>
      </c>
      <c r="O250" s="87"/>
      <c r="P250" s="87">
        <f>N250</f>
        <v>17435000</v>
      </c>
      <c r="ET250" s="120"/>
      <c r="EU250" s="120"/>
      <c r="EV250" s="120"/>
      <c r="EW250" s="120"/>
      <c r="EX250" s="120"/>
      <c r="EY250" s="120"/>
    </row>
    <row r="251" spans="1:155" s="16" customFormat="1" ht="18.75" customHeight="1">
      <c r="A251" s="4" t="s">
        <v>77</v>
      </c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ET251" s="35"/>
      <c r="EU251" s="35"/>
      <c r="EV251" s="35"/>
      <c r="EW251" s="35"/>
      <c r="EX251" s="35"/>
      <c r="EY251" s="35"/>
    </row>
    <row r="252" spans="1:155" s="16" customFormat="1" ht="16.5" customHeight="1">
      <c r="A252" s="7" t="s">
        <v>267</v>
      </c>
      <c r="B252" s="5"/>
      <c r="C252" s="5"/>
      <c r="D252" s="6">
        <f>15415300+50000</f>
        <v>15465300</v>
      </c>
      <c r="E252" s="6"/>
      <c r="F252" s="6">
        <f>D252</f>
        <v>15465300</v>
      </c>
      <c r="G252" s="6">
        <f>16448100+50000</f>
        <v>16498100</v>
      </c>
      <c r="H252" s="6"/>
      <c r="I252" s="6"/>
      <c r="J252" s="6">
        <f>G252</f>
        <v>16498100</v>
      </c>
      <c r="K252" s="6"/>
      <c r="L252" s="6"/>
      <c r="M252" s="6"/>
      <c r="N252" s="6">
        <v>17435000</v>
      </c>
      <c r="O252" s="6"/>
      <c r="P252" s="6">
        <f>N252</f>
        <v>17435000</v>
      </c>
      <c r="ET252" s="35"/>
      <c r="EU252" s="35"/>
      <c r="EV252" s="35"/>
      <c r="EW252" s="35"/>
      <c r="EX252" s="35"/>
      <c r="EY252" s="35"/>
    </row>
    <row r="253" spans="1:155" s="16" customFormat="1" ht="17.25" customHeight="1">
      <c r="A253" s="4" t="s">
        <v>237</v>
      </c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ET253" s="35"/>
      <c r="EU253" s="35"/>
      <c r="EV253" s="35"/>
      <c r="EW253" s="35"/>
      <c r="EX253" s="35"/>
      <c r="EY253" s="35"/>
    </row>
    <row r="254" spans="1:155" s="16" customFormat="1" ht="16.5" customHeight="1">
      <c r="A254" s="51" t="s">
        <v>268</v>
      </c>
      <c r="B254" s="5"/>
      <c r="C254" s="5"/>
      <c r="D254" s="6">
        <v>36</v>
      </c>
      <c r="E254" s="6"/>
      <c r="F254" s="6">
        <f>D254</f>
        <v>36</v>
      </c>
      <c r="G254" s="6">
        <f>D254</f>
        <v>36</v>
      </c>
      <c r="H254" s="6"/>
      <c r="I254" s="6"/>
      <c r="J254" s="6">
        <f>G254</f>
        <v>36</v>
      </c>
      <c r="K254" s="6"/>
      <c r="L254" s="6"/>
      <c r="M254" s="6"/>
      <c r="N254" s="6">
        <f>J254</f>
        <v>36</v>
      </c>
      <c r="O254" s="6"/>
      <c r="P254" s="6">
        <f>N254</f>
        <v>36</v>
      </c>
      <c r="ET254" s="35"/>
      <c r="EU254" s="35"/>
      <c r="EV254" s="35"/>
      <c r="EW254" s="35"/>
      <c r="EX254" s="35"/>
      <c r="EY254" s="35"/>
    </row>
    <row r="255" spans="1:155" s="16" customFormat="1" ht="18.75" customHeight="1">
      <c r="A255" s="4" t="s">
        <v>232</v>
      </c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ET255" s="35"/>
      <c r="EU255" s="35"/>
      <c r="EV255" s="35"/>
      <c r="EW255" s="35"/>
      <c r="EX255" s="35"/>
      <c r="EY255" s="35"/>
    </row>
    <row r="256" spans="1:155" s="16" customFormat="1" ht="27.75" customHeight="1">
      <c r="A256" s="7" t="s">
        <v>269</v>
      </c>
      <c r="B256" s="5"/>
      <c r="C256" s="5"/>
      <c r="D256" s="6">
        <f>D252/D254</f>
        <v>429591.6666666667</v>
      </c>
      <c r="E256" s="6"/>
      <c r="F256" s="6">
        <f>D256</f>
        <v>429591.6666666667</v>
      </c>
      <c r="G256" s="6">
        <f>G252/G254</f>
        <v>458280.55555555556</v>
      </c>
      <c r="H256" s="6"/>
      <c r="I256" s="6"/>
      <c r="J256" s="6">
        <f>G256</f>
        <v>458280.55555555556</v>
      </c>
      <c r="K256" s="6"/>
      <c r="L256" s="6"/>
      <c r="M256" s="6"/>
      <c r="N256" s="6">
        <f>N252/N254</f>
        <v>484305.55555555556</v>
      </c>
      <c r="O256" s="6"/>
      <c r="P256" s="6">
        <f>N256</f>
        <v>484305.55555555556</v>
      </c>
      <c r="ET256" s="35"/>
      <c r="EU256" s="35"/>
      <c r="EV256" s="35"/>
      <c r="EW256" s="35"/>
      <c r="EX256" s="35"/>
      <c r="EY256" s="35"/>
    </row>
    <row r="257" spans="1:155" s="119" customFormat="1" ht="27.75" customHeight="1">
      <c r="A257" s="91" t="s">
        <v>422</v>
      </c>
      <c r="B257" s="79"/>
      <c r="C257" s="79"/>
      <c r="D257" s="80">
        <f>D259</f>
        <v>4674800</v>
      </c>
      <c r="E257" s="80"/>
      <c r="F257" s="80">
        <f>D257</f>
        <v>4674800</v>
      </c>
      <c r="G257" s="80">
        <f>G259</f>
        <v>4826500</v>
      </c>
      <c r="H257" s="80"/>
      <c r="I257" s="80"/>
      <c r="J257" s="80">
        <f>G257</f>
        <v>4826500</v>
      </c>
      <c r="K257" s="80"/>
      <c r="L257" s="80"/>
      <c r="M257" s="80"/>
      <c r="N257" s="80">
        <f>N259</f>
        <v>5385700</v>
      </c>
      <c r="O257" s="80"/>
      <c r="P257" s="80">
        <f>N257</f>
        <v>5385700</v>
      </c>
      <c r="ET257" s="120"/>
      <c r="EU257" s="120"/>
      <c r="EV257" s="120"/>
      <c r="EW257" s="120"/>
      <c r="EX257" s="120"/>
      <c r="EY257" s="120"/>
    </row>
    <row r="258" spans="1:155" s="16" customFormat="1" ht="19.5" customHeight="1">
      <c r="A258" s="4" t="s">
        <v>77</v>
      </c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ET258" s="35"/>
      <c r="EU258" s="35"/>
      <c r="EV258" s="35"/>
      <c r="EW258" s="35"/>
      <c r="EX258" s="35"/>
      <c r="EY258" s="35"/>
    </row>
    <row r="259" spans="1:155" s="16" customFormat="1" ht="27.75" customHeight="1">
      <c r="A259" s="7" t="s">
        <v>270</v>
      </c>
      <c r="B259" s="5"/>
      <c r="C259" s="5"/>
      <c r="D259" s="6">
        <v>4674800</v>
      </c>
      <c r="E259" s="6"/>
      <c r="F259" s="6">
        <f>D259</f>
        <v>4674800</v>
      </c>
      <c r="G259" s="6">
        <v>4826500</v>
      </c>
      <c r="H259" s="6"/>
      <c r="I259" s="6"/>
      <c r="J259" s="6">
        <f>G259</f>
        <v>4826500</v>
      </c>
      <c r="K259" s="6"/>
      <c r="L259" s="6"/>
      <c r="M259" s="6"/>
      <c r="N259" s="6">
        <v>5385700</v>
      </c>
      <c r="O259" s="6"/>
      <c r="P259" s="6">
        <f>N259</f>
        <v>5385700</v>
      </c>
      <c r="ET259" s="35"/>
      <c r="EU259" s="35"/>
      <c r="EV259" s="35"/>
      <c r="EW259" s="35"/>
      <c r="EX259" s="35"/>
      <c r="EY259" s="35"/>
    </row>
    <row r="260" spans="1:155" s="16" customFormat="1" ht="20.25" customHeight="1">
      <c r="A260" s="4" t="s">
        <v>237</v>
      </c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ET260" s="35"/>
      <c r="EU260" s="35"/>
      <c r="EV260" s="35"/>
      <c r="EW260" s="35"/>
      <c r="EX260" s="35"/>
      <c r="EY260" s="35"/>
    </row>
    <row r="261" spans="1:155" s="16" customFormat="1" ht="38.25" customHeight="1">
      <c r="A261" s="51" t="s">
        <v>271</v>
      </c>
      <c r="B261" s="5"/>
      <c r="C261" s="5"/>
      <c r="D261" s="6">
        <v>36</v>
      </c>
      <c r="E261" s="6"/>
      <c r="F261" s="6">
        <f>D261</f>
        <v>36</v>
      </c>
      <c r="G261" s="6">
        <f>F261</f>
        <v>36</v>
      </c>
      <c r="H261" s="6"/>
      <c r="I261" s="6"/>
      <c r="J261" s="6">
        <f>G261</f>
        <v>36</v>
      </c>
      <c r="K261" s="6"/>
      <c r="L261" s="6"/>
      <c r="M261" s="6"/>
      <c r="N261" s="6">
        <v>36</v>
      </c>
      <c r="O261" s="6"/>
      <c r="P261" s="6">
        <f>N261</f>
        <v>36</v>
      </c>
      <c r="ET261" s="35"/>
      <c r="EU261" s="35"/>
      <c r="EV261" s="35"/>
      <c r="EW261" s="35"/>
      <c r="EX261" s="35"/>
      <c r="EY261" s="35"/>
    </row>
    <row r="262" spans="1:155" s="16" customFormat="1" ht="18" customHeight="1">
      <c r="A262" s="4" t="s">
        <v>232</v>
      </c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ET262" s="35"/>
      <c r="EU262" s="35"/>
      <c r="EV262" s="35"/>
      <c r="EW262" s="35"/>
      <c r="EX262" s="35"/>
      <c r="EY262" s="35"/>
    </row>
    <row r="263" spans="1:155" s="16" customFormat="1" ht="27.75" customHeight="1">
      <c r="A263" s="7" t="s">
        <v>272</v>
      </c>
      <c r="B263" s="5"/>
      <c r="C263" s="5"/>
      <c r="D263" s="6">
        <f>D259/D261</f>
        <v>129855.55555555556</v>
      </c>
      <c r="E263" s="6"/>
      <c r="F263" s="6">
        <f>F259/F261</f>
        <v>129855.55555555556</v>
      </c>
      <c r="G263" s="6">
        <f>G259/G261</f>
        <v>134069.44444444444</v>
      </c>
      <c r="H263" s="6"/>
      <c r="I263" s="6"/>
      <c r="J263" s="6">
        <f>G263</f>
        <v>134069.44444444444</v>
      </c>
      <c r="K263" s="6"/>
      <c r="L263" s="6"/>
      <c r="M263" s="6"/>
      <c r="N263" s="6">
        <f>N259/N261</f>
        <v>149602.77777777778</v>
      </c>
      <c r="O263" s="6"/>
      <c r="P263" s="6">
        <f>N263</f>
        <v>149602.77777777778</v>
      </c>
      <c r="ET263" s="35"/>
      <c r="EU263" s="35"/>
      <c r="EV263" s="35"/>
      <c r="EW263" s="35"/>
      <c r="EX263" s="35"/>
      <c r="EY263" s="35"/>
    </row>
    <row r="264" spans="1:155" s="122" customFormat="1" ht="27.75" customHeight="1">
      <c r="A264" s="91" t="s">
        <v>423</v>
      </c>
      <c r="B264" s="83"/>
      <c r="C264" s="83"/>
      <c r="D264" s="87">
        <f>D266</f>
        <v>5251300</v>
      </c>
      <c r="E264" s="87"/>
      <c r="F264" s="87">
        <f>D264</f>
        <v>5251300</v>
      </c>
      <c r="G264" s="87">
        <f>G266</f>
        <v>5928700</v>
      </c>
      <c r="H264" s="87"/>
      <c r="I264" s="87"/>
      <c r="J264" s="87">
        <f>G264</f>
        <v>5928700</v>
      </c>
      <c r="K264" s="87"/>
      <c r="L264" s="87"/>
      <c r="M264" s="87"/>
      <c r="N264" s="87">
        <f>N266</f>
        <v>6628300</v>
      </c>
      <c r="O264" s="87"/>
      <c r="P264" s="87">
        <f>N264</f>
        <v>6628300</v>
      </c>
      <c r="ET264" s="123"/>
      <c r="EU264" s="123"/>
      <c r="EV264" s="123"/>
      <c r="EW264" s="123"/>
      <c r="EX264" s="123"/>
      <c r="EY264" s="123"/>
    </row>
    <row r="265" spans="1:155" s="16" customFormat="1" ht="21.75" customHeight="1">
      <c r="A265" s="4" t="s">
        <v>77</v>
      </c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ET265" s="35"/>
      <c r="EU265" s="35"/>
      <c r="EV265" s="35"/>
      <c r="EW265" s="35"/>
      <c r="EX265" s="35"/>
      <c r="EY265" s="35"/>
    </row>
    <row r="266" spans="1:155" s="16" customFormat="1" ht="27.75" customHeight="1">
      <c r="A266" s="7" t="s">
        <v>273</v>
      </c>
      <c r="B266" s="5"/>
      <c r="C266" s="5"/>
      <c r="D266" s="6">
        <v>5251300</v>
      </c>
      <c r="E266" s="6"/>
      <c r="F266" s="6">
        <f>D266</f>
        <v>5251300</v>
      </c>
      <c r="G266" s="6">
        <v>5928700</v>
      </c>
      <c r="H266" s="6"/>
      <c r="I266" s="6"/>
      <c r="J266" s="6">
        <f>G266</f>
        <v>5928700</v>
      </c>
      <c r="K266" s="6"/>
      <c r="L266" s="6"/>
      <c r="M266" s="6"/>
      <c r="N266" s="6">
        <v>6628300</v>
      </c>
      <c r="O266" s="6"/>
      <c r="P266" s="6">
        <f>N266</f>
        <v>6628300</v>
      </c>
      <c r="ET266" s="35"/>
      <c r="EU266" s="35"/>
      <c r="EV266" s="35"/>
      <c r="EW266" s="35"/>
      <c r="EX266" s="35"/>
      <c r="EY266" s="35"/>
    </row>
    <row r="267" spans="1:155" s="16" customFormat="1" ht="18.75" customHeight="1">
      <c r="A267" s="4" t="s">
        <v>237</v>
      </c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ET267" s="35"/>
      <c r="EU267" s="35"/>
      <c r="EV267" s="35"/>
      <c r="EW267" s="35"/>
      <c r="EX267" s="35"/>
      <c r="EY267" s="35"/>
    </row>
    <row r="268" spans="1:155" s="16" customFormat="1" ht="21.75" customHeight="1">
      <c r="A268" s="7" t="s">
        <v>101</v>
      </c>
      <c r="B268" s="5"/>
      <c r="C268" s="5"/>
      <c r="D268" s="6">
        <v>1600</v>
      </c>
      <c r="E268" s="6"/>
      <c r="F268" s="6">
        <f>D268</f>
        <v>1600</v>
      </c>
      <c r="G268" s="6">
        <v>1600</v>
      </c>
      <c r="H268" s="6"/>
      <c r="I268" s="6"/>
      <c r="J268" s="6">
        <f>G268</f>
        <v>1600</v>
      </c>
      <c r="K268" s="6"/>
      <c r="L268" s="6"/>
      <c r="M268" s="6"/>
      <c r="N268" s="6">
        <f>J268</f>
        <v>1600</v>
      </c>
      <c r="O268" s="6"/>
      <c r="P268" s="6">
        <f>N268</f>
        <v>1600</v>
      </c>
      <c r="ET268" s="35"/>
      <c r="EU268" s="35"/>
      <c r="EV268" s="35"/>
      <c r="EW268" s="35"/>
      <c r="EX268" s="35"/>
      <c r="EY268" s="35"/>
    </row>
    <row r="269" spans="1:155" s="16" customFormat="1" ht="21" customHeight="1">
      <c r="A269" s="4" t="s">
        <v>232</v>
      </c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ET269" s="35"/>
      <c r="EU269" s="35"/>
      <c r="EV269" s="35"/>
      <c r="EW269" s="35"/>
      <c r="EX269" s="35"/>
      <c r="EY269" s="35"/>
    </row>
    <row r="270" spans="1:155" s="16" customFormat="1" ht="18" customHeight="1">
      <c r="A270" s="7" t="s">
        <v>274</v>
      </c>
      <c r="B270" s="5"/>
      <c r="C270" s="5"/>
      <c r="D270" s="6">
        <f>D266/D268</f>
        <v>3282.0625</v>
      </c>
      <c r="E270" s="6"/>
      <c r="F270" s="6">
        <f>D270</f>
        <v>3282.0625</v>
      </c>
      <c r="G270" s="6">
        <f>G266/G268</f>
        <v>3705.4375</v>
      </c>
      <c r="H270" s="6"/>
      <c r="I270" s="6"/>
      <c r="J270" s="6">
        <f>G270</f>
        <v>3705.4375</v>
      </c>
      <c r="K270" s="6"/>
      <c r="L270" s="6"/>
      <c r="M270" s="6"/>
      <c r="N270" s="6">
        <f>N266/N268</f>
        <v>4142.6875</v>
      </c>
      <c r="O270" s="6"/>
      <c r="P270" s="6">
        <f>N270</f>
        <v>4142.6875</v>
      </c>
      <c r="ET270" s="35"/>
      <c r="EU270" s="35"/>
      <c r="EV270" s="35"/>
      <c r="EW270" s="35"/>
      <c r="EX270" s="35"/>
      <c r="EY270" s="35"/>
    </row>
    <row r="271" spans="1:155" s="122" customFormat="1" ht="27.75" customHeight="1">
      <c r="A271" s="91" t="s">
        <v>424</v>
      </c>
      <c r="B271" s="83"/>
      <c r="C271" s="83"/>
      <c r="D271" s="87">
        <f>D273</f>
        <v>359700</v>
      </c>
      <c r="E271" s="87"/>
      <c r="F271" s="87">
        <f>D271</f>
        <v>359700</v>
      </c>
      <c r="G271" s="87">
        <f>G273</f>
        <v>406100</v>
      </c>
      <c r="H271" s="87"/>
      <c r="I271" s="87"/>
      <c r="J271" s="87">
        <f>G271</f>
        <v>406100</v>
      </c>
      <c r="K271" s="87"/>
      <c r="L271" s="87"/>
      <c r="M271" s="87"/>
      <c r="N271" s="87">
        <f>N273</f>
        <v>454000</v>
      </c>
      <c r="O271" s="87"/>
      <c r="P271" s="87">
        <f>N271</f>
        <v>454000</v>
      </c>
      <c r="ET271" s="123"/>
      <c r="EU271" s="123"/>
      <c r="EV271" s="123"/>
      <c r="EW271" s="123"/>
      <c r="EX271" s="123"/>
      <c r="EY271" s="123"/>
    </row>
    <row r="272" spans="1:155" s="16" customFormat="1" ht="21" customHeight="1">
      <c r="A272" s="4" t="s">
        <v>77</v>
      </c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ET272" s="35"/>
      <c r="EU272" s="35"/>
      <c r="EV272" s="35"/>
      <c r="EW272" s="35"/>
      <c r="EX272" s="35"/>
      <c r="EY272" s="35"/>
    </row>
    <row r="273" spans="1:155" s="16" customFormat="1" ht="21.75" customHeight="1">
      <c r="A273" s="7" t="s">
        <v>275</v>
      </c>
      <c r="B273" s="5"/>
      <c r="C273" s="5"/>
      <c r="D273" s="6">
        <v>359700</v>
      </c>
      <c r="E273" s="6"/>
      <c r="F273" s="6">
        <f>D273</f>
        <v>359700</v>
      </c>
      <c r="G273" s="6">
        <v>406100</v>
      </c>
      <c r="H273" s="6"/>
      <c r="I273" s="6"/>
      <c r="J273" s="6">
        <f>G273</f>
        <v>406100</v>
      </c>
      <c r="K273" s="6"/>
      <c r="L273" s="6"/>
      <c r="M273" s="6"/>
      <c r="N273" s="6">
        <v>454000</v>
      </c>
      <c r="O273" s="6"/>
      <c r="P273" s="6">
        <f>N273</f>
        <v>454000</v>
      </c>
      <c r="ET273" s="35"/>
      <c r="EU273" s="35"/>
      <c r="EV273" s="35"/>
      <c r="EW273" s="35"/>
      <c r="EX273" s="35"/>
      <c r="EY273" s="35"/>
    </row>
    <row r="274" spans="1:155" s="16" customFormat="1" ht="18.75" customHeight="1">
      <c r="A274" s="4" t="s">
        <v>237</v>
      </c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ET274" s="35"/>
      <c r="EU274" s="35"/>
      <c r="EV274" s="35"/>
      <c r="EW274" s="35"/>
      <c r="EX274" s="35"/>
      <c r="EY274" s="35"/>
    </row>
    <row r="275" spans="1:155" s="16" customFormat="1" ht="20.25" customHeight="1">
      <c r="A275" s="7" t="s">
        <v>161</v>
      </c>
      <c r="B275" s="5"/>
      <c r="C275" s="5"/>
      <c r="D275" s="6">
        <v>89</v>
      </c>
      <c r="E275" s="6"/>
      <c r="F275" s="6">
        <f>D275</f>
        <v>89</v>
      </c>
      <c r="G275" s="6">
        <v>90</v>
      </c>
      <c r="H275" s="6"/>
      <c r="I275" s="6"/>
      <c r="J275" s="6">
        <f>G275</f>
        <v>90</v>
      </c>
      <c r="K275" s="6"/>
      <c r="L275" s="6"/>
      <c r="M275" s="6"/>
      <c r="N275" s="6">
        <v>90</v>
      </c>
      <c r="O275" s="6"/>
      <c r="P275" s="6">
        <v>90</v>
      </c>
      <c r="ET275" s="35"/>
      <c r="EU275" s="35"/>
      <c r="EV275" s="35"/>
      <c r="EW275" s="35"/>
      <c r="EX275" s="35"/>
      <c r="EY275" s="35"/>
    </row>
    <row r="276" spans="1:155" s="16" customFormat="1" ht="20.25" customHeight="1">
      <c r="A276" s="4" t="s">
        <v>232</v>
      </c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ET276" s="35"/>
      <c r="EU276" s="35"/>
      <c r="EV276" s="35"/>
      <c r="EW276" s="35"/>
      <c r="EX276" s="35"/>
      <c r="EY276" s="35"/>
    </row>
    <row r="277" spans="1:155" s="16" customFormat="1" ht="21.75" customHeight="1">
      <c r="A277" s="7" t="s">
        <v>108</v>
      </c>
      <c r="B277" s="5"/>
      <c r="C277" s="5"/>
      <c r="D277" s="6">
        <f>D273/D275</f>
        <v>4041.5730337078653</v>
      </c>
      <c r="E277" s="6"/>
      <c r="F277" s="6">
        <f>D277</f>
        <v>4041.5730337078653</v>
      </c>
      <c r="G277" s="6">
        <f>G273/G275</f>
        <v>4512.222222222223</v>
      </c>
      <c r="H277" s="6"/>
      <c r="I277" s="6"/>
      <c r="J277" s="6">
        <f>G277</f>
        <v>4512.222222222223</v>
      </c>
      <c r="K277" s="6"/>
      <c r="L277" s="6"/>
      <c r="M277" s="6"/>
      <c r="N277" s="6">
        <f>N273/N275</f>
        <v>5044.444444444444</v>
      </c>
      <c r="O277" s="6"/>
      <c r="P277" s="6">
        <f>N277</f>
        <v>5044.444444444444</v>
      </c>
      <c r="ET277" s="35"/>
      <c r="EU277" s="35"/>
      <c r="EV277" s="35"/>
      <c r="EW277" s="35"/>
      <c r="EX277" s="35"/>
      <c r="EY277" s="35"/>
    </row>
    <row r="278" spans="1:155" s="122" customFormat="1" ht="24" customHeight="1">
      <c r="A278" s="91" t="s">
        <v>425</v>
      </c>
      <c r="B278" s="83"/>
      <c r="C278" s="83"/>
      <c r="D278" s="87">
        <f>D280</f>
        <v>60000</v>
      </c>
      <c r="E278" s="87"/>
      <c r="F278" s="87">
        <f>D278</f>
        <v>60000</v>
      </c>
      <c r="G278" s="87">
        <f>G280</f>
        <v>64000</v>
      </c>
      <c r="H278" s="87"/>
      <c r="I278" s="87"/>
      <c r="J278" s="87">
        <f>G278</f>
        <v>64000</v>
      </c>
      <c r="K278" s="87"/>
      <c r="L278" s="87"/>
      <c r="M278" s="87"/>
      <c r="N278" s="87">
        <f>N280</f>
        <v>67800</v>
      </c>
      <c r="O278" s="87"/>
      <c r="P278" s="87">
        <f>N278</f>
        <v>67800</v>
      </c>
      <c r="ET278" s="123"/>
      <c r="EU278" s="123"/>
      <c r="EV278" s="123"/>
      <c r="EW278" s="123"/>
      <c r="EX278" s="123"/>
      <c r="EY278" s="123"/>
    </row>
    <row r="279" spans="1:155" s="16" customFormat="1" ht="21.75" customHeight="1">
      <c r="A279" s="4" t="s">
        <v>77</v>
      </c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ET279" s="35"/>
      <c r="EU279" s="35"/>
      <c r="EV279" s="35"/>
      <c r="EW279" s="35"/>
      <c r="EX279" s="35"/>
      <c r="EY279" s="35"/>
    </row>
    <row r="280" spans="1:155" s="16" customFormat="1" ht="21.75" customHeight="1">
      <c r="A280" s="7" t="s">
        <v>276</v>
      </c>
      <c r="B280" s="5"/>
      <c r="C280" s="5"/>
      <c r="D280" s="6">
        <f>D282*D284</f>
        <v>60000</v>
      </c>
      <c r="E280" s="6"/>
      <c r="F280" s="6">
        <f>D280</f>
        <v>60000</v>
      </c>
      <c r="G280" s="6">
        <f>G282*G284</f>
        <v>64000</v>
      </c>
      <c r="H280" s="6"/>
      <c r="I280" s="6"/>
      <c r="J280" s="6">
        <f>G280</f>
        <v>64000</v>
      </c>
      <c r="K280" s="6"/>
      <c r="L280" s="6"/>
      <c r="M280" s="6"/>
      <c r="N280" s="6">
        <f>N282*N284</f>
        <v>67800</v>
      </c>
      <c r="O280" s="6"/>
      <c r="P280" s="6">
        <f>N280</f>
        <v>67800</v>
      </c>
      <c r="ET280" s="35"/>
      <c r="EU280" s="35"/>
      <c r="EV280" s="35"/>
      <c r="EW280" s="35"/>
      <c r="EX280" s="35"/>
      <c r="EY280" s="35"/>
    </row>
    <row r="281" spans="1:155" s="16" customFormat="1" ht="14.25" customHeight="1">
      <c r="A281" s="4" t="s">
        <v>237</v>
      </c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ET281" s="35"/>
      <c r="EU281" s="35"/>
      <c r="EV281" s="35"/>
      <c r="EW281" s="35"/>
      <c r="EX281" s="35"/>
      <c r="EY281" s="35"/>
    </row>
    <row r="282" spans="1:155" s="16" customFormat="1" ht="15.75" customHeight="1">
      <c r="A282" s="7" t="s">
        <v>277</v>
      </c>
      <c r="B282" s="5"/>
      <c r="C282" s="5"/>
      <c r="D282" s="6">
        <v>4</v>
      </c>
      <c r="E282" s="6"/>
      <c r="F282" s="6">
        <f>D282</f>
        <v>4</v>
      </c>
      <c r="G282" s="6">
        <v>4</v>
      </c>
      <c r="H282" s="6"/>
      <c r="I282" s="6"/>
      <c r="J282" s="6">
        <f>G282</f>
        <v>4</v>
      </c>
      <c r="K282" s="6"/>
      <c r="L282" s="6"/>
      <c r="M282" s="6"/>
      <c r="N282" s="6">
        <f>J282</f>
        <v>4</v>
      </c>
      <c r="O282" s="6"/>
      <c r="P282" s="6">
        <f>N282</f>
        <v>4</v>
      </c>
      <c r="ET282" s="35"/>
      <c r="EU282" s="35"/>
      <c r="EV282" s="35"/>
      <c r="EW282" s="35"/>
      <c r="EX282" s="35"/>
      <c r="EY282" s="35"/>
    </row>
    <row r="283" spans="1:155" s="16" customFormat="1" ht="15.75" customHeight="1">
      <c r="A283" s="4" t="s">
        <v>232</v>
      </c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ET283" s="35"/>
      <c r="EU283" s="35"/>
      <c r="EV283" s="35"/>
      <c r="EW283" s="35"/>
      <c r="EX283" s="35"/>
      <c r="EY283" s="35"/>
    </row>
    <row r="284" spans="1:155" s="16" customFormat="1" ht="21.75" customHeight="1">
      <c r="A284" s="7" t="s">
        <v>278</v>
      </c>
      <c r="B284" s="5"/>
      <c r="C284" s="5"/>
      <c r="D284" s="6">
        <v>15000</v>
      </c>
      <c r="E284" s="6"/>
      <c r="F284" s="6">
        <f>D284</f>
        <v>15000</v>
      </c>
      <c r="G284" s="6">
        <v>16000</v>
      </c>
      <c r="H284" s="6"/>
      <c r="I284" s="6"/>
      <c r="J284" s="6">
        <f>G284</f>
        <v>16000</v>
      </c>
      <c r="K284" s="6"/>
      <c r="L284" s="6"/>
      <c r="M284" s="6"/>
      <c r="N284" s="6">
        <v>16950</v>
      </c>
      <c r="O284" s="6"/>
      <c r="P284" s="6">
        <f>N284</f>
        <v>16950</v>
      </c>
      <c r="ET284" s="35"/>
      <c r="EU284" s="35"/>
      <c r="EV284" s="35"/>
      <c r="EW284" s="35"/>
      <c r="EX284" s="35"/>
      <c r="EY284" s="35"/>
    </row>
    <row r="285" spans="1:155" s="119" customFormat="1" ht="21.75" customHeight="1">
      <c r="A285" s="91" t="s">
        <v>426</v>
      </c>
      <c r="B285" s="79"/>
      <c r="C285" s="79"/>
      <c r="D285" s="87">
        <f>D287</f>
        <v>280000</v>
      </c>
      <c r="E285" s="87"/>
      <c r="F285" s="87">
        <f>D285</f>
        <v>280000</v>
      </c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ET285" s="120"/>
      <c r="EU285" s="120"/>
      <c r="EV285" s="120"/>
      <c r="EW285" s="120"/>
      <c r="EX285" s="120"/>
      <c r="EY285" s="120"/>
    </row>
    <row r="286" spans="1:155" s="16" customFormat="1" ht="21.75" customHeight="1">
      <c r="A286" s="4" t="s">
        <v>77</v>
      </c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ET286" s="35"/>
      <c r="EU286" s="35"/>
      <c r="EV286" s="35"/>
      <c r="EW286" s="35"/>
      <c r="EX286" s="35"/>
      <c r="EY286" s="35"/>
    </row>
    <row r="287" spans="1:155" s="16" customFormat="1" ht="16.5" customHeight="1">
      <c r="A287" s="7" t="s">
        <v>279</v>
      </c>
      <c r="B287" s="5"/>
      <c r="C287" s="5"/>
      <c r="D287" s="6">
        <v>280000</v>
      </c>
      <c r="E287" s="6"/>
      <c r="F287" s="6">
        <f>D287</f>
        <v>280000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ET287" s="35"/>
      <c r="EU287" s="35"/>
      <c r="EV287" s="35"/>
      <c r="EW287" s="35"/>
      <c r="EX287" s="35"/>
      <c r="EY287" s="35"/>
    </row>
    <row r="288" spans="1:155" s="16" customFormat="1" ht="21.75" customHeight="1">
      <c r="A288" s="4" t="s">
        <v>237</v>
      </c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ET288" s="35"/>
      <c r="EU288" s="35"/>
      <c r="EV288" s="35"/>
      <c r="EW288" s="35"/>
      <c r="EX288" s="35"/>
      <c r="EY288" s="35"/>
    </row>
    <row r="289" spans="1:155" s="16" customFormat="1" ht="21.75" customHeight="1">
      <c r="A289" s="7" t="s">
        <v>277</v>
      </c>
      <c r="B289" s="5"/>
      <c r="C289" s="5"/>
      <c r="D289" s="6">
        <v>2</v>
      </c>
      <c r="E289" s="6"/>
      <c r="F289" s="6">
        <f>D289</f>
        <v>2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ET289" s="35"/>
      <c r="EU289" s="35"/>
      <c r="EV289" s="35"/>
      <c r="EW289" s="35"/>
      <c r="EX289" s="35"/>
      <c r="EY289" s="35"/>
    </row>
    <row r="290" spans="1:155" s="16" customFormat="1" ht="21.75" customHeight="1">
      <c r="A290" s="4" t="s">
        <v>232</v>
      </c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ET290" s="35"/>
      <c r="EU290" s="35"/>
      <c r="EV290" s="35"/>
      <c r="EW290" s="35"/>
      <c r="EX290" s="35"/>
      <c r="EY290" s="35"/>
    </row>
    <row r="291" spans="1:155" s="16" customFormat="1" ht="21.75" customHeight="1">
      <c r="A291" s="7" t="s">
        <v>280</v>
      </c>
      <c r="B291" s="5"/>
      <c r="C291" s="5"/>
      <c r="D291" s="6">
        <f>D287/D289</f>
        <v>140000</v>
      </c>
      <c r="E291" s="6"/>
      <c r="F291" s="6">
        <f>D291</f>
        <v>140000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ET291" s="35"/>
      <c r="EU291" s="35"/>
      <c r="EV291" s="35"/>
      <c r="EW291" s="35"/>
      <c r="EX291" s="35"/>
      <c r="EY291" s="35"/>
    </row>
    <row r="292" spans="1:155" s="122" customFormat="1" ht="24.75" customHeight="1">
      <c r="A292" s="91" t="s">
        <v>427</v>
      </c>
      <c r="B292" s="83"/>
      <c r="C292" s="83"/>
      <c r="D292" s="87"/>
      <c r="E292" s="87">
        <f>E294</f>
        <v>150000</v>
      </c>
      <c r="F292" s="87">
        <f>E292</f>
        <v>150000</v>
      </c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ET292" s="123"/>
      <c r="EU292" s="123"/>
      <c r="EV292" s="123"/>
      <c r="EW292" s="123"/>
      <c r="EX292" s="123"/>
      <c r="EY292" s="123"/>
    </row>
    <row r="293" spans="1:155" s="16" customFormat="1" ht="21.75" customHeight="1">
      <c r="A293" s="4" t="s">
        <v>77</v>
      </c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ET293" s="35"/>
      <c r="EU293" s="35"/>
      <c r="EV293" s="35"/>
      <c r="EW293" s="35"/>
      <c r="EX293" s="35"/>
      <c r="EY293" s="35"/>
    </row>
    <row r="294" spans="1:155" s="16" customFormat="1" ht="21.75" customHeight="1">
      <c r="A294" s="7" t="s">
        <v>360</v>
      </c>
      <c r="B294" s="5"/>
      <c r="C294" s="5"/>
      <c r="D294" s="6"/>
      <c r="E294" s="6">
        <v>150000</v>
      </c>
      <c r="F294" s="6">
        <f>E294</f>
        <v>150000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T294" s="35"/>
      <c r="EU294" s="35"/>
      <c r="EV294" s="35"/>
      <c r="EW294" s="35"/>
      <c r="EX294" s="35"/>
      <c r="EY294" s="35"/>
    </row>
    <row r="295" spans="1:155" s="16" customFormat="1" ht="21.75" customHeight="1">
      <c r="A295" s="4" t="s">
        <v>237</v>
      </c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ET295" s="35"/>
      <c r="EU295" s="35"/>
      <c r="EV295" s="35"/>
      <c r="EW295" s="35"/>
      <c r="EX295" s="35"/>
      <c r="EY295" s="35"/>
    </row>
    <row r="296" spans="1:155" s="16" customFormat="1" ht="21.75" customHeight="1">
      <c r="A296" s="7" t="s">
        <v>361</v>
      </c>
      <c r="B296" s="5"/>
      <c r="C296" s="5"/>
      <c r="D296" s="6"/>
      <c r="E296" s="6">
        <v>10</v>
      </c>
      <c r="F296" s="6">
        <f>E296</f>
        <v>10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T296" s="35"/>
      <c r="EU296" s="35"/>
      <c r="EV296" s="35"/>
      <c r="EW296" s="35"/>
      <c r="EX296" s="35"/>
      <c r="EY296" s="35"/>
    </row>
    <row r="297" spans="1:155" s="16" customFormat="1" ht="21.75" customHeight="1">
      <c r="A297" s="4" t="s">
        <v>232</v>
      </c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ET297" s="35"/>
      <c r="EU297" s="35"/>
      <c r="EV297" s="35"/>
      <c r="EW297" s="35"/>
      <c r="EX297" s="35"/>
      <c r="EY297" s="35"/>
    </row>
    <row r="298" spans="1:155" s="16" customFormat="1" ht="24.75" customHeight="1">
      <c r="A298" s="7" t="s">
        <v>362</v>
      </c>
      <c r="B298" s="5"/>
      <c r="C298" s="5"/>
      <c r="D298" s="6"/>
      <c r="E298" s="6">
        <v>15000</v>
      </c>
      <c r="F298" s="6">
        <f>E298</f>
        <v>15000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ET298" s="35"/>
      <c r="EU298" s="35"/>
      <c r="EV298" s="35"/>
      <c r="EW298" s="35"/>
      <c r="EX298" s="35"/>
      <c r="EY298" s="35"/>
    </row>
    <row r="299" spans="1:155" s="202" customFormat="1" ht="38.25" customHeight="1">
      <c r="A299" s="200" t="s">
        <v>428</v>
      </c>
      <c r="B299" s="201"/>
      <c r="C299" s="201"/>
      <c r="D299" s="199">
        <f>D300+D307+D314+D321+D328+D335</f>
        <v>9808000</v>
      </c>
      <c r="E299" s="199">
        <f aca="true" t="shared" si="24" ref="E299:P299">E300+E307+E314+E321+E328+E335</f>
        <v>0</v>
      </c>
      <c r="F299" s="199">
        <f t="shared" si="24"/>
        <v>9808000</v>
      </c>
      <c r="G299" s="199">
        <f t="shared" si="24"/>
        <v>10971100</v>
      </c>
      <c r="H299" s="199">
        <f t="shared" si="24"/>
        <v>0</v>
      </c>
      <c r="I299" s="199">
        <f t="shared" si="24"/>
        <v>0</v>
      </c>
      <c r="J299" s="199">
        <f t="shared" si="24"/>
        <v>10971100</v>
      </c>
      <c r="K299" s="199">
        <f t="shared" si="24"/>
        <v>0</v>
      </c>
      <c r="L299" s="199">
        <f t="shared" si="24"/>
        <v>0</v>
      </c>
      <c r="M299" s="199">
        <f t="shared" si="24"/>
        <v>0</v>
      </c>
      <c r="N299" s="199">
        <f t="shared" si="24"/>
        <v>11611300</v>
      </c>
      <c r="O299" s="199">
        <f t="shared" si="24"/>
        <v>0</v>
      </c>
      <c r="P299" s="199">
        <f t="shared" si="24"/>
        <v>11611300</v>
      </c>
      <c r="ET299" s="203"/>
      <c r="EU299" s="203"/>
      <c r="EV299" s="203"/>
      <c r="EW299" s="203"/>
      <c r="EX299" s="203"/>
      <c r="EY299" s="203"/>
    </row>
    <row r="300" spans="1:155" s="122" customFormat="1" ht="52.5" customHeight="1">
      <c r="A300" s="91" t="s">
        <v>429</v>
      </c>
      <c r="B300" s="83"/>
      <c r="C300" s="83"/>
      <c r="D300" s="87">
        <f>D302</f>
        <v>1548000</v>
      </c>
      <c r="E300" s="87"/>
      <c r="F300" s="87">
        <f>D300</f>
        <v>1548000</v>
      </c>
      <c r="G300" s="87">
        <f>G302</f>
        <v>1651700</v>
      </c>
      <c r="H300" s="87"/>
      <c r="I300" s="87"/>
      <c r="J300" s="87">
        <f>G300</f>
        <v>1651700</v>
      </c>
      <c r="K300" s="87"/>
      <c r="L300" s="87"/>
      <c r="M300" s="87"/>
      <c r="N300" s="87">
        <f>N302</f>
        <v>1750800</v>
      </c>
      <c r="O300" s="87"/>
      <c r="P300" s="87">
        <f>N300</f>
        <v>1750800</v>
      </c>
      <c r="ET300" s="123"/>
      <c r="EU300" s="123"/>
      <c r="EV300" s="123"/>
      <c r="EW300" s="123"/>
      <c r="EX300" s="123"/>
      <c r="EY300" s="123"/>
    </row>
    <row r="301" spans="1:155" s="119" customFormat="1" ht="17.25" customHeight="1">
      <c r="A301" s="4" t="s">
        <v>77</v>
      </c>
      <c r="B301" s="118"/>
      <c r="C301" s="118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ET301" s="120"/>
      <c r="EU301" s="120"/>
      <c r="EV301" s="120"/>
      <c r="EW301" s="120"/>
      <c r="EX301" s="120"/>
      <c r="EY301" s="120"/>
    </row>
    <row r="302" spans="1:155" s="119" customFormat="1" ht="38.25" customHeight="1">
      <c r="A302" s="7" t="s">
        <v>282</v>
      </c>
      <c r="B302" s="118"/>
      <c r="C302" s="118"/>
      <c r="D302" s="80">
        <v>1548000</v>
      </c>
      <c r="E302" s="80"/>
      <c r="F302" s="80">
        <f>D302</f>
        <v>1548000</v>
      </c>
      <c r="G302" s="80">
        <v>1651700</v>
      </c>
      <c r="H302" s="80"/>
      <c r="I302" s="80"/>
      <c r="J302" s="80">
        <f>G302</f>
        <v>1651700</v>
      </c>
      <c r="K302" s="80"/>
      <c r="L302" s="80"/>
      <c r="M302" s="80"/>
      <c r="N302" s="80">
        <v>1750800</v>
      </c>
      <c r="O302" s="80"/>
      <c r="P302" s="80">
        <f>N302</f>
        <v>1750800</v>
      </c>
      <c r="ET302" s="120"/>
      <c r="EU302" s="120"/>
      <c r="EV302" s="120"/>
      <c r="EW302" s="120"/>
      <c r="EX302" s="120"/>
      <c r="EY302" s="120"/>
    </row>
    <row r="303" spans="1:155" s="119" customFormat="1" ht="16.5" customHeight="1">
      <c r="A303" s="4" t="s">
        <v>281</v>
      </c>
      <c r="B303" s="118"/>
      <c r="C303" s="118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ET303" s="120"/>
      <c r="EU303" s="120"/>
      <c r="EV303" s="120"/>
      <c r="EW303" s="120"/>
      <c r="EX303" s="120"/>
      <c r="EY303" s="120"/>
    </row>
    <row r="304" spans="1:155" s="119" customFormat="1" ht="38.25" customHeight="1">
      <c r="A304" s="7" t="s">
        <v>124</v>
      </c>
      <c r="B304" s="118"/>
      <c r="C304" s="118"/>
      <c r="D304" s="80">
        <v>155760</v>
      </c>
      <c r="E304" s="80"/>
      <c r="F304" s="80">
        <f>D304</f>
        <v>155760</v>
      </c>
      <c r="G304" s="80">
        <v>155760</v>
      </c>
      <c r="H304" s="80"/>
      <c r="I304" s="80"/>
      <c r="J304" s="80">
        <f>G304</f>
        <v>155760</v>
      </c>
      <c r="K304" s="80"/>
      <c r="L304" s="80"/>
      <c r="M304" s="80"/>
      <c r="N304" s="80">
        <v>155760</v>
      </c>
      <c r="O304" s="80"/>
      <c r="P304" s="80">
        <f>N304</f>
        <v>155760</v>
      </c>
      <c r="ET304" s="120"/>
      <c r="EU304" s="120"/>
      <c r="EV304" s="120"/>
      <c r="EW304" s="120"/>
      <c r="EX304" s="120"/>
      <c r="EY304" s="120"/>
    </row>
    <row r="305" spans="1:155" s="119" customFormat="1" ht="17.25" customHeight="1">
      <c r="A305" s="4" t="s">
        <v>232</v>
      </c>
      <c r="B305" s="118"/>
      <c r="C305" s="118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ET305" s="120"/>
      <c r="EU305" s="120"/>
      <c r="EV305" s="120"/>
      <c r="EW305" s="120"/>
      <c r="EX305" s="120"/>
      <c r="EY305" s="120"/>
    </row>
    <row r="306" spans="1:155" s="119" customFormat="1" ht="38.25" customHeight="1">
      <c r="A306" s="7" t="s">
        <v>125</v>
      </c>
      <c r="B306" s="118"/>
      <c r="C306" s="118"/>
      <c r="D306" s="80">
        <f>D302/D304</f>
        <v>9.938366718027735</v>
      </c>
      <c r="E306" s="80"/>
      <c r="F306" s="80">
        <f>D306</f>
        <v>9.938366718027735</v>
      </c>
      <c r="G306" s="80">
        <f>G302/G304</f>
        <v>10.604134565998972</v>
      </c>
      <c r="H306" s="80"/>
      <c r="I306" s="80"/>
      <c r="J306" s="80">
        <f>G306</f>
        <v>10.604134565998972</v>
      </c>
      <c r="K306" s="80"/>
      <c r="L306" s="80"/>
      <c r="M306" s="80"/>
      <c r="N306" s="80">
        <f>N300/N304</f>
        <v>11.240369799691834</v>
      </c>
      <c r="O306" s="80"/>
      <c r="P306" s="80">
        <f>N306</f>
        <v>11.240369799691834</v>
      </c>
      <c r="ET306" s="120"/>
      <c r="EU306" s="120"/>
      <c r="EV306" s="120"/>
      <c r="EW306" s="120"/>
      <c r="EX306" s="120"/>
      <c r="EY306" s="120"/>
    </row>
    <row r="307" spans="1:155" s="122" customFormat="1" ht="42" customHeight="1">
      <c r="A307" s="91" t="s">
        <v>430</v>
      </c>
      <c r="B307" s="83"/>
      <c r="C307" s="83"/>
      <c r="D307" s="87">
        <f>D309</f>
        <v>6110000</v>
      </c>
      <c r="E307" s="87"/>
      <c r="F307" s="87">
        <f>D307</f>
        <v>6110000</v>
      </c>
      <c r="G307" s="87">
        <f>G309</f>
        <v>6519400</v>
      </c>
      <c r="H307" s="87"/>
      <c r="I307" s="87"/>
      <c r="J307" s="87">
        <f>G307</f>
        <v>6519400</v>
      </c>
      <c r="K307" s="87"/>
      <c r="L307" s="87"/>
      <c r="M307" s="87"/>
      <c r="N307" s="87">
        <f>N309</f>
        <v>6910500</v>
      </c>
      <c r="O307" s="87"/>
      <c r="P307" s="87">
        <f>N307</f>
        <v>6910500</v>
      </c>
      <c r="ET307" s="123"/>
      <c r="EU307" s="123"/>
      <c r="EV307" s="123"/>
      <c r="EW307" s="123"/>
      <c r="EX307" s="123"/>
      <c r="EY307" s="123"/>
    </row>
    <row r="308" spans="1:155" s="119" customFormat="1" ht="19.5" customHeight="1">
      <c r="A308" s="4" t="s">
        <v>77</v>
      </c>
      <c r="B308" s="118"/>
      <c r="C308" s="118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ET308" s="120"/>
      <c r="EU308" s="120"/>
      <c r="EV308" s="120"/>
      <c r="EW308" s="120"/>
      <c r="EX308" s="120"/>
      <c r="EY308" s="120"/>
    </row>
    <row r="309" spans="1:155" s="119" customFormat="1" ht="38.25" customHeight="1">
      <c r="A309" s="7" t="s">
        <v>283</v>
      </c>
      <c r="B309" s="118"/>
      <c r="C309" s="118"/>
      <c r="D309" s="80">
        <v>6110000</v>
      </c>
      <c r="E309" s="80"/>
      <c r="F309" s="80">
        <f>D309</f>
        <v>6110000</v>
      </c>
      <c r="G309" s="80">
        <v>6519400</v>
      </c>
      <c r="H309" s="80"/>
      <c r="I309" s="80"/>
      <c r="J309" s="80">
        <f>G309</f>
        <v>6519400</v>
      </c>
      <c r="K309" s="80"/>
      <c r="L309" s="80"/>
      <c r="M309" s="80"/>
      <c r="N309" s="80">
        <v>6910500</v>
      </c>
      <c r="O309" s="80"/>
      <c r="P309" s="80">
        <f>N309</f>
        <v>6910500</v>
      </c>
      <c r="ET309" s="120"/>
      <c r="EU309" s="120"/>
      <c r="EV309" s="120"/>
      <c r="EW309" s="120"/>
      <c r="EX309" s="120"/>
      <c r="EY309" s="120"/>
    </row>
    <row r="310" spans="1:155" s="119" customFormat="1" ht="17.25" customHeight="1">
      <c r="A310" s="4" t="s">
        <v>281</v>
      </c>
      <c r="B310" s="118"/>
      <c r="C310" s="118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ET310" s="120"/>
      <c r="EU310" s="120"/>
      <c r="EV310" s="120"/>
      <c r="EW310" s="120"/>
      <c r="EX310" s="120"/>
      <c r="EY310" s="120"/>
    </row>
    <row r="311" spans="1:155" s="119" customFormat="1" ht="18.75" customHeight="1">
      <c r="A311" s="7" t="s">
        <v>284</v>
      </c>
      <c r="B311" s="118"/>
      <c r="C311" s="118"/>
      <c r="D311" s="80">
        <v>390</v>
      </c>
      <c r="E311" s="80"/>
      <c r="F311" s="80">
        <f>D311</f>
        <v>390</v>
      </c>
      <c r="G311" s="80">
        <f>F311</f>
        <v>390</v>
      </c>
      <c r="H311" s="80"/>
      <c r="I311" s="80"/>
      <c r="J311" s="80">
        <f>G311</f>
        <v>390</v>
      </c>
      <c r="K311" s="80"/>
      <c r="L311" s="80"/>
      <c r="M311" s="80"/>
      <c r="N311" s="80">
        <f>J311</f>
        <v>390</v>
      </c>
      <c r="O311" s="80"/>
      <c r="P311" s="80">
        <f>N311</f>
        <v>390</v>
      </c>
      <c r="ET311" s="120"/>
      <c r="EU311" s="120"/>
      <c r="EV311" s="120"/>
      <c r="EW311" s="120"/>
      <c r="EX311" s="120"/>
      <c r="EY311" s="120"/>
    </row>
    <row r="312" spans="1:155" s="119" customFormat="1" ht="21" customHeight="1">
      <c r="A312" s="4" t="s">
        <v>232</v>
      </c>
      <c r="B312" s="118"/>
      <c r="C312" s="118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ET312" s="120"/>
      <c r="EU312" s="120"/>
      <c r="EV312" s="120"/>
      <c r="EW312" s="120"/>
      <c r="EX312" s="120"/>
      <c r="EY312" s="120"/>
    </row>
    <row r="313" spans="1:155" s="119" customFormat="1" ht="38.25" customHeight="1">
      <c r="A313" s="7" t="s">
        <v>363</v>
      </c>
      <c r="B313" s="118"/>
      <c r="C313" s="118"/>
      <c r="D313" s="80">
        <f>D309/D311/12</f>
        <v>1305.5555555555554</v>
      </c>
      <c r="E313" s="80"/>
      <c r="F313" s="80">
        <f>D313</f>
        <v>1305.5555555555554</v>
      </c>
      <c r="G313" s="80">
        <f>G309/G311/12</f>
        <v>1393.0341880341882</v>
      </c>
      <c r="H313" s="80"/>
      <c r="I313" s="80"/>
      <c r="J313" s="80">
        <f>G313</f>
        <v>1393.0341880341882</v>
      </c>
      <c r="K313" s="80"/>
      <c r="L313" s="80"/>
      <c r="M313" s="80"/>
      <c r="N313" s="80">
        <f>N309/N311/12</f>
        <v>1476.6025641025642</v>
      </c>
      <c r="O313" s="80"/>
      <c r="P313" s="80">
        <f>N313</f>
        <v>1476.6025641025642</v>
      </c>
      <c r="ET313" s="120"/>
      <c r="EU313" s="120"/>
      <c r="EV313" s="120"/>
      <c r="EW313" s="120"/>
      <c r="EX313" s="120"/>
      <c r="EY313" s="120"/>
    </row>
    <row r="314" spans="1:155" s="119" customFormat="1" ht="38.25" customHeight="1">
      <c r="A314" s="91" t="s">
        <v>431</v>
      </c>
      <c r="B314" s="79"/>
      <c r="C314" s="79"/>
      <c r="D314" s="87">
        <f>D316</f>
        <v>300000</v>
      </c>
      <c r="E314" s="87"/>
      <c r="F314" s="87">
        <f>D314</f>
        <v>300000</v>
      </c>
      <c r="G314" s="87">
        <f>G316</f>
        <v>300000</v>
      </c>
      <c r="H314" s="87"/>
      <c r="I314" s="87"/>
      <c r="J314" s="87">
        <f>G314</f>
        <v>300000</v>
      </c>
      <c r="K314" s="87"/>
      <c r="L314" s="87"/>
      <c r="M314" s="87"/>
      <c r="N314" s="87">
        <f>N316</f>
        <v>300000</v>
      </c>
      <c r="O314" s="87"/>
      <c r="P314" s="87">
        <f>N314</f>
        <v>300000</v>
      </c>
      <c r="ET314" s="120"/>
      <c r="EU314" s="120"/>
      <c r="EV314" s="120"/>
      <c r="EW314" s="120"/>
      <c r="EX314" s="120"/>
      <c r="EY314" s="120"/>
    </row>
    <row r="315" spans="1:155" s="119" customFormat="1" ht="24.75" customHeight="1">
      <c r="A315" s="4" t="s">
        <v>77</v>
      </c>
      <c r="B315" s="118"/>
      <c r="C315" s="118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ET315" s="120"/>
      <c r="EU315" s="120"/>
      <c r="EV315" s="120"/>
      <c r="EW315" s="120"/>
      <c r="EX315" s="120"/>
      <c r="EY315" s="120"/>
    </row>
    <row r="316" spans="1:155" s="119" customFormat="1" ht="24.75" customHeight="1">
      <c r="A316" s="78" t="s">
        <v>364</v>
      </c>
      <c r="B316" s="118"/>
      <c r="C316" s="118"/>
      <c r="D316" s="80">
        <v>300000</v>
      </c>
      <c r="E316" s="80"/>
      <c r="F316" s="80">
        <f>D316</f>
        <v>300000</v>
      </c>
      <c r="G316" s="80">
        <v>300000</v>
      </c>
      <c r="H316" s="80"/>
      <c r="I316" s="80"/>
      <c r="J316" s="80">
        <f>G316</f>
        <v>300000</v>
      </c>
      <c r="K316" s="80"/>
      <c r="L316" s="80"/>
      <c r="M316" s="80"/>
      <c r="N316" s="80">
        <v>300000</v>
      </c>
      <c r="O316" s="80"/>
      <c r="P316" s="80">
        <f>N316</f>
        <v>300000</v>
      </c>
      <c r="ET316" s="120"/>
      <c r="EU316" s="120"/>
      <c r="EV316" s="120"/>
      <c r="EW316" s="120"/>
      <c r="EX316" s="120"/>
      <c r="EY316" s="120"/>
    </row>
    <row r="317" spans="1:155" s="119" customFormat="1" ht="18.75" customHeight="1">
      <c r="A317" s="171" t="s">
        <v>281</v>
      </c>
      <c r="B317" s="118"/>
      <c r="C317" s="118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ET317" s="120"/>
      <c r="EU317" s="120"/>
      <c r="EV317" s="120"/>
      <c r="EW317" s="120"/>
      <c r="EX317" s="120"/>
      <c r="EY317" s="120"/>
    </row>
    <row r="318" spans="1:155" s="119" customFormat="1" ht="35.25" customHeight="1">
      <c r="A318" s="78" t="s">
        <v>365</v>
      </c>
      <c r="B318" s="118"/>
      <c r="C318" s="118"/>
      <c r="D318" s="80">
        <v>183</v>
      </c>
      <c r="E318" s="80"/>
      <c r="F318" s="80">
        <f>D318</f>
        <v>183</v>
      </c>
      <c r="G318" s="80">
        <v>172</v>
      </c>
      <c r="H318" s="80"/>
      <c r="I318" s="80"/>
      <c r="J318" s="80">
        <f>G318</f>
        <v>172</v>
      </c>
      <c r="K318" s="80"/>
      <c r="L318" s="80"/>
      <c r="M318" s="80"/>
      <c r="N318" s="80">
        <v>162</v>
      </c>
      <c r="O318" s="80"/>
      <c r="P318" s="80">
        <f>N318</f>
        <v>162</v>
      </c>
      <c r="ET318" s="120"/>
      <c r="EU318" s="120"/>
      <c r="EV318" s="120"/>
      <c r="EW318" s="120"/>
      <c r="EX318" s="120"/>
      <c r="EY318" s="120"/>
    </row>
    <row r="319" spans="1:155" s="119" customFormat="1" ht="24.75" customHeight="1">
      <c r="A319" s="171" t="s">
        <v>232</v>
      </c>
      <c r="B319" s="118"/>
      <c r="C319" s="118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ET319" s="120"/>
      <c r="EU319" s="120"/>
      <c r="EV319" s="120"/>
      <c r="EW319" s="120"/>
      <c r="EX319" s="120"/>
      <c r="EY319" s="120"/>
    </row>
    <row r="320" spans="1:155" s="119" customFormat="1" ht="33" customHeight="1">
      <c r="A320" s="78" t="s">
        <v>366</v>
      </c>
      <c r="B320" s="118"/>
      <c r="C320" s="118"/>
      <c r="D320" s="80">
        <f>D316/D318</f>
        <v>1639.344262295082</v>
      </c>
      <c r="E320" s="80"/>
      <c r="F320" s="80">
        <f>D320</f>
        <v>1639.344262295082</v>
      </c>
      <c r="G320" s="80">
        <f>G316/G318</f>
        <v>1744.1860465116279</v>
      </c>
      <c r="H320" s="80"/>
      <c r="I320" s="80"/>
      <c r="J320" s="80">
        <f>G320</f>
        <v>1744.1860465116279</v>
      </c>
      <c r="K320" s="80"/>
      <c r="L320" s="80"/>
      <c r="M320" s="80"/>
      <c r="N320" s="80">
        <f>N316/N318</f>
        <v>1851.851851851852</v>
      </c>
      <c r="O320" s="80"/>
      <c r="P320" s="80">
        <f>N320</f>
        <v>1851.851851851852</v>
      </c>
      <c r="ET320" s="120"/>
      <c r="EU320" s="120"/>
      <c r="EV320" s="120"/>
      <c r="EW320" s="120"/>
      <c r="EX320" s="120"/>
      <c r="EY320" s="120"/>
    </row>
    <row r="321" spans="1:155" s="81" customFormat="1" ht="41.25" customHeight="1">
      <c r="A321" s="91" t="s">
        <v>432</v>
      </c>
      <c r="B321" s="79"/>
      <c r="C321" s="79"/>
      <c r="D321" s="87">
        <f>D323</f>
        <v>200000</v>
      </c>
      <c r="E321" s="87"/>
      <c r="F321" s="87">
        <f>D321</f>
        <v>200000</v>
      </c>
      <c r="G321" s="87">
        <f>G323</f>
        <v>250000</v>
      </c>
      <c r="H321" s="87"/>
      <c r="I321" s="87"/>
      <c r="J321" s="87">
        <f>G321</f>
        <v>250000</v>
      </c>
      <c r="K321" s="87"/>
      <c r="L321" s="87"/>
      <c r="M321" s="87"/>
      <c r="N321" s="87">
        <f>N323</f>
        <v>300000</v>
      </c>
      <c r="O321" s="87"/>
      <c r="P321" s="87">
        <f>N321</f>
        <v>300000</v>
      </c>
      <c r="ET321" s="82"/>
      <c r="EU321" s="82"/>
      <c r="EV321" s="82"/>
      <c r="EW321" s="82"/>
      <c r="EX321" s="82"/>
      <c r="EY321" s="82"/>
    </row>
    <row r="322" spans="1:155" s="119" customFormat="1" ht="21.75" customHeight="1">
      <c r="A322" s="4" t="s">
        <v>77</v>
      </c>
      <c r="B322" s="118"/>
      <c r="C322" s="118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ET322" s="120"/>
      <c r="EU322" s="120"/>
      <c r="EV322" s="120"/>
      <c r="EW322" s="120"/>
      <c r="EX322" s="120"/>
      <c r="EY322" s="120"/>
    </row>
    <row r="323" spans="1:155" s="119" customFormat="1" ht="33" customHeight="1">
      <c r="A323" s="78" t="s">
        <v>367</v>
      </c>
      <c r="B323" s="118"/>
      <c r="C323" s="118"/>
      <c r="D323" s="80">
        <v>200000</v>
      </c>
      <c r="E323" s="80"/>
      <c r="F323" s="80">
        <f>D323</f>
        <v>200000</v>
      </c>
      <c r="G323" s="80">
        <v>250000</v>
      </c>
      <c r="H323" s="80"/>
      <c r="I323" s="80"/>
      <c r="J323" s="80">
        <f>G323</f>
        <v>250000</v>
      </c>
      <c r="K323" s="80"/>
      <c r="L323" s="80"/>
      <c r="M323" s="80"/>
      <c r="N323" s="80">
        <v>300000</v>
      </c>
      <c r="O323" s="80"/>
      <c r="P323" s="80">
        <f>N323</f>
        <v>300000</v>
      </c>
      <c r="ET323" s="120"/>
      <c r="EU323" s="120"/>
      <c r="EV323" s="120"/>
      <c r="EW323" s="120"/>
      <c r="EX323" s="120"/>
      <c r="EY323" s="120"/>
    </row>
    <row r="324" spans="1:155" s="119" customFormat="1" ht="21" customHeight="1">
      <c r="A324" s="171" t="s">
        <v>281</v>
      </c>
      <c r="B324" s="118"/>
      <c r="C324" s="118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ET324" s="120"/>
      <c r="EU324" s="120"/>
      <c r="EV324" s="120"/>
      <c r="EW324" s="120"/>
      <c r="EX324" s="120"/>
      <c r="EY324" s="120"/>
    </row>
    <row r="325" spans="1:155" s="119" customFormat="1" ht="24" customHeight="1">
      <c r="A325" s="78" t="s">
        <v>368</v>
      </c>
      <c r="B325" s="118"/>
      <c r="C325" s="118"/>
      <c r="D325" s="80">
        <v>685</v>
      </c>
      <c r="E325" s="80"/>
      <c r="F325" s="80">
        <f>D325</f>
        <v>685</v>
      </c>
      <c r="G325" s="80">
        <v>802</v>
      </c>
      <c r="H325" s="80"/>
      <c r="I325" s="80"/>
      <c r="J325" s="80">
        <f>G325</f>
        <v>802</v>
      </c>
      <c r="K325" s="80"/>
      <c r="L325" s="80"/>
      <c r="M325" s="80"/>
      <c r="N325" s="80">
        <v>908</v>
      </c>
      <c r="O325" s="80"/>
      <c r="P325" s="80">
        <f>N325</f>
        <v>908</v>
      </c>
      <c r="ET325" s="120"/>
      <c r="EU325" s="120"/>
      <c r="EV325" s="120"/>
      <c r="EW325" s="120"/>
      <c r="EX325" s="120"/>
      <c r="EY325" s="120"/>
    </row>
    <row r="326" spans="1:155" s="119" customFormat="1" ht="33" customHeight="1">
      <c r="A326" s="171" t="s">
        <v>232</v>
      </c>
      <c r="B326" s="118"/>
      <c r="C326" s="118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ET326" s="120"/>
      <c r="EU326" s="120"/>
      <c r="EV326" s="120"/>
      <c r="EW326" s="120"/>
      <c r="EX326" s="120"/>
      <c r="EY326" s="120"/>
    </row>
    <row r="327" spans="1:155" s="119" customFormat="1" ht="33" customHeight="1">
      <c r="A327" s="78" t="s">
        <v>369</v>
      </c>
      <c r="B327" s="118"/>
      <c r="C327" s="118"/>
      <c r="D327" s="80">
        <f>D323/D325</f>
        <v>291.97080291970804</v>
      </c>
      <c r="E327" s="80"/>
      <c r="F327" s="80">
        <f>D327</f>
        <v>291.97080291970804</v>
      </c>
      <c r="G327" s="80">
        <f>G323/G325</f>
        <v>311.7206982543641</v>
      </c>
      <c r="H327" s="80"/>
      <c r="I327" s="80"/>
      <c r="J327" s="80">
        <f>G327</f>
        <v>311.7206982543641</v>
      </c>
      <c r="K327" s="80"/>
      <c r="L327" s="80"/>
      <c r="M327" s="80"/>
      <c r="N327" s="80">
        <f>N323/N325</f>
        <v>330.3964757709251</v>
      </c>
      <c r="O327" s="80"/>
      <c r="P327" s="80">
        <f>N327</f>
        <v>330.3964757709251</v>
      </c>
      <c r="ET327" s="120"/>
      <c r="EU327" s="120"/>
      <c r="EV327" s="120"/>
      <c r="EW327" s="120"/>
      <c r="EX327" s="120"/>
      <c r="EY327" s="120"/>
    </row>
    <row r="328" spans="1:155" s="119" customFormat="1" ht="39" customHeight="1">
      <c r="A328" s="91" t="s">
        <v>433</v>
      </c>
      <c r="B328" s="118"/>
      <c r="C328" s="118"/>
      <c r="D328" s="87">
        <f>D330</f>
        <v>1000000</v>
      </c>
      <c r="E328" s="87"/>
      <c r="F328" s="87">
        <f>D328</f>
        <v>1000000</v>
      </c>
      <c r="G328" s="87">
        <f>G330</f>
        <v>1500000</v>
      </c>
      <c r="H328" s="87"/>
      <c r="I328" s="87"/>
      <c r="J328" s="87">
        <f>G328</f>
        <v>1500000</v>
      </c>
      <c r="K328" s="87"/>
      <c r="L328" s="87"/>
      <c r="M328" s="87"/>
      <c r="N328" s="87">
        <f>N330</f>
        <v>1500000</v>
      </c>
      <c r="O328" s="87"/>
      <c r="P328" s="87">
        <f>N328</f>
        <v>1500000</v>
      </c>
      <c r="ET328" s="120"/>
      <c r="EU328" s="120"/>
      <c r="EV328" s="120"/>
      <c r="EW328" s="120"/>
      <c r="EX328" s="120"/>
      <c r="EY328" s="120"/>
    </row>
    <row r="329" spans="1:155" s="119" customFormat="1" ht="21.75" customHeight="1">
      <c r="A329" s="4" t="s">
        <v>77</v>
      </c>
      <c r="B329" s="118"/>
      <c r="C329" s="118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ET329" s="120"/>
      <c r="EU329" s="120"/>
      <c r="EV329" s="120"/>
      <c r="EW329" s="120"/>
      <c r="EX329" s="120"/>
      <c r="EY329" s="120"/>
    </row>
    <row r="330" spans="1:155" s="119" customFormat="1" ht="37.5" customHeight="1">
      <c r="A330" s="78" t="s">
        <v>370</v>
      </c>
      <c r="B330" s="118"/>
      <c r="C330" s="118"/>
      <c r="D330" s="80">
        <v>1000000</v>
      </c>
      <c r="E330" s="80"/>
      <c r="F330" s="80">
        <f>D330</f>
        <v>1000000</v>
      </c>
      <c r="G330" s="80">
        <v>1500000</v>
      </c>
      <c r="H330" s="80"/>
      <c r="I330" s="80"/>
      <c r="J330" s="80">
        <f>G330</f>
        <v>1500000</v>
      </c>
      <c r="K330" s="80"/>
      <c r="L330" s="80"/>
      <c r="M330" s="80"/>
      <c r="N330" s="80">
        <v>1500000</v>
      </c>
      <c r="O330" s="80"/>
      <c r="P330" s="80">
        <f>N330</f>
        <v>1500000</v>
      </c>
      <c r="ET330" s="120"/>
      <c r="EU330" s="120"/>
      <c r="EV330" s="120"/>
      <c r="EW330" s="120"/>
      <c r="EX330" s="120"/>
      <c r="EY330" s="120"/>
    </row>
    <row r="331" spans="1:155" s="119" customFormat="1" ht="22.5" customHeight="1">
      <c r="A331" s="171" t="s">
        <v>281</v>
      </c>
      <c r="B331" s="118"/>
      <c r="C331" s="118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ET331" s="120"/>
      <c r="EU331" s="120"/>
      <c r="EV331" s="120"/>
      <c r="EW331" s="120"/>
      <c r="EX331" s="120"/>
      <c r="EY331" s="120"/>
    </row>
    <row r="332" spans="1:155" s="119" customFormat="1" ht="33" customHeight="1">
      <c r="A332" s="78" t="s">
        <v>368</v>
      </c>
      <c r="B332" s="118"/>
      <c r="C332" s="118"/>
      <c r="D332" s="80">
        <v>3425</v>
      </c>
      <c r="E332" s="80"/>
      <c r="F332" s="80">
        <f>D332</f>
        <v>3425</v>
      </c>
      <c r="G332" s="80">
        <v>4812.01</v>
      </c>
      <c r="H332" s="80"/>
      <c r="I332" s="80"/>
      <c r="J332" s="80">
        <f>G332</f>
        <v>4812.01</v>
      </c>
      <c r="K332" s="80"/>
      <c r="L332" s="80"/>
      <c r="M332" s="80"/>
      <c r="N332" s="80">
        <v>4539.95</v>
      </c>
      <c r="O332" s="80"/>
      <c r="P332" s="80">
        <f>N332</f>
        <v>4539.95</v>
      </c>
      <c r="ET332" s="120"/>
      <c r="EU332" s="120"/>
      <c r="EV332" s="120"/>
      <c r="EW332" s="120"/>
      <c r="EX332" s="120"/>
      <c r="EY332" s="120"/>
    </row>
    <row r="333" spans="1:155" s="119" customFormat="1" ht="33" customHeight="1">
      <c r="A333" s="171" t="s">
        <v>232</v>
      </c>
      <c r="B333" s="118"/>
      <c r="C333" s="118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ET333" s="120"/>
      <c r="EU333" s="120"/>
      <c r="EV333" s="120"/>
      <c r="EW333" s="120"/>
      <c r="EX333" s="120"/>
      <c r="EY333" s="120"/>
    </row>
    <row r="334" spans="1:155" s="119" customFormat="1" ht="33" customHeight="1">
      <c r="A334" s="78" t="s">
        <v>369</v>
      </c>
      <c r="B334" s="118"/>
      <c r="C334" s="118"/>
      <c r="D334" s="80">
        <f>D330/D332</f>
        <v>291.97080291970804</v>
      </c>
      <c r="E334" s="80"/>
      <c r="F334" s="80">
        <f>D334</f>
        <v>291.97080291970804</v>
      </c>
      <c r="G334" s="80">
        <f>G330/G332</f>
        <v>311.7200504570855</v>
      </c>
      <c r="H334" s="80"/>
      <c r="I334" s="80"/>
      <c r="J334" s="80">
        <f>G334</f>
        <v>311.7200504570855</v>
      </c>
      <c r="K334" s="80"/>
      <c r="L334" s="80"/>
      <c r="M334" s="80"/>
      <c r="N334" s="80">
        <f>N330/N332</f>
        <v>330.40011453870636</v>
      </c>
      <c r="O334" s="80"/>
      <c r="P334" s="80">
        <f>N334</f>
        <v>330.40011453870636</v>
      </c>
      <c r="ET334" s="120"/>
      <c r="EU334" s="120"/>
      <c r="EV334" s="120"/>
      <c r="EW334" s="120"/>
      <c r="EX334" s="120"/>
      <c r="EY334" s="120"/>
    </row>
    <row r="335" spans="1:155" s="119" customFormat="1" ht="39" customHeight="1">
      <c r="A335" s="91" t="s">
        <v>434</v>
      </c>
      <c r="B335" s="118"/>
      <c r="C335" s="118"/>
      <c r="D335" s="80">
        <f>D337</f>
        <v>650000</v>
      </c>
      <c r="E335" s="80"/>
      <c r="F335" s="80">
        <f>D335</f>
        <v>650000</v>
      </c>
      <c r="G335" s="80">
        <f>G337</f>
        <v>750000</v>
      </c>
      <c r="H335" s="80"/>
      <c r="I335" s="80"/>
      <c r="J335" s="80">
        <f>G335</f>
        <v>750000</v>
      </c>
      <c r="K335" s="80"/>
      <c r="L335" s="80"/>
      <c r="M335" s="80"/>
      <c r="N335" s="80">
        <f>N337</f>
        <v>850000</v>
      </c>
      <c r="O335" s="80"/>
      <c r="P335" s="80">
        <f>N335</f>
        <v>850000</v>
      </c>
      <c r="ET335" s="120"/>
      <c r="EU335" s="120"/>
      <c r="EV335" s="120"/>
      <c r="EW335" s="120"/>
      <c r="EX335" s="120"/>
      <c r="EY335" s="120"/>
    </row>
    <row r="336" spans="1:155" s="119" customFormat="1" ht="21" customHeight="1">
      <c r="A336" s="4" t="s">
        <v>77</v>
      </c>
      <c r="B336" s="118"/>
      <c r="C336" s="118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ET336" s="120"/>
      <c r="EU336" s="120"/>
      <c r="EV336" s="120"/>
      <c r="EW336" s="120"/>
      <c r="EX336" s="120"/>
      <c r="EY336" s="120"/>
    </row>
    <row r="337" spans="1:155" s="119" customFormat="1" ht="33" customHeight="1">
      <c r="A337" s="78" t="s">
        <v>371</v>
      </c>
      <c r="B337" s="118"/>
      <c r="C337" s="118"/>
      <c r="D337" s="80">
        <v>650000</v>
      </c>
      <c r="E337" s="80"/>
      <c r="F337" s="80">
        <f>D337</f>
        <v>650000</v>
      </c>
      <c r="G337" s="80">
        <v>750000</v>
      </c>
      <c r="H337" s="80"/>
      <c r="I337" s="80"/>
      <c r="J337" s="80">
        <f>G337</f>
        <v>750000</v>
      </c>
      <c r="K337" s="80"/>
      <c r="L337" s="80"/>
      <c r="M337" s="80"/>
      <c r="N337" s="80">
        <v>850000</v>
      </c>
      <c r="O337" s="80"/>
      <c r="P337" s="80">
        <f>N337</f>
        <v>850000</v>
      </c>
      <c r="ET337" s="120"/>
      <c r="EU337" s="120"/>
      <c r="EV337" s="120"/>
      <c r="EW337" s="120"/>
      <c r="EX337" s="120"/>
      <c r="EY337" s="120"/>
    </row>
    <row r="338" spans="1:155" s="119" customFormat="1" ht="21" customHeight="1">
      <c r="A338" s="171" t="s">
        <v>281</v>
      </c>
      <c r="B338" s="118"/>
      <c r="C338" s="118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ET338" s="120"/>
      <c r="EU338" s="120"/>
      <c r="EV338" s="120"/>
      <c r="EW338" s="120"/>
      <c r="EX338" s="120"/>
      <c r="EY338" s="120"/>
    </row>
    <row r="339" spans="1:155" s="119" customFormat="1" ht="26.25" customHeight="1">
      <c r="A339" s="78" t="s">
        <v>372</v>
      </c>
      <c r="B339" s="118"/>
      <c r="C339" s="118"/>
      <c r="D339" s="80">
        <v>321.6</v>
      </c>
      <c r="E339" s="80"/>
      <c r="F339" s="80">
        <f>D339</f>
        <v>321.6</v>
      </c>
      <c r="G339" s="80">
        <v>321.6</v>
      </c>
      <c r="H339" s="80"/>
      <c r="I339" s="80"/>
      <c r="J339" s="80">
        <f>G339</f>
        <v>321.6</v>
      </c>
      <c r="K339" s="80"/>
      <c r="L339" s="80"/>
      <c r="M339" s="80"/>
      <c r="N339" s="80">
        <v>321.6</v>
      </c>
      <c r="O339" s="80"/>
      <c r="P339" s="80">
        <f>N339</f>
        <v>321.6</v>
      </c>
      <c r="ET339" s="120"/>
      <c r="EU339" s="120"/>
      <c r="EV339" s="120"/>
      <c r="EW339" s="120"/>
      <c r="EX339" s="120"/>
      <c r="EY339" s="120"/>
    </row>
    <row r="340" spans="1:155" s="119" customFormat="1" ht="21.75" customHeight="1">
      <c r="A340" s="171" t="s">
        <v>232</v>
      </c>
      <c r="B340" s="118"/>
      <c r="C340" s="118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ET340" s="120"/>
      <c r="EU340" s="120"/>
      <c r="EV340" s="120"/>
      <c r="EW340" s="120"/>
      <c r="EX340" s="120"/>
      <c r="EY340" s="120"/>
    </row>
    <row r="341" spans="1:155" s="191" customFormat="1" ht="29.25" customHeight="1">
      <c r="A341" s="78" t="s">
        <v>373</v>
      </c>
      <c r="B341" s="190"/>
      <c r="C341" s="190"/>
      <c r="D341" s="80">
        <f>D337/D339</f>
        <v>2021.1442786069651</v>
      </c>
      <c r="E341" s="80"/>
      <c r="F341" s="80">
        <f>D341</f>
        <v>2021.1442786069651</v>
      </c>
      <c r="G341" s="80">
        <f>G337/G339</f>
        <v>2332.089552238806</v>
      </c>
      <c r="H341" s="80"/>
      <c r="I341" s="80"/>
      <c r="J341" s="80">
        <f>G341</f>
        <v>2332.089552238806</v>
      </c>
      <c r="K341" s="80"/>
      <c r="L341" s="80"/>
      <c r="M341" s="80"/>
      <c r="N341" s="80">
        <f>N337/N339</f>
        <v>2643.0348258706467</v>
      </c>
      <c r="O341" s="80"/>
      <c r="P341" s="80">
        <f>N341</f>
        <v>2643.0348258706467</v>
      </c>
      <c r="ET341" s="192"/>
      <c r="EU341" s="192"/>
      <c r="EV341" s="192"/>
      <c r="EW341" s="192"/>
      <c r="EX341" s="192"/>
      <c r="EY341" s="192"/>
    </row>
    <row r="342" spans="1:155" s="197" customFormat="1" ht="34.5" customHeight="1">
      <c r="A342" s="200" t="s">
        <v>435</v>
      </c>
      <c r="B342" s="196"/>
      <c r="C342" s="196"/>
      <c r="D342" s="199">
        <f>D343+D350+D357+D364+D373+D382+D391+D400+D409+D418+D427+D434</f>
        <v>10397500</v>
      </c>
      <c r="E342" s="199">
        <f aca="true" t="shared" si="25" ref="E342:P342">E343+E350+E357+E364+E373+E382+E391+E400+E409+E418+E427+E434</f>
        <v>0</v>
      </c>
      <c r="F342" s="199">
        <f t="shared" si="25"/>
        <v>10397500</v>
      </c>
      <c r="G342" s="199">
        <f t="shared" si="25"/>
        <v>10854400</v>
      </c>
      <c r="H342" s="199">
        <f t="shared" si="25"/>
        <v>0</v>
      </c>
      <c r="I342" s="199">
        <f t="shared" si="25"/>
        <v>0</v>
      </c>
      <c r="J342" s="199">
        <f t="shared" si="25"/>
        <v>10854400</v>
      </c>
      <c r="K342" s="199" t="e">
        <f t="shared" si="25"/>
        <v>#REF!</v>
      </c>
      <c r="L342" s="199" t="e">
        <f t="shared" si="25"/>
        <v>#REF!</v>
      </c>
      <c r="M342" s="199" t="e">
        <f t="shared" si="25"/>
        <v>#REF!</v>
      </c>
      <c r="N342" s="199">
        <f t="shared" si="25"/>
        <v>11537100</v>
      </c>
      <c r="O342" s="199">
        <f t="shared" si="25"/>
        <v>0</v>
      </c>
      <c r="P342" s="199">
        <f t="shared" si="25"/>
        <v>11537100</v>
      </c>
      <c r="Q342" s="199" t="e">
        <f>Q343+Q350+Q357+#REF!+Q373+Q382+Q391+Q409+Q418+Q427+Q434+#REF!</f>
        <v>#REF!</v>
      </c>
      <c r="ET342" s="198"/>
      <c r="EU342" s="198"/>
      <c r="EV342" s="198"/>
      <c r="EW342" s="198"/>
      <c r="EX342" s="198"/>
      <c r="EY342" s="198"/>
    </row>
    <row r="343" spans="1:155" s="191" customFormat="1" ht="34.5" customHeight="1">
      <c r="A343" s="91" t="s">
        <v>534</v>
      </c>
      <c r="B343" s="190"/>
      <c r="C343" s="190"/>
      <c r="D343" s="87">
        <f>D345</f>
        <v>677400</v>
      </c>
      <c r="E343" s="87"/>
      <c r="F343" s="87">
        <f>D343</f>
        <v>677400</v>
      </c>
      <c r="G343" s="87">
        <f>G345</f>
        <v>755300</v>
      </c>
      <c r="H343" s="87"/>
      <c r="I343" s="87"/>
      <c r="J343" s="87">
        <f>G343</f>
        <v>755300</v>
      </c>
      <c r="K343" s="87"/>
      <c r="L343" s="87"/>
      <c r="M343" s="87"/>
      <c r="N343" s="87">
        <f>N345</f>
        <v>835000</v>
      </c>
      <c r="O343" s="87"/>
      <c r="P343" s="87">
        <f>N343</f>
        <v>835000</v>
      </c>
      <c r="ET343" s="192"/>
      <c r="EU343" s="192"/>
      <c r="EV343" s="192"/>
      <c r="EW343" s="192"/>
      <c r="EX343" s="192"/>
      <c r="EY343" s="192"/>
    </row>
    <row r="344" spans="1:155" s="191" customFormat="1" ht="29.25" customHeight="1">
      <c r="A344" s="4" t="s">
        <v>77</v>
      </c>
      <c r="B344" s="190"/>
      <c r="C344" s="1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T344" s="192"/>
      <c r="EU344" s="192"/>
      <c r="EV344" s="192"/>
      <c r="EW344" s="192"/>
      <c r="EX344" s="192"/>
      <c r="EY344" s="192"/>
    </row>
    <row r="345" spans="1:155" s="191" customFormat="1" ht="33" customHeight="1">
      <c r="A345" s="78" t="s">
        <v>374</v>
      </c>
      <c r="B345" s="190"/>
      <c r="C345" s="190"/>
      <c r="D345" s="80">
        <v>677400</v>
      </c>
      <c r="E345" s="80"/>
      <c r="F345" s="80">
        <f>D345</f>
        <v>677400</v>
      </c>
      <c r="G345" s="80">
        <v>755300</v>
      </c>
      <c r="H345" s="80"/>
      <c r="I345" s="80"/>
      <c r="J345" s="80">
        <f>G345</f>
        <v>755300</v>
      </c>
      <c r="K345" s="80"/>
      <c r="L345" s="80"/>
      <c r="M345" s="80"/>
      <c r="N345" s="80">
        <v>835000</v>
      </c>
      <c r="O345" s="80"/>
      <c r="P345" s="80">
        <f>N345</f>
        <v>835000</v>
      </c>
      <c r="ET345" s="192"/>
      <c r="EU345" s="192"/>
      <c r="EV345" s="192"/>
      <c r="EW345" s="192"/>
      <c r="EX345" s="192"/>
      <c r="EY345" s="192"/>
    </row>
    <row r="346" spans="1:155" s="191" customFormat="1" ht="29.25" customHeight="1">
      <c r="A346" s="171" t="s">
        <v>281</v>
      </c>
      <c r="B346" s="190"/>
      <c r="C346" s="1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T346" s="192"/>
      <c r="EU346" s="192"/>
      <c r="EV346" s="192"/>
      <c r="EW346" s="192"/>
      <c r="EX346" s="192"/>
      <c r="EY346" s="192"/>
    </row>
    <row r="347" spans="1:155" s="191" customFormat="1" ht="29.25" customHeight="1">
      <c r="A347" s="78" t="s">
        <v>376</v>
      </c>
      <c r="B347" s="190"/>
      <c r="C347" s="190"/>
      <c r="D347" s="80">
        <v>12</v>
      </c>
      <c r="E347" s="80"/>
      <c r="F347" s="80">
        <f>D347</f>
        <v>12</v>
      </c>
      <c r="G347" s="80">
        <v>12</v>
      </c>
      <c r="H347" s="80"/>
      <c r="I347" s="80"/>
      <c r="J347" s="80">
        <f>G347</f>
        <v>12</v>
      </c>
      <c r="K347" s="80"/>
      <c r="L347" s="80"/>
      <c r="M347" s="80"/>
      <c r="N347" s="80">
        <v>12</v>
      </c>
      <c r="O347" s="80"/>
      <c r="P347" s="80">
        <f>N347</f>
        <v>12</v>
      </c>
      <c r="ET347" s="192"/>
      <c r="EU347" s="192"/>
      <c r="EV347" s="192"/>
      <c r="EW347" s="192"/>
      <c r="EX347" s="192"/>
      <c r="EY347" s="192"/>
    </row>
    <row r="348" spans="1:155" s="191" customFormat="1" ht="29.25" customHeight="1">
      <c r="A348" s="171" t="s">
        <v>232</v>
      </c>
      <c r="B348" s="190"/>
      <c r="C348" s="1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ET348" s="192"/>
      <c r="EU348" s="192"/>
      <c r="EV348" s="192"/>
      <c r="EW348" s="192"/>
      <c r="EX348" s="192"/>
      <c r="EY348" s="192"/>
    </row>
    <row r="349" spans="1:155" s="191" customFormat="1" ht="29.25" customHeight="1">
      <c r="A349" s="78" t="s">
        <v>375</v>
      </c>
      <c r="B349" s="190"/>
      <c r="C349" s="190"/>
      <c r="D349" s="80">
        <f>D345/D347</f>
        <v>56450</v>
      </c>
      <c r="E349" s="80"/>
      <c r="F349" s="80">
        <f>D349</f>
        <v>56450</v>
      </c>
      <c r="G349" s="80">
        <f>G345/G347</f>
        <v>62941.666666666664</v>
      </c>
      <c r="H349" s="80"/>
      <c r="I349" s="80"/>
      <c r="J349" s="80">
        <f>G349</f>
        <v>62941.666666666664</v>
      </c>
      <c r="K349" s="80"/>
      <c r="L349" s="80"/>
      <c r="M349" s="80"/>
      <c r="N349" s="80">
        <f>N345/N347</f>
        <v>69583.33333333333</v>
      </c>
      <c r="O349" s="80"/>
      <c r="P349" s="80">
        <f>N349</f>
        <v>69583.33333333333</v>
      </c>
      <c r="ET349" s="192"/>
      <c r="EU349" s="192"/>
      <c r="EV349" s="192"/>
      <c r="EW349" s="192"/>
      <c r="EX349" s="192"/>
      <c r="EY349" s="192"/>
    </row>
    <row r="350" spans="1:155" s="191" customFormat="1" ht="42.75" customHeight="1">
      <c r="A350" s="91" t="s">
        <v>436</v>
      </c>
      <c r="B350" s="190"/>
      <c r="C350" s="190"/>
      <c r="D350" s="87">
        <f>D352</f>
        <v>150000</v>
      </c>
      <c r="E350" s="87"/>
      <c r="F350" s="87">
        <f>D350</f>
        <v>150000</v>
      </c>
      <c r="G350" s="87">
        <f>G352</f>
        <v>115300</v>
      </c>
      <c r="H350" s="87"/>
      <c r="I350" s="87"/>
      <c r="J350" s="87">
        <f>G350</f>
        <v>115300</v>
      </c>
      <c r="K350" s="87"/>
      <c r="L350" s="87"/>
      <c r="M350" s="87"/>
      <c r="N350" s="87">
        <f>N352</f>
        <v>122300</v>
      </c>
      <c r="O350" s="87"/>
      <c r="P350" s="87">
        <f>N350</f>
        <v>122300</v>
      </c>
      <c r="ET350" s="192"/>
      <c r="EU350" s="192"/>
      <c r="EV350" s="192"/>
      <c r="EW350" s="192"/>
      <c r="EX350" s="192"/>
      <c r="EY350" s="192"/>
    </row>
    <row r="351" spans="1:155" s="191" customFormat="1" ht="29.25" customHeight="1">
      <c r="A351" s="4" t="s">
        <v>77</v>
      </c>
      <c r="B351" s="190"/>
      <c r="C351" s="1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ET351" s="192"/>
      <c r="EU351" s="192"/>
      <c r="EV351" s="192"/>
      <c r="EW351" s="192"/>
      <c r="EX351" s="192"/>
      <c r="EY351" s="192"/>
    </row>
    <row r="352" spans="1:155" s="191" customFormat="1" ht="51.75" customHeight="1">
      <c r="A352" s="78" t="s">
        <v>377</v>
      </c>
      <c r="B352" s="190"/>
      <c r="C352" s="190"/>
      <c r="D352" s="80">
        <v>150000</v>
      </c>
      <c r="E352" s="80"/>
      <c r="F352" s="80">
        <f>D352</f>
        <v>150000</v>
      </c>
      <c r="G352" s="80">
        <v>115300</v>
      </c>
      <c r="H352" s="80"/>
      <c r="I352" s="80"/>
      <c r="J352" s="80">
        <f>G352</f>
        <v>115300</v>
      </c>
      <c r="K352" s="80"/>
      <c r="L352" s="80"/>
      <c r="M352" s="80"/>
      <c r="N352" s="80">
        <v>122300</v>
      </c>
      <c r="O352" s="80"/>
      <c r="P352" s="80">
        <f>N352</f>
        <v>122300</v>
      </c>
      <c r="ET352" s="192"/>
      <c r="EU352" s="192"/>
      <c r="EV352" s="192"/>
      <c r="EW352" s="192"/>
      <c r="EX352" s="192"/>
      <c r="EY352" s="192"/>
    </row>
    <row r="353" spans="1:155" s="191" customFormat="1" ht="29.25" customHeight="1">
      <c r="A353" s="171" t="s">
        <v>281</v>
      </c>
      <c r="B353" s="190"/>
      <c r="C353" s="1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ET353" s="192"/>
      <c r="EU353" s="192"/>
      <c r="EV353" s="192"/>
      <c r="EW353" s="192"/>
      <c r="EX353" s="192"/>
      <c r="EY353" s="192"/>
    </row>
    <row r="354" spans="1:155" s="191" customFormat="1" ht="38.25" customHeight="1">
      <c r="A354" s="78" t="s">
        <v>378</v>
      </c>
      <c r="B354" s="190"/>
      <c r="C354" s="190"/>
      <c r="D354" s="80">
        <v>12</v>
      </c>
      <c r="E354" s="80"/>
      <c r="F354" s="80">
        <f>D354</f>
        <v>12</v>
      </c>
      <c r="G354" s="80">
        <v>12</v>
      </c>
      <c r="H354" s="80"/>
      <c r="I354" s="80"/>
      <c r="J354" s="80">
        <f>G354</f>
        <v>12</v>
      </c>
      <c r="K354" s="80"/>
      <c r="L354" s="80"/>
      <c r="M354" s="80"/>
      <c r="N354" s="80">
        <v>12</v>
      </c>
      <c r="O354" s="80"/>
      <c r="P354" s="80">
        <f>N354</f>
        <v>12</v>
      </c>
      <c r="ET354" s="192"/>
      <c r="EU354" s="192"/>
      <c r="EV354" s="192"/>
      <c r="EW354" s="192"/>
      <c r="EX354" s="192"/>
      <c r="EY354" s="192"/>
    </row>
    <row r="355" spans="1:155" s="191" customFormat="1" ht="29.25" customHeight="1">
      <c r="A355" s="171" t="s">
        <v>232</v>
      </c>
      <c r="B355" s="190"/>
      <c r="C355" s="1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ET355" s="192"/>
      <c r="EU355" s="192"/>
      <c r="EV355" s="192"/>
      <c r="EW355" s="192"/>
      <c r="EX355" s="192"/>
      <c r="EY355" s="192"/>
    </row>
    <row r="356" spans="1:155" s="191" customFormat="1" ht="34.5" customHeight="1">
      <c r="A356" s="78" t="s">
        <v>379</v>
      </c>
      <c r="B356" s="190"/>
      <c r="C356" s="190"/>
      <c r="D356" s="80">
        <f>D352/D354</f>
        <v>12500</v>
      </c>
      <c r="E356" s="80"/>
      <c r="F356" s="80">
        <f>D356</f>
        <v>12500</v>
      </c>
      <c r="G356" s="80">
        <f>G352/G354</f>
        <v>9608.333333333334</v>
      </c>
      <c r="H356" s="80"/>
      <c r="I356" s="80"/>
      <c r="J356" s="80">
        <f>G356</f>
        <v>9608.333333333334</v>
      </c>
      <c r="K356" s="80"/>
      <c r="L356" s="80"/>
      <c r="M356" s="80"/>
      <c r="N356" s="80">
        <f>N352/N354</f>
        <v>10191.666666666666</v>
      </c>
      <c r="O356" s="80"/>
      <c r="P356" s="80">
        <f>N356</f>
        <v>10191.666666666666</v>
      </c>
      <c r="ET356" s="192"/>
      <c r="EU356" s="192"/>
      <c r="EV356" s="192"/>
      <c r="EW356" s="192"/>
      <c r="EX356" s="192"/>
      <c r="EY356" s="192"/>
    </row>
    <row r="357" spans="1:155" s="191" customFormat="1" ht="30.75" customHeight="1">
      <c r="A357" s="91" t="s">
        <v>535</v>
      </c>
      <c r="B357" s="190"/>
      <c r="C357" s="190"/>
      <c r="D357" s="87">
        <f>D359</f>
        <v>110000</v>
      </c>
      <c r="E357" s="87"/>
      <c r="F357" s="87">
        <f>D357</f>
        <v>110000</v>
      </c>
      <c r="G357" s="87">
        <f>G359</f>
        <v>79400</v>
      </c>
      <c r="H357" s="87"/>
      <c r="I357" s="87"/>
      <c r="J357" s="87">
        <f>G357</f>
        <v>79400</v>
      </c>
      <c r="K357" s="87"/>
      <c r="L357" s="87"/>
      <c r="M357" s="87"/>
      <c r="N357" s="87">
        <f>N359</f>
        <v>84200</v>
      </c>
      <c r="O357" s="87"/>
      <c r="P357" s="87">
        <f>N357</f>
        <v>84200</v>
      </c>
      <c r="ET357" s="192"/>
      <c r="EU357" s="192"/>
      <c r="EV357" s="192"/>
      <c r="EW357" s="192"/>
      <c r="EX357" s="192"/>
      <c r="EY357" s="192"/>
    </row>
    <row r="358" spans="1:155" s="191" customFormat="1" ht="18" customHeight="1">
      <c r="A358" s="4" t="s">
        <v>77</v>
      </c>
      <c r="B358" s="190"/>
      <c r="C358" s="1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ET358" s="192"/>
      <c r="EU358" s="192"/>
      <c r="EV358" s="192"/>
      <c r="EW358" s="192"/>
      <c r="EX358" s="192"/>
      <c r="EY358" s="192"/>
    </row>
    <row r="359" spans="1:155" s="191" customFormat="1" ht="26.25" customHeight="1">
      <c r="A359" s="78" t="s">
        <v>497</v>
      </c>
      <c r="B359" s="190"/>
      <c r="C359" s="190"/>
      <c r="D359" s="80">
        <f>74400+35600</f>
        <v>110000</v>
      </c>
      <c r="E359" s="80"/>
      <c r="F359" s="80">
        <f>D359</f>
        <v>110000</v>
      </c>
      <c r="G359" s="80">
        <v>79400</v>
      </c>
      <c r="H359" s="80"/>
      <c r="I359" s="80"/>
      <c r="J359" s="80">
        <f>G359</f>
        <v>79400</v>
      </c>
      <c r="K359" s="80"/>
      <c r="L359" s="80"/>
      <c r="M359" s="80"/>
      <c r="N359" s="80">
        <v>84200</v>
      </c>
      <c r="O359" s="80"/>
      <c r="P359" s="80">
        <f>N359</f>
        <v>84200</v>
      </c>
      <c r="ET359" s="192"/>
      <c r="EU359" s="192"/>
      <c r="EV359" s="192"/>
      <c r="EW359" s="192"/>
      <c r="EX359" s="192"/>
      <c r="EY359" s="192"/>
    </row>
    <row r="360" spans="1:155" s="191" customFormat="1" ht="15.75" customHeight="1">
      <c r="A360" s="171" t="s">
        <v>281</v>
      </c>
      <c r="B360" s="190"/>
      <c r="C360" s="1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ET360" s="192"/>
      <c r="EU360" s="192"/>
      <c r="EV360" s="192"/>
      <c r="EW360" s="192"/>
      <c r="EX360" s="192"/>
      <c r="EY360" s="192"/>
    </row>
    <row r="361" spans="1:155" s="191" customFormat="1" ht="32.25" customHeight="1">
      <c r="A361" s="78" t="s">
        <v>498</v>
      </c>
      <c r="B361" s="190"/>
      <c r="C361" s="190"/>
      <c r="D361" s="182">
        <f>D359/D363</f>
        <v>33950.61728395062</v>
      </c>
      <c r="E361" s="80"/>
      <c r="F361" s="182">
        <f>D361</f>
        <v>33950.61728395062</v>
      </c>
      <c r="G361" s="182">
        <f>G359/G363</f>
        <v>23014.492753623188</v>
      </c>
      <c r="H361" s="182"/>
      <c r="I361" s="182"/>
      <c r="J361" s="182">
        <f>G361</f>
        <v>23014.492753623188</v>
      </c>
      <c r="K361" s="182"/>
      <c r="L361" s="182"/>
      <c r="M361" s="182"/>
      <c r="N361" s="182">
        <f>N359/N363</f>
        <v>23068.49315068493</v>
      </c>
      <c r="O361" s="182"/>
      <c r="P361" s="182">
        <f>N361</f>
        <v>23068.49315068493</v>
      </c>
      <c r="ET361" s="192"/>
      <c r="EU361" s="192"/>
      <c r="EV361" s="192"/>
      <c r="EW361" s="192"/>
      <c r="EX361" s="192"/>
      <c r="EY361" s="192"/>
    </row>
    <row r="362" spans="1:155" s="191" customFormat="1" ht="16.5" customHeight="1">
      <c r="A362" s="171" t="s">
        <v>232</v>
      </c>
      <c r="B362" s="190"/>
      <c r="C362" s="1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ET362" s="192"/>
      <c r="EU362" s="192"/>
      <c r="EV362" s="192"/>
      <c r="EW362" s="192"/>
      <c r="EX362" s="192"/>
      <c r="EY362" s="192"/>
    </row>
    <row r="363" spans="1:155" s="191" customFormat="1" ht="27.75" customHeight="1">
      <c r="A363" s="78" t="s">
        <v>499</v>
      </c>
      <c r="B363" s="190"/>
      <c r="C363" s="190"/>
      <c r="D363" s="80">
        <v>3.24</v>
      </c>
      <c r="E363" s="80"/>
      <c r="F363" s="80">
        <f>D363</f>
        <v>3.24</v>
      </c>
      <c r="G363" s="80">
        <v>3.45</v>
      </c>
      <c r="H363" s="80"/>
      <c r="I363" s="80"/>
      <c r="J363" s="80">
        <f>G363</f>
        <v>3.45</v>
      </c>
      <c r="K363" s="80"/>
      <c r="L363" s="80"/>
      <c r="M363" s="80"/>
      <c r="N363" s="80">
        <v>3.65</v>
      </c>
      <c r="O363" s="80"/>
      <c r="P363" s="80">
        <f>N363</f>
        <v>3.65</v>
      </c>
      <c r="ET363" s="192"/>
      <c r="EU363" s="192"/>
      <c r="EV363" s="192"/>
      <c r="EW363" s="192"/>
      <c r="EX363" s="192"/>
      <c r="EY363" s="192"/>
    </row>
    <row r="364" spans="1:155" s="124" customFormat="1" ht="22.5">
      <c r="A364" s="91" t="s">
        <v>500</v>
      </c>
      <c r="B364" s="83"/>
      <c r="C364" s="83"/>
      <c r="D364" s="87">
        <f>D365*D368+D366*D369</f>
        <v>2564900</v>
      </c>
      <c r="E364" s="87">
        <f>E365*E368+E366*E369</f>
        <v>0</v>
      </c>
      <c r="F364" s="87">
        <f>D364</f>
        <v>2564900</v>
      </c>
      <c r="G364" s="87">
        <f>G365*G368+G366*G369</f>
        <v>3812100</v>
      </c>
      <c r="H364" s="87">
        <f>H365*H368+H366*H369</f>
        <v>0</v>
      </c>
      <c r="I364" s="87">
        <v>0</v>
      </c>
      <c r="J364" s="87">
        <f>G364+H364</f>
        <v>3812100</v>
      </c>
      <c r="K364" s="87" t="e">
        <f>(K365*K368)+(K366*K369)+(#REF!*#REF!)</f>
        <v>#REF!</v>
      </c>
      <c r="L364" s="87" t="e">
        <f>(L365*L368)+(L366*L369)+(#REF!*#REF!)</f>
        <v>#REF!</v>
      </c>
      <c r="M364" s="87" t="e">
        <f>(M365*M368)+(M366*M369)+(#REF!*#REF!)</f>
        <v>#REF!</v>
      </c>
      <c r="N364" s="87">
        <f>N365*N368+N366*N369</f>
        <v>4072100</v>
      </c>
      <c r="O364" s="87">
        <f>O365*O368+O366*O369</f>
        <v>0</v>
      </c>
      <c r="P364" s="87">
        <f>N364+O364</f>
        <v>4072100</v>
      </c>
      <c r="Q364" s="87" t="e">
        <f>(Q365*Q368)+(Q366*Q369)+(#REF!*#REF!)</f>
        <v>#REF!</v>
      </c>
      <c r="ET364" s="93"/>
      <c r="EU364" s="93"/>
      <c r="EV364" s="93"/>
      <c r="EW364" s="93"/>
      <c r="EX364" s="93"/>
      <c r="EY364" s="93"/>
    </row>
    <row r="365" spans="1:155" s="191" customFormat="1" ht="22.5">
      <c r="A365" s="78" t="s">
        <v>55</v>
      </c>
      <c r="B365" s="79"/>
      <c r="C365" s="79"/>
      <c r="D365" s="80">
        <v>5</v>
      </c>
      <c r="E365" s="80"/>
      <c r="F365" s="80">
        <f>D365+E365</f>
        <v>5</v>
      </c>
      <c r="G365" s="80">
        <v>8</v>
      </c>
      <c r="H365" s="80"/>
      <c r="I365" s="80"/>
      <c r="J365" s="80">
        <f>G365+H365</f>
        <v>8</v>
      </c>
      <c r="K365" s="80"/>
      <c r="L365" s="80"/>
      <c r="M365" s="80"/>
      <c r="N365" s="80">
        <v>8</v>
      </c>
      <c r="O365" s="80"/>
      <c r="P365" s="80">
        <f>N365+O365</f>
        <v>8</v>
      </c>
      <c r="ET365" s="192"/>
      <c r="EU365" s="192"/>
      <c r="EV365" s="192"/>
      <c r="EW365" s="192"/>
      <c r="EX365" s="192"/>
      <c r="EY365" s="192"/>
    </row>
    <row r="366" spans="1:155" s="191" customFormat="1" ht="22.5" customHeight="1">
      <c r="A366" s="78" t="s">
        <v>56</v>
      </c>
      <c r="B366" s="79"/>
      <c r="C366" s="79"/>
      <c r="D366" s="80">
        <v>5</v>
      </c>
      <c r="E366" s="80"/>
      <c r="F366" s="80">
        <f>D366+E366</f>
        <v>5</v>
      </c>
      <c r="G366" s="80">
        <f>D366</f>
        <v>5</v>
      </c>
      <c r="H366" s="80"/>
      <c r="I366" s="80"/>
      <c r="J366" s="80">
        <f>G366+H366</f>
        <v>5</v>
      </c>
      <c r="K366" s="80"/>
      <c r="L366" s="80"/>
      <c r="M366" s="80"/>
      <c r="N366" s="80">
        <v>5</v>
      </c>
      <c r="O366" s="80"/>
      <c r="P366" s="80">
        <f>N366+O366</f>
        <v>5</v>
      </c>
      <c r="ET366" s="192"/>
      <c r="EU366" s="192"/>
      <c r="EV366" s="192"/>
      <c r="EW366" s="192"/>
      <c r="EX366" s="192"/>
      <c r="EY366" s="192"/>
    </row>
    <row r="367" spans="1:155" s="191" customFormat="1" ht="12" customHeight="1">
      <c r="A367" s="171" t="s">
        <v>5</v>
      </c>
      <c r="B367" s="89"/>
      <c r="C367" s="89"/>
      <c r="D367" s="90"/>
      <c r="E367" s="90"/>
      <c r="F367" s="80"/>
      <c r="G367" s="90"/>
      <c r="H367" s="90"/>
      <c r="I367" s="80"/>
      <c r="J367" s="80"/>
      <c r="K367" s="80"/>
      <c r="L367" s="80"/>
      <c r="M367" s="80"/>
      <c r="N367" s="90"/>
      <c r="O367" s="90"/>
      <c r="P367" s="80"/>
      <c r="ET367" s="192"/>
      <c r="EU367" s="192"/>
      <c r="EV367" s="192"/>
      <c r="EW367" s="192"/>
      <c r="EX367" s="192"/>
      <c r="EY367" s="192"/>
    </row>
    <row r="368" spans="1:155" s="191" customFormat="1" ht="22.5" customHeight="1">
      <c r="A368" s="78" t="s">
        <v>380</v>
      </c>
      <c r="B368" s="79"/>
      <c r="C368" s="79"/>
      <c r="D368" s="80">
        <v>247980</v>
      </c>
      <c r="E368" s="80"/>
      <c r="F368" s="80">
        <f>D368+E368</f>
        <v>247980</v>
      </c>
      <c r="G368" s="80">
        <v>299790.625</v>
      </c>
      <c r="H368" s="80"/>
      <c r="I368" s="80"/>
      <c r="J368" s="80">
        <f>G368+H368</f>
        <v>299790.625</v>
      </c>
      <c r="K368" s="80"/>
      <c r="L368" s="80"/>
      <c r="M368" s="80"/>
      <c r="N368" s="80">
        <v>321687.3125</v>
      </c>
      <c r="O368" s="80"/>
      <c r="P368" s="80">
        <f>N368+O368</f>
        <v>321687.3125</v>
      </c>
      <c r="ET368" s="192"/>
      <c r="EU368" s="192"/>
      <c r="EV368" s="192"/>
      <c r="EW368" s="192"/>
      <c r="EX368" s="192"/>
      <c r="EY368" s="192"/>
    </row>
    <row r="369" spans="1:155" s="191" customFormat="1" ht="22.5" customHeight="1">
      <c r="A369" s="78" t="s">
        <v>381</v>
      </c>
      <c r="B369" s="79"/>
      <c r="C369" s="79"/>
      <c r="D369" s="80">
        <v>265000</v>
      </c>
      <c r="E369" s="80"/>
      <c r="F369" s="80">
        <f>D369+E369</f>
        <v>265000</v>
      </c>
      <c r="G369" s="80">
        <v>282755</v>
      </c>
      <c r="H369" s="80"/>
      <c r="I369" s="80"/>
      <c r="J369" s="80">
        <f>G369+H369</f>
        <v>282755</v>
      </c>
      <c r="K369" s="80"/>
      <c r="L369" s="80"/>
      <c r="M369" s="80"/>
      <c r="N369" s="80">
        <v>299720.3</v>
      </c>
      <c r="O369" s="80"/>
      <c r="P369" s="80">
        <f>N369+O369</f>
        <v>299720.3</v>
      </c>
      <c r="ET369" s="192"/>
      <c r="EU369" s="192"/>
      <c r="EV369" s="192"/>
      <c r="EW369" s="192"/>
      <c r="EX369" s="192"/>
      <c r="EY369" s="192"/>
    </row>
    <row r="370" spans="1:155" s="191" customFormat="1" ht="11.25">
      <c r="A370" s="171" t="s">
        <v>4</v>
      </c>
      <c r="B370" s="79"/>
      <c r="C370" s="79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ET370" s="192"/>
      <c r="EU370" s="192"/>
      <c r="EV370" s="192"/>
      <c r="EW370" s="192"/>
      <c r="EX370" s="192"/>
      <c r="EY370" s="192"/>
    </row>
    <row r="371" spans="1:155" s="191" customFormat="1" ht="33.75">
      <c r="A371" s="78" t="s">
        <v>57</v>
      </c>
      <c r="B371" s="79"/>
      <c r="C371" s="79"/>
      <c r="D371" s="80"/>
      <c r="E371" s="80"/>
      <c r="F371" s="80">
        <f>D371+E371</f>
        <v>0</v>
      </c>
      <c r="G371" s="80">
        <f>G368/F368*100</f>
        <v>120.89306597306235</v>
      </c>
      <c r="H371" s="80"/>
      <c r="I371" s="80"/>
      <c r="J371" s="80">
        <f>G371+H371</f>
        <v>120.89306597306235</v>
      </c>
      <c r="K371" s="80"/>
      <c r="L371" s="80"/>
      <c r="M371" s="80"/>
      <c r="N371" s="80">
        <f>N368/J368*100</f>
        <v>107.30399341206885</v>
      </c>
      <c r="O371" s="80"/>
      <c r="P371" s="80">
        <f>N371+O371</f>
        <v>107.30399341206885</v>
      </c>
      <c r="ET371" s="192"/>
      <c r="EU371" s="192"/>
      <c r="EV371" s="192"/>
      <c r="EW371" s="192"/>
      <c r="EX371" s="192"/>
      <c r="EY371" s="192"/>
    </row>
    <row r="372" spans="1:155" s="191" customFormat="1" ht="33.75">
      <c r="A372" s="78" t="s">
        <v>58</v>
      </c>
      <c r="B372" s="79"/>
      <c r="C372" s="79"/>
      <c r="D372" s="80"/>
      <c r="E372" s="80"/>
      <c r="F372" s="80">
        <f>D372+E372</f>
        <v>0</v>
      </c>
      <c r="G372" s="80">
        <f>G369/D369*100</f>
        <v>106.69999999999999</v>
      </c>
      <c r="H372" s="80"/>
      <c r="I372" s="80"/>
      <c r="J372" s="80">
        <f>G372+H372</f>
        <v>106.69999999999999</v>
      </c>
      <c r="K372" s="80"/>
      <c r="L372" s="80"/>
      <c r="M372" s="80"/>
      <c r="N372" s="80">
        <f>N369/G369*100</f>
        <v>106</v>
      </c>
      <c r="O372" s="80"/>
      <c r="P372" s="80">
        <f>N372+O372</f>
        <v>106</v>
      </c>
      <c r="ET372" s="192"/>
      <c r="EU372" s="192"/>
      <c r="EV372" s="192"/>
      <c r="EW372" s="192"/>
      <c r="EX372" s="192"/>
      <c r="EY372" s="192"/>
    </row>
    <row r="373" spans="1:155" s="81" customFormat="1" ht="29.25" customHeight="1">
      <c r="A373" s="91" t="s">
        <v>437</v>
      </c>
      <c r="B373" s="79"/>
      <c r="C373" s="79"/>
      <c r="D373" s="87">
        <f>D375</f>
        <v>2140300</v>
      </c>
      <c r="E373" s="87"/>
      <c r="F373" s="87">
        <f>D373</f>
        <v>2140300</v>
      </c>
      <c r="G373" s="87">
        <f>G375</f>
        <v>2216400</v>
      </c>
      <c r="H373" s="87"/>
      <c r="I373" s="87"/>
      <c r="J373" s="87">
        <f>G373</f>
        <v>2216400</v>
      </c>
      <c r="K373" s="87"/>
      <c r="L373" s="87"/>
      <c r="M373" s="87"/>
      <c r="N373" s="87">
        <f>N375</f>
        <v>2289700</v>
      </c>
      <c r="O373" s="87"/>
      <c r="P373" s="87">
        <f>N373</f>
        <v>2289700</v>
      </c>
      <c r="ET373" s="82"/>
      <c r="EU373" s="82"/>
      <c r="EV373" s="82"/>
      <c r="EW373" s="82"/>
      <c r="EX373" s="82"/>
      <c r="EY373" s="82"/>
    </row>
    <row r="374" spans="1:155" s="191" customFormat="1" ht="19.5" customHeight="1">
      <c r="A374" s="4" t="s">
        <v>77</v>
      </c>
      <c r="B374" s="190"/>
      <c r="C374" s="1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ET374" s="192"/>
      <c r="EU374" s="192"/>
      <c r="EV374" s="192"/>
      <c r="EW374" s="192"/>
      <c r="EX374" s="192"/>
      <c r="EY374" s="192"/>
    </row>
    <row r="375" spans="1:155" s="191" customFormat="1" ht="29.25" customHeight="1">
      <c r="A375" s="78" t="s">
        <v>384</v>
      </c>
      <c r="B375" s="190"/>
      <c r="C375" s="190"/>
      <c r="D375" s="80">
        <v>2140300</v>
      </c>
      <c r="E375" s="80"/>
      <c r="F375" s="80">
        <f>D375</f>
        <v>2140300</v>
      </c>
      <c r="G375" s="80">
        <v>2216400</v>
      </c>
      <c r="H375" s="80"/>
      <c r="I375" s="80"/>
      <c r="J375" s="80">
        <f>G375</f>
        <v>2216400</v>
      </c>
      <c r="K375" s="80"/>
      <c r="L375" s="80"/>
      <c r="M375" s="80"/>
      <c r="N375" s="80">
        <v>2289700</v>
      </c>
      <c r="O375" s="80"/>
      <c r="P375" s="80">
        <f>N375</f>
        <v>2289700</v>
      </c>
      <c r="ET375" s="192"/>
      <c r="EU375" s="192"/>
      <c r="EV375" s="192"/>
      <c r="EW375" s="192"/>
      <c r="EX375" s="192"/>
      <c r="EY375" s="192"/>
    </row>
    <row r="376" spans="1:155" s="191" customFormat="1" ht="23.25" customHeight="1">
      <c r="A376" s="171" t="s">
        <v>281</v>
      </c>
      <c r="B376" s="190"/>
      <c r="C376" s="1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ET376" s="192"/>
      <c r="EU376" s="192"/>
      <c r="EV376" s="192"/>
      <c r="EW376" s="192"/>
      <c r="EX376" s="192"/>
      <c r="EY376" s="192"/>
    </row>
    <row r="377" spans="1:155" s="191" customFormat="1" ht="21.75" customHeight="1">
      <c r="A377" s="78" t="s">
        <v>387</v>
      </c>
      <c r="B377" s="190"/>
      <c r="C377" s="190"/>
      <c r="D377" s="80">
        <v>7</v>
      </c>
      <c r="E377" s="80"/>
      <c r="F377" s="80">
        <f>D377</f>
        <v>7</v>
      </c>
      <c r="G377" s="80">
        <v>7</v>
      </c>
      <c r="H377" s="80"/>
      <c r="I377" s="80"/>
      <c r="J377" s="80">
        <f>G377</f>
        <v>7</v>
      </c>
      <c r="K377" s="80"/>
      <c r="L377" s="80"/>
      <c r="M377" s="80"/>
      <c r="N377" s="80">
        <v>7</v>
      </c>
      <c r="O377" s="80"/>
      <c r="P377" s="80">
        <f>N377</f>
        <v>7</v>
      </c>
      <c r="ET377" s="192"/>
      <c r="EU377" s="192"/>
      <c r="EV377" s="192"/>
      <c r="EW377" s="192"/>
      <c r="EX377" s="192"/>
      <c r="EY377" s="192"/>
    </row>
    <row r="378" spans="1:155" s="191" customFormat="1" ht="20.25" customHeight="1">
      <c r="A378" s="171" t="s">
        <v>232</v>
      </c>
      <c r="B378" s="190"/>
      <c r="C378" s="1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T378" s="192"/>
      <c r="EU378" s="192"/>
      <c r="EV378" s="192"/>
      <c r="EW378" s="192"/>
      <c r="EX378" s="192"/>
      <c r="EY378" s="192"/>
    </row>
    <row r="379" spans="1:155" s="191" customFormat="1" ht="29.25" customHeight="1">
      <c r="A379" s="78" t="s">
        <v>385</v>
      </c>
      <c r="B379" s="190"/>
      <c r="C379" s="190"/>
      <c r="D379" s="80">
        <f>D375/D377</f>
        <v>305757.14285714284</v>
      </c>
      <c r="E379" s="80"/>
      <c r="F379" s="80">
        <f>D379</f>
        <v>305757.14285714284</v>
      </c>
      <c r="G379" s="80">
        <f>G375/G377</f>
        <v>316628.5714285714</v>
      </c>
      <c r="H379" s="80"/>
      <c r="I379" s="80"/>
      <c r="J379" s="80">
        <f>G379</f>
        <v>316628.5714285714</v>
      </c>
      <c r="K379" s="80"/>
      <c r="L379" s="80"/>
      <c r="M379" s="80"/>
      <c r="N379" s="80">
        <f>N375/N377</f>
        <v>327100</v>
      </c>
      <c r="O379" s="80"/>
      <c r="P379" s="80">
        <f>N379</f>
        <v>327100</v>
      </c>
      <c r="ET379" s="192"/>
      <c r="EU379" s="192"/>
      <c r="EV379" s="192"/>
      <c r="EW379" s="192"/>
      <c r="EX379" s="192"/>
      <c r="EY379" s="192"/>
    </row>
    <row r="380" spans="1:155" s="191" customFormat="1" ht="16.5" customHeight="1">
      <c r="A380" s="171" t="s">
        <v>383</v>
      </c>
      <c r="B380" s="190"/>
      <c r="C380" s="1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ET380" s="192"/>
      <c r="EU380" s="192"/>
      <c r="EV380" s="192"/>
      <c r="EW380" s="192"/>
      <c r="EX380" s="192"/>
      <c r="EY380" s="192"/>
    </row>
    <row r="381" spans="1:155" s="191" customFormat="1" ht="33" customHeight="1">
      <c r="A381" s="78" t="s">
        <v>386</v>
      </c>
      <c r="B381" s="190"/>
      <c r="C381" s="190"/>
      <c r="D381" s="80"/>
      <c r="E381" s="80"/>
      <c r="F381" s="80"/>
      <c r="G381" s="80">
        <f>G379/D379*100</f>
        <v>103.55557632107649</v>
      </c>
      <c r="H381" s="80"/>
      <c r="I381" s="80"/>
      <c r="J381" s="80">
        <f>G381</f>
        <v>103.55557632107649</v>
      </c>
      <c r="K381" s="80"/>
      <c r="L381" s="80"/>
      <c r="M381" s="80"/>
      <c r="N381" s="80">
        <f>N379/G379*100</f>
        <v>103.30716477170185</v>
      </c>
      <c r="O381" s="80"/>
      <c r="P381" s="80">
        <f>N381</f>
        <v>103.30716477170185</v>
      </c>
      <c r="ET381" s="192"/>
      <c r="EU381" s="192"/>
      <c r="EV381" s="192"/>
      <c r="EW381" s="192"/>
      <c r="EX381" s="192"/>
      <c r="EY381" s="192"/>
    </row>
    <row r="382" spans="1:155" s="191" customFormat="1" ht="21" customHeight="1">
      <c r="A382" s="91" t="s">
        <v>438</v>
      </c>
      <c r="B382" s="190"/>
      <c r="C382" s="190"/>
      <c r="D382" s="87">
        <f>D384</f>
        <v>500000</v>
      </c>
      <c r="E382" s="87"/>
      <c r="F382" s="87">
        <f>D382</f>
        <v>500000</v>
      </c>
      <c r="G382" s="87">
        <f>G384</f>
        <v>550000</v>
      </c>
      <c r="H382" s="87"/>
      <c r="I382" s="87"/>
      <c r="J382" s="87">
        <f>G382</f>
        <v>550000</v>
      </c>
      <c r="K382" s="87"/>
      <c r="L382" s="87"/>
      <c r="M382" s="87"/>
      <c r="N382" s="87">
        <f>N384</f>
        <v>600000</v>
      </c>
      <c r="O382" s="87"/>
      <c r="P382" s="87">
        <f>N382</f>
        <v>600000</v>
      </c>
      <c r="ET382" s="192"/>
      <c r="EU382" s="192"/>
      <c r="EV382" s="192"/>
      <c r="EW382" s="192"/>
      <c r="EX382" s="192"/>
      <c r="EY382" s="192"/>
    </row>
    <row r="383" spans="1:155" s="191" customFormat="1" ht="16.5" customHeight="1">
      <c r="A383" s="4" t="s">
        <v>77</v>
      </c>
      <c r="B383" s="190"/>
      <c r="C383" s="1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ET383" s="192"/>
      <c r="EU383" s="192"/>
      <c r="EV383" s="192"/>
      <c r="EW383" s="192"/>
      <c r="EX383" s="192"/>
      <c r="EY383" s="192"/>
    </row>
    <row r="384" spans="1:155" s="191" customFormat="1" ht="29.25" customHeight="1">
      <c r="A384" s="78" t="s">
        <v>388</v>
      </c>
      <c r="B384" s="190"/>
      <c r="C384" s="190"/>
      <c r="D384" s="80">
        <v>500000</v>
      </c>
      <c r="E384" s="80"/>
      <c r="F384" s="80">
        <f>D384</f>
        <v>500000</v>
      </c>
      <c r="G384" s="80">
        <v>550000</v>
      </c>
      <c r="H384" s="80"/>
      <c r="I384" s="80"/>
      <c r="J384" s="80">
        <f>G384</f>
        <v>550000</v>
      </c>
      <c r="K384" s="80"/>
      <c r="L384" s="80"/>
      <c r="M384" s="80"/>
      <c r="N384" s="80">
        <v>600000</v>
      </c>
      <c r="O384" s="80"/>
      <c r="P384" s="80">
        <f>N384</f>
        <v>600000</v>
      </c>
      <c r="ET384" s="192"/>
      <c r="EU384" s="192"/>
      <c r="EV384" s="192"/>
      <c r="EW384" s="192"/>
      <c r="EX384" s="192"/>
      <c r="EY384" s="192"/>
    </row>
    <row r="385" spans="1:155" s="191" customFormat="1" ht="18.75" customHeight="1">
      <c r="A385" s="171" t="s">
        <v>281</v>
      </c>
      <c r="B385" s="190"/>
      <c r="C385" s="1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ET385" s="192"/>
      <c r="EU385" s="192"/>
      <c r="EV385" s="192"/>
      <c r="EW385" s="192"/>
      <c r="EX385" s="192"/>
      <c r="EY385" s="192"/>
    </row>
    <row r="386" spans="1:155" s="191" customFormat="1" ht="33" customHeight="1">
      <c r="A386" s="78" t="s">
        <v>391</v>
      </c>
      <c r="B386" s="190"/>
      <c r="C386" s="190"/>
      <c r="D386" s="80">
        <f>D384/D388</f>
        <v>35971.22302158273</v>
      </c>
      <c r="E386" s="80"/>
      <c r="F386" s="80">
        <f>D386</f>
        <v>35971.22302158273</v>
      </c>
      <c r="G386" s="80">
        <v>35971.22</v>
      </c>
      <c r="H386" s="80"/>
      <c r="I386" s="80"/>
      <c r="J386" s="80">
        <f>G386</f>
        <v>35971.22</v>
      </c>
      <c r="K386" s="80"/>
      <c r="L386" s="80"/>
      <c r="M386" s="80"/>
      <c r="N386" s="80">
        <v>35971.22</v>
      </c>
      <c r="O386" s="80"/>
      <c r="P386" s="80">
        <f>N386</f>
        <v>35971.22</v>
      </c>
      <c r="ET386" s="192"/>
      <c r="EU386" s="192"/>
      <c r="EV386" s="192"/>
      <c r="EW386" s="192"/>
      <c r="EX386" s="192"/>
      <c r="EY386" s="192"/>
    </row>
    <row r="387" spans="1:155" s="191" customFormat="1" ht="21" customHeight="1">
      <c r="A387" s="171" t="s">
        <v>232</v>
      </c>
      <c r="B387" s="190"/>
      <c r="C387" s="1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ET387" s="192"/>
      <c r="EU387" s="192"/>
      <c r="EV387" s="192"/>
      <c r="EW387" s="192"/>
      <c r="EX387" s="192"/>
      <c r="EY387" s="192"/>
    </row>
    <row r="388" spans="1:155" s="191" customFormat="1" ht="24" customHeight="1">
      <c r="A388" s="78" t="s">
        <v>389</v>
      </c>
      <c r="B388" s="190"/>
      <c r="C388" s="190"/>
      <c r="D388" s="80">
        <v>13.9</v>
      </c>
      <c r="E388" s="80"/>
      <c r="F388" s="80">
        <f>D388</f>
        <v>13.9</v>
      </c>
      <c r="G388" s="80">
        <f>G384/G386</f>
        <v>15.290001284360107</v>
      </c>
      <c r="H388" s="80"/>
      <c r="I388" s="80"/>
      <c r="J388" s="80">
        <f>G388</f>
        <v>15.290001284360107</v>
      </c>
      <c r="K388" s="80"/>
      <c r="L388" s="80"/>
      <c r="M388" s="80"/>
      <c r="N388" s="80">
        <f>N384/N386</f>
        <v>16.680001401120116</v>
      </c>
      <c r="O388" s="80"/>
      <c r="P388" s="80">
        <f>N388</f>
        <v>16.680001401120116</v>
      </c>
      <c r="ET388" s="192"/>
      <c r="EU388" s="192"/>
      <c r="EV388" s="192"/>
      <c r="EW388" s="192"/>
      <c r="EX388" s="192"/>
      <c r="EY388" s="192"/>
    </row>
    <row r="389" spans="1:155" s="191" customFormat="1" ht="20.25" customHeight="1">
      <c r="A389" s="171" t="s">
        <v>383</v>
      </c>
      <c r="B389" s="190"/>
      <c r="C389" s="1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ET389" s="192"/>
      <c r="EU389" s="192"/>
      <c r="EV389" s="192"/>
      <c r="EW389" s="192"/>
      <c r="EX389" s="192"/>
      <c r="EY389" s="192"/>
    </row>
    <row r="390" spans="1:155" s="191" customFormat="1" ht="29.25" customHeight="1">
      <c r="A390" s="78" t="s">
        <v>390</v>
      </c>
      <c r="B390" s="190"/>
      <c r="C390" s="190"/>
      <c r="D390" s="80"/>
      <c r="E390" s="80"/>
      <c r="F390" s="80"/>
      <c r="G390" s="80">
        <f>G388/D388*100</f>
        <v>110.00000924000078</v>
      </c>
      <c r="H390" s="80"/>
      <c r="I390" s="80"/>
      <c r="J390" s="80">
        <f>G390</f>
        <v>110.00000924000078</v>
      </c>
      <c r="K390" s="80"/>
      <c r="L390" s="80"/>
      <c r="M390" s="80"/>
      <c r="N390" s="80">
        <f>N388/G388*100</f>
        <v>109.09090909090908</v>
      </c>
      <c r="O390" s="80"/>
      <c r="P390" s="80">
        <f>N390</f>
        <v>109.09090909090908</v>
      </c>
      <c r="ET390" s="192"/>
      <c r="EU390" s="192"/>
      <c r="EV390" s="192"/>
      <c r="EW390" s="192"/>
      <c r="EX390" s="192"/>
      <c r="EY390" s="192"/>
    </row>
    <row r="391" spans="1:155" s="81" customFormat="1" ht="29.25" customHeight="1">
      <c r="A391" s="91" t="s">
        <v>439</v>
      </c>
      <c r="B391" s="79"/>
      <c r="C391" s="79"/>
      <c r="D391" s="87">
        <f>D393</f>
        <v>2271100</v>
      </c>
      <c r="E391" s="87"/>
      <c r="F391" s="87">
        <f>D391</f>
        <v>2271100</v>
      </c>
      <c r="G391" s="87">
        <f>G393</f>
        <v>2423200</v>
      </c>
      <c r="H391" s="87"/>
      <c r="I391" s="87"/>
      <c r="J391" s="87">
        <f>G391</f>
        <v>2423200</v>
      </c>
      <c r="K391" s="87"/>
      <c r="L391" s="87"/>
      <c r="M391" s="87"/>
      <c r="N391" s="87">
        <f>N393</f>
        <v>2568600</v>
      </c>
      <c r="O391" s="87"/>
      <c r="P391" s="87">
        <f>N391</f>
        <v>2568600</v>
      </c>
      <c r="ET391" s="82"/>
      <c r="EU391" s="82"/>
      <c r="EV391" s="82"/>
      <c r="EW391" s="82"/>
      <c r="EX391" s="82"/>
      <c r="EY391" s="82"/>
    </row>
    <row r="392" spans="1:155" s="191" customFormat="1" ht="20.25" customHeight="1">
      <c r="A392" s="4" t="s">
        <v>77</v>
      </c>
      <c r="B392" s="190"/>
      <c r="C392" s="1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ET392" s="192"/>
      <c r="EU392" s="192"/>
      <c r="EV392" s="192"/>
      <c r="EW392" s="192"/>
      <c r="EX392" s="192"/>
      <c r="EY392" s="192"/>
    </row>
    <row r="393" spans="1:155" s="191" customFormat="1" ht="29.25" customHeight="1">
      <c r="A393" s="78" t="s">
        <v>392</v>
      </c>
      <c r="B393" s="190"/>
      <c r="C393" s="190"/>
      <c r="D393" s="80">
        <v>2271100</v>
      </c>
      <c r="E393" s="80"/>
      <c r="F393" s="80">
        <f>D393</f>
        <v>2271100</v>
      </c>
      <c r="G393" s="80">
        <v>2423200</v>
      </c>
      <c r="H393" s="80"/>
      <c r="I393" s="80"/>
      <c r="J393" s="80">
        <f>G393</f>
        <v>2423200</v>
      </c>
      <c r="K393" s="80"/>
      <c r="L393" s="80"/>
      <c r="M393" s="80"/>
      <c r="N393" s="80">
        <v>2568600</v>
      </c>
      <c r="O393" s="80"/>
      <c r="P393" s="80">
        <f>N393</f>
        <v>2568600</v>
      </c>
      <c r="ET393" s="192"/>
      <c r="EU393" s="192"/>
      <c r="EV393" s="192"/>
      <c r="EW393" s="192"/>
      <c r="EX393" s="192"/>
      <c r="EY393" s="192"/>
    </row>
    <row r="394" spans="1:155" s="191" customFormat="1" ht="20.25" customHeight="1">
      <c r="A394" s="171" t="s">
        <v>281</v>
      </c>
      <c r="B394" s="190"/>
      <c r="C394" s="1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ET394" s="192"/>
      <c r="EU394" s="192"/>
      <c r="EV394" s="192"/>
      <c r="EW394" s="192"/>
      <c r="EX394" s="192"/>
      <c r="EY394" s="192"/>
    </row>
    <row r="395" spans="1:155" s="191" customFormat="1" ht="29.25" customHeight="1">
      <c r="A395" s="78" t="s">
        <v>393</v>
      </c>
      <c r="B395" s="190"/>
      <c r="C395" s="190"/>
      <c r="D395" s="80">
        <v>186</v>
      </c>
      <c r="E395" s="80"/>
      <c r="F395" s="80">
        <f>D395</f>
        <v>186</v>
      </c>
      <c r="G395" s="80">
        <v>186</v>
      </c>
      <c r="H395" s="80"/>
      <c r="I395" s="80"/>
      <c r="J395" s="80">
        <f>G395</f>
        <v>186</v>
      </c>
      <c r="K395" s="80"/>
      <c r="L395" s="80"/>
      <c r="M395" s="80"/>
      <c r="N395" s="80">
        <v>186</v>
      </c>
      <c r="O395" s="80"/>
      <c r="P395" s="80">
        <f>N395</f>
        <v>186</v>
      </c>
      <c r="ET395" s="192"/>
      <c r="EU395" s="192"/>
      <c r="EV395" s="192"/>
      <c r="EW395" s="192"/>
      <c r="EX395" s="192"/>
      <c r="EY395" s="192"/>
    </row>
    <row r="396" spans="1:155" s="191" customFormat="1" ht="20.25" customHeight="1">
      <c r="A396" s="171" t="s">
        <v>232</v>
      </c>
      <c r="B396" s="190"/>
      <c r="C396" s="1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ET396" s="192"/>
      <c r="EU396" s="192"/>
      <c r="EV396" s="192"/>
      <c r="EW396" s="192"/>
      <c r="EX396" s="192"/>
      <c r="EY396" s="192"/>
    </row>
    <row r="397" spans="1:155" s="191" customFormat="1" ht="29.25" customHeight="1">
      <c r="A397" s="78" t="s">
        <v>394</v>
      </c>
      <c r="B397" s="190"/>
      <c r="C397" s="190"/>
      <c r="D397" s="80">
        <f>D393/D395</f>
        <v>12210.21505376344</v>
      </c>
      <c r="E397" s="80"/>
      <c r="F397" s="80">
        <f>D397</f>
        <v>12210.21505376344</v>
      </c>
      <c r="G397" s="80">
        <f>G393/G395</f>
        <v>13027.956989247312</v>
      </c>
      <c r="H397" s="80"/>
      <c r="I397" s="80"/>
      <c r="J397" s="80">
        <f>G397</f>
        <v>13027.956989247312</v>
      </c>
      <c r="K397" s="80"/>
      <c r="L397" s="80"/>
      <c r="M397" s="80"/>
      <c r="N397" s="80">
        <f>N393/N395</f>
        <v>13809.677419354839</v>
      </c>
      <c r="O397" s="80"/>
      <c r="P397" s="80">
        <f>N397</f>
        <v>13809.677419354839</v>
      </c>
      <c r="ET397" s="192"/>
      <c r="EU397" s="192"/>
      <c r="EV397" s="192"/>
      <c r="EW397" s="192"/>
      <c r="EX397" s="192"/>
      <c r="EY397" s="192"/>
    </row>
    <row r="398" spans="1:155" s="191" customFormat="1" ht="20.25" customHeight="1">
      <c r="A398" s="171" t="s">
        <v>383</v>
      </c>
      <c r="B398" s="190"/>
      <c r="C398" s="1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ET398" s="192"/>
      <c r="EU398" s="192"/>
      <c r="EV398" s="192"/>
      <c r="EW398" s="192"/>
      <c r="EX398" s="192"/>
      <c r="EY398" s="192"/>
    </row>
    <row r="399" spans="1:155" s="191" customFormat="1" ht="42" customHeight="1">
      <c r="A399" s="78" t="s">
        <v>395</v>
      </c>
      <c r="B399" s="190"/>
      <c r="C399" s="190"/>
      <c r="D399" s="80"/>
      <c r="E399" s="80"/>
      <c r="F399" s="80"/>
      <c r="G399" s="80">
        <f>G397/D397*100</f>
        <v>106.69719519175732</v>
      </c>
      <c r="H399" s="80"/>
      <c r="I399" s="80"/>
      <c r="J399" s="80">
        <f>G399</f>
        <v>106.69719519175732</v>
      </c>
      <c r="K399" s="80"/>
      <c r="L399" s="80"/>
      <c r="M399" s="80"/>
      <c r="N399" s="80">
        <f>N397/G397*100</f>
        <v>106.00033014196104</v>
      </c>
      <c r="O399" s="80"/>
      <c r="P399" s="80">
        <f>N399</f>
        <v>106.00033014196104</v>
      </c>
      <c r="ET399" s="192"/>
      <c r="EU399" s="192"/>
      <c r="EV399" s="192"/>
      <c r="EW399" s="192"/>
      <c r="EX399" s="192"/>
      <c r="EY399" s="192"/>
    </row>
    <row r="400" spans="1:155" s="191" customFormat="1" ht="24" customHeight="1">
      <c r="A400" s="91" t="s">
        <v>501</v>
      </c>
      <c r="B400" s="190"/>
      <c r="C400" s="190"/>
      <c r="D400" s="87">
        <f>D402</f>
        <v>350000</v>
      </c>
      <c r="E400" s="87"/>
      <c r="F400" s="87">
        <f>D400</f>
        <v>350000</v>
      </c>
      <c r="G400" s="87">
        <f>G402</f>
        <v>350000</v>
      </c>
      <c r="H400" s="87"/>
      <c r="I400" s="87"/>
      <c r="J400" s="87">
        <f>G400</f>
        <v>350000</v>
      </c>
      <c r="K400" s="87"/>
      <c r="L400" s="87"/>
      <c r="M400" s="87"/>
      <c r="N400" s="87">
        <f>N402</f>
        <v>350000</v>
      </c>
      <c r="O400" s="87"/>
      <c r="P400" s="87">
        <f>N400</f>
        <v>350000</v>
      </c>
      <c r="Q400" s="81"/>
      <c r="R400" s="81"/>
      <c r="ET400" s="192"/>
      <c r="EU400" s="192"/>
      <c r="EV400" s="192"/>
      <c r="EW400" s="192"/>
      <c r="EX400" s="192"/>
      <c r="EY400" s="192"/>
    </row>
    <row r="401" spans="1:155" s="191" customFormat="1" ht="21.75" customHeight="1">
      <c r="A401" s="4" t="s">
        <v>77</v>
      </c>
      <c r="B401" s="190"/>
      <c r="C401" s="1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ET401" s="192"/>
      <c r="EU401" s="192"/>
      <c r="EV401" s="192"/>
      <c r="EW401" s="192"/>
      <c r="EX401" s="192"/>
      <c r="EY401" s="192"/>
    </row>
    <row r="402" spans="1:155" s="191" customFormat="1" ht="27.75" customHeight="1">
      <c r="A402" s="78" t="s">
        <v>382</v>
      </c>
      <c r="B402" s="190"/>
      <c r="C402" s="190"/>
      <c r="D402" s="80">
        <v>350000</v>
      </c>
      <c r="E402" s="80"/>
      <c r="F402" s="80">
        <f>D402</f>
        <v>350000</v>
      </c>
      <c r="G402" s="80">
        <v>350000</v>
      </c>
      <c r="H402" s="80"/>
      <c r="I402" s="80"/>
      <c r="J402" s="80">
        <f>G402</f>
        <v>350000</v>
      </c>
      <c r="K402" s="80"/>
      <c r="L402" s="80"/>
      <c r="M402" s="80"/>
      <c r="N402" s="80">
        <v>350000</v>
      </c>
      <c r="O402" s="80"/>
      <c r="P402" s="80">
        <f>N402</f>
        <v>350000</v>
      </c>
      <c r="ET402" s="192"/>
      <c r="EU402" s="192"/>
      <c r="EV402" s="192"/>
      <c r="EW402" s="192"/>
      <c r="EX402" s="192"/>
      <c r="EY402" s="192"/>
    </row>
    <row r="403" spans="1:155" s="191" customFormat="1" ht="21" customHeight="1">
      <c r="A403" s="171" t="s">
        <v>281</v>
      </c>
      <c r="B403" s="190"/>
      <c r="C403" s="1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ET403" s="192"/>
      <c r="EU403" s="192"/>
      <c r="EV403" s="192"/>
      <c r="EW403" s="192"/>
      <c r="EX403" s="192"/>
      <c r="EY403" s="192"/>
    </row>
    <row r="404" spans="1:155" s="191" customFormat="1" ht="23.25" customHeight="1">
      <c r="A404" s="78" t="s">
        <v>82</v>
      </c>
      <c r="B404" s="190"/>
      <c r="C404" s="190"/>
      <c r="D404" s="80">
        <v>97</v>
      </c>
      <c r="E404" s="80"/>
      <c r="F404" s="80">
        <f>D404</f>
        <v>97</v>
      </c>
      <c r="G404" s="80">
        <v>90</v>
      </c>
      <c r="H404" s="80"/>
      <c r="I404" s="80"/>
      <c r="J404" s="80">
        <f>G404</f>
        <v>90</v>
      </c>
      <c r="K404" s="80"/>
      <c r="L404" s="80"/>
      <c r="M404" s="80"/>
      <c r="N404" s="80">
        <v>85</v>
      </c>
      <c r="O404" s="80"/>
      <c r="P404" s="80">
        <f>N404</f>
        <v>85</v>
      </c>
      <c r="ET404" s="192"/>
      <c r="EU404" s="192"/>
      <c r="EV404" s="192"/>
      <c r="EW404" s="192"/>
      <c r="EX404" s="192"/>
      <c r="EY404" s="192"/>
    </row>
    <row r="405" spans="1:155" s="191" customFormat="1" ht="15.75" customHeight="1">
      <c r="A405" s="171" t="s">
        <v>232</v>
      </c>
      <c r="B405" s="190"/>
      <c r="C405" s="1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ET405" s="192"/>
      <c r="EU405" s="192"/>
      <c r="EV405" s="192"/>
      <c r="EW405" s="192"/>
      <c r="EX405" s="192"/>
      <c r="EY405" s="192"/>
    </row>
    <row r="406" spans="1:155" s="191" customFormat="1" ht="29.25" customHeight="1">
      <c r="A406" s="78" t="s">
        <v>102</v>
      </c>
      <c r="B406" s="190"/>
      <c r="C406" s="190"/>
      <c r="D406" s="80">
        <f>D402/D404</f>
        <v>3608.2474226804125</v>
      </c>
      <c r="E406" s="80"/>
      <c r="F406" s="80">
        <f>D406</f>
        <v>3608.2474226804125</v>
      </c>
      <c r="G406" s="80">
        <f>G402/G404</f>
        <v>3888.8888888888887</v>
      </c>
      <c r="H406" s="80"/>
      <c r="I406" s="80"/>
      <c r="J406" s="80">
        <f>G406</f>
        <v>3888.8888888888887</v>
      </c>
      <c r="K406" s="80"/>
      <c r="L406" s="80"/>
      <c r="M406" s="80"/>
      <c r="N406" s="80">
        <f>N402/N404</f>
        <v>4117.64705882353</v>
      </c>
      <c r="O406" s="80"/>
      <c r="P406" s="80">
        <f>N406</f>
        <v>4117.64705882353</v>
      </c>
      <c r="ET406" s="192"/>
      <c r="EU406" s="192"/>
      <c r="EV406" s="192"/>
      <c r="EW406" s="192"/>
      <c r="EX406" s="192"/>
      <c r="EY406" s="192"/>
    </row>
    <row r="407" spans="1:155" s="191" customFormat="1" ht="15.75" customHeight="1">
      <c r="A407" s="171" t="s">
        <v>383</v>
      </c>
      <c r="B407" s="190"/>
      <c r="C407" s="1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ET407" s="192"/>
      <c r="EU407" s="192"/>
      <c r="EV407" s="192"/>
      <c r="EW407" s="192"/>
      <c r="EX407" s="192"/>
      <c r="EY407" s="192"/>
    </row>
    <row r="408" spans="1:155" s="191" customFormat="1" ht="29.25" customHeight="1">
      <c r="A408" s="78" t="s">
        <v>120</v>
      </c>
      <c r="B408" s="190"/>
      <c r="C408" s="190"/>
      <c r="D408" s="80"/>
      <c r="E408" s="80"/>
      <c r="F408" s="80"/>
      <c r="G408" s="80">
        <f>G406/D406*100</f>
        <v>107.77777777777777</v>
      </c>
      <c r="H408" s="80"/>
      <c r="I408" s="80"/>
      <c r="J408" s="80">
        <f>G408</f>
        <v>107.77777777777777</v>
      </c>
      <c r="K408" s="80"/>
      <c r="L408" s="80"/>
      <c r="M408" s="80"/>
      <c r="N408" s="80">
        <f>N406/G406*100</f>
        <v>105.88235294117649</v>
      </c>
      <c r="O408" s="80"/>
      <c r="P408" s="80">
        <f>N408</f>
        <v>105.88235294117649</v>
      </c>
      <c r="ET408" s="192"/>
      <c r="EU408" s="192"/>
      <c r="EV408" s="192"/>
      <c r="EW408" s="192"/>
      <c r="EX408" s="192"/>
      <c r="EY408" s="192"/>
    </row>
    <row r="409" spans="1:155" s="81" customFormat="1" ht="33" customHeight="1">
      <c r="A409" s="91" t="s">
        <v>502</v>
      </c>
      <c r="B409" s="79"/>
      <c r="C409" s="79"/>
      <c r="D409" s="90">
        <f>D411</f>
        <v>45000</v>
      </c>
      <c r="E409" s="90"/>
      <c r="F409" s="90">
        <f>D409</f>
        <v>45000</v>
      </c>
      <c r="G409" s="90">
        <f>G411</f>
        <v>48000</v>
      </c>
      <c r="H409" s="90"/>
      <c r="I409" s="90"/>
      <c r="J409" s="90">
        <f>G409</f>
        <v>48000</v>
      </c>
      <c r="K409" s="90"/>
      <c r="L409" s="90"/>
      <c r="M409" s="90"/>
      <c r="N409" s="90">
        <f>N411</f>
        <v>50900</v>
      </c>
      <c r="O409" s="90"/>
      <c r="P409" s="90">
        <f>N409</f>
        <v>50900</v>
      </c>
      <c r="ET409" s="82"/>
      <c r="EU409" s="82"/>
      <c r="EV409" s="82"/>
      <c r="EW409" s="82"/>
      <c r="EX409" s="82"/>
      <c r="EY409" s="82"/>
    </row>
    <row r="410" spans="1:155" s="191" customFormat="1" ht="23.25" customHeight="1">
      <c r="A410" s="4" t="s">
        <v>77</v>
      </c>
      <c r="B410" s="190"/>
      <c r="C410" s="1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ET410" s="192"/>
      <c r="EU410" s="192"/>
      <c r="EV410" s="192"/>
      <c r="EW410" s="192"/>
      <c r="EX410" s="192"/>
      <c r="EY410" s="192"/>
    </row>
    <row r="411" spans="1:155" s="191" customFormat="1" ht="37.5" customHeight="1">
      <c r="A411" s="78" t="s">
        <v>396</v>
      </c>
      <c r="B411" s="190"/>
      <c r="C411" s="190"/>
      <c r="D411" s="80">
        <v>45000</v>
      </c>
      <c r="E411" s="80"/>
      <c r="F411" s="80">
        <f>D411</f>
        <v>45000</v>
      </c>
      <c r="G411" s="80">
        <v>48000</v>
      </c>
      <c r="H411" s="80"/>
      <c r="I411" s="80"/>
      <c r="J411" s="80">
        <f>G411</f>
        <v>48000</v>
      </c>
      <c r="K411" s="80"/>
      <c r="L411" s="80"/>
      <c r="M411" s="80"/>
      <c r="N411" s="80">
        <v>50900</v>
      </c>
      <c r="O411" s="80"/>
      <c r="P411" s="80">
        <f>N411</f>
        <v>50900</v>
      </c>
      <c r="ET411" s="192"/>
      <c r="EU411" s="192"/>
      <c r="EV411" s="192"/>
      <c r="EW411" s="192"/>
      <c r="EX411" s="192"/>
      <c r="EY411" s="192"/>
    </row>
    <row r="412" spans="1:155" s="191" customFormat="1" ht="21" customHeight="1">
      <c r="A412" s="171" t="s">
        <v>281</v>
      </c>
      <c r="B412" s="190"/>
      <c r="C412" s="1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ET412" s="192"/>
      <c r="EU412" s="192"/>
      <c r="EV412" s="192"/>
      <c r="EW412" s="192"/>
      <c r="EX412" s="192"/>
      <c r="EY412" s="192"/>
    </row>
    <row r="413" spans="1:155" s="191" customFormat="1" ht="32.25" customHeight="1">
      <c r="A413" s="78" t="s">
        <v>397</v>
      </c>
      <c r="B413" s="190"/>
      <c r="C413" s="190"/>
      <c r="D413" s="80">
        <v>12</v>
      </c>
      <c r="E413" s="80"/>
      <c r="F413" s="80">
        <f>D413</f>
        <v>12</v>
      </c>
      <c r="G413" s="80">
        <v>12</v>
      </c>
      <c r="H413" s="80"/>
      <c r="I413" s="80"/>
      <c r="J413" s="80">
        <f>G413</f>
        <v>12</v>
      </c>
      <c r="K413" s="80"/>
      <c r="L413" s="80"/>
      <c r="M413" s="80"/>
      <c r="N413" s="80">
        <v>12</v>
      </c>
      <c r="O413" s="80"/>
      <c r="P413" s="80">
        <f>N413</f>
        <v>12</v>
      </c>
      <c r="ET413" s="192"/>
      <c r="EU413" s="192"/>
      <c r="EV413" s="192"/>
      <c r="EW413" s="192"/>
      <c r="EX413" s="192"/>
      <c r="EY413" s="192"/>
    </row>
    <row r="414" spans="1:155" s="191" customFormat="1" ht="19.5" customHeight="1">
      <c r="A414" s="171" t="s">
        <v>232</v>
      </c>
      <c r="B414" s="190"/>
      <c r="C414" s="1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ET414" s="192"/>
      <c r="EU414" s="192"/>
      <c r="EV414" s="192"/>
      <c r="EW414" s="192"/>
      <c r="EX414" s="192"/>
      <c r="EY414" s="192"/>
    </row>
    <row r="415" spans="1:155" s="191" customFormat="1" ht="32.25" customHeight="1">
      <c r="A415" s="78" t="s">
        <v>398</v>
      </c>
      <c r="B415" s="190"/>
      <c r="C415" s="190"/>
      <c r="D415" s="80">
        <f>D411/D413</f>
        <v>3750</v>
      </c>
      <c r="E415" s="80"/>
      <c r="F415" s="80">
        <f>D415</f>
        <v>3750</v>
      </c>
      <c r="G415" s="80">
        <f>G411/G413</f>
        <v>4000</v>
      </c>
      <c r="H415" s="80"/>
      <c r="I415" s="80"/>
      <c r="J415" s="80">
        <f>G415</f>
        <v>4000</v>
      </c>
      <c r="K415" s="80"/>
      <c r="L415" s="80"/>
      <c r="M415" s="80"/>
      <c r="N415" s="80">
        <f>N411/N413</f>
        <v>4241.666666666667</v>
      </c>
      <c r="O415" s="80"/>
      <c r="P415" s="80">
        <f>N415</f>
        <v>4241.666666666667</v>
      </c>
      <c r="ET415" s="192"/>
      <c r="EU415" s="192"/>
      <c r="EV415" s="192"/>
      <c r="EW415" s="192"/>
      <c r="EX415" s="192"/>
      <c r="EY415" s="192"/>
    </row>
    <row r="416" spans="1:155" s="191" customFormat="1" ht="21" customHeight="1">
      <c r="A416" s="171" t="s">
        <v>383</v>
      </c>
      <c r="B416" s="190"/>
      <c r="C416" s="1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ET416" s="192"/>
      <c r="EU416" s="192"/>
      <c r="EV416" s="192"/>
      <c r="EW416" s="192"/>
      <c r="EX416" s="192"/>
      <c r="EY416" s="192"/>
    </row>
    <row r="417" spans="1:155" s="191" customFormat="1" ht="45.75" customHeight="1">
      <c r="A417" s="78" t="s">
        <v>399</v>
      </c>
      <c r="B417" s="190"/>
      <c r="C417" s="190"/>
      <c r="D417" s="80"/>
      <c r="E417" s="80"/>
      <c r="F417" s="80"/>
      <c r="G417" s="80">
        <f>G415/D415*100</f>
        <v>106.66666666666667</v>
      </c>
      <c r="H417" s="80"/>
      <c r="I417" s="80"/>
      <c r="J417" s="80">
        <f>G417</f>
        <v>106.66666666666667</v>
      </c>
      <c r="K417" s="80"/>
      <c r="L417" s="80"/>
      <c r="M417" s="80"/>
      <c r="N417" s="80">
        <f>N415/G415*100</f>
        <v>106.04166666666669</v>
      </c>
      <c r="O417" s="80"/>
      <c r="P417" s="80">
        <f>N417</f>
        <v>106.04166666666669</v>
      </c>
      <c r="ET417" s="192"/>
      <c r="EU417" s="192"/>
      <c r="EV417" s="192"/>
      <c r="EW417" s="192"/>
      <c r="EX417" s="192"/>
      <c r="EY417" s="192"/>
    </row>
    <row r="418" spans="1:155" s="81" customFormat="1" ht="34.5" customHeight="1">
      <c r="A418" s="91" t="s">
        <v>503</v>
      </c>
      <c r="B418" s="79"/>
      <c r="C418" s="79"/>
      <c r="D418" s="87">
        <f>D420</f>
        <v>447100</v>
      </c>
      <c r="E418" s="87"/>
      <c r="F418" s="87">
        <f>D418</f>
        <v>447100</v>
      </c>
      <c r="G418" s="87">
        <f>G420</f>
        <v>504700</v>
      </c>
      <c r="H418" s="87"/>
      <c r="I418" s="87"/>
      <c r="J418" s="87">
        <f>G418</f>
        <v>504700</v>
      </c>
      <c r="K418" s="87"/>
      <c r="L418" s="87"/>
      <c r="M418" s="87"/>
      <c r="N418" s="87">
        <f>N420</f>
        <v>564300</v>
      </c>
      <c r="O418" s="87"/>
      <c r="P418" s="87">
        <f>N418</f>
        <v>564300</v>
      </c>
      <c r="ET418" s="82"/>
      <c r="EU418" s="82"/>
      <c r="EV418" s="82"/>
      <c r="EW418" s="82"/>
      <c r="EX418" s="82"/>
      <c r="EY418" s="82"/>
    </row>
    <row r="419" spans="1:155" s="191" customFormat="1" ht="24" customHeight="1">
      <c r="A419" s="4" t="s">
        <v>77</v>
      </c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T419" s="192"/>
      <c r="EU419" s="192"/>
      <c r="EV419" s="192"/>
      <c r="EW419" s="192"/>
      <c r="EX419" s="192"/>
      <c r="EY419" s="192"/>
    </row>
    <row r="420" spans="1:155" s="191" customFormat="1" ht="36" customHeight="1">
      <c r="A420" s="78" t="s">
        <v>400</v>
      </c>
      <c r="B420" s="190"/>
      <c r="C420" s="190"/>
      <c r="D420" s="80">
        <v>447100</v>
      </c>
      <c r="E420" s="80"/>
      <c r="F420" s="80">
        <f>D420</f>
        <v>447100</v>
      </c>
      <c r="G420" s="80">
        <v>504700</v>
      </c>
      <c r="H420" s="80"/>
      <c r="I420" s="80"/>
      <c r="J420" s="80">
        <f>G420</f>
        <v>504700</v>
      </c>
      <c r="K420" s="80"/>
      <c r="L420" s="80"/>
      <c r="M420" s="80"/>
      <c r="N420" s="80">
        <v>564300</v>
      </c>
      <c r="O420" s="80"/>
      <c r="P420" s="80">
        <f>N420</f>
        <v>564300</v>
      </c>
      <c r="ET420" s="192"/>
      <c r="EU420" s="192"/>
      <c r="EV420" s="192"/>
      <c r="EW420" s="192"/>
      <c r="EX420" s="192"/>
      <c r="EY420" s="192"/>
    </row>
    <row r="421" spans="1:155" s="191" customFormat="1" ht="20.25" customHeight="1">
      <c r="A421" s="171" t="s">
        <v>281</v>
      </c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T421" s="192"/>
      <c r="EU421" s="192"/>
      <c r="EV421" s="192"/>
      <c r="EW421" s="192"/>
      <c r="EX421" s="192"/>
      <c r="EY421" s="192"/>
    </row>
    <row r="422" spans="1:155" s="191" customFormat="1" ht="23.25" customHeight="1">
      <c r="A422" s="7" t="s">
        <v>401</v>
      </c>
      <c r="B422" s="190"/>
      <c r="C422" s="190"/>
      <c r="D422" s="80">
        <v>1</v>
      </c>
      <c r="E422" s="80"/>
      <c r="F422" s="80">
        <f>D422</f>
        <v>1</v>
      </c>
      <c r="G422" s="80">
        <v>1</v>
      </c>
      <c r="H422" s="80"/>
      <c r="I422" s="80"/>
      <c r="J422" s="80">
        <f>G422</f>
        <v>1</v>
      </c>
      <c r="K422" s="80"/>
      <c r="L422" s="80"/>
      <c r="M422" s="80"/>
      <c r="N422" s="80">
        <v>1</v>
      </c>
      <c r="O422" s="80"/>
      <c r="P422" s="80">
        <f>N422</f>
        <v>1</v>
      </c>
      <c r="ET422" s="192"/>
      <c r="EU422" s="192"/>
      <c r="EV422" s="192"/>
      <c r="EW422" s="192"/>
      <c r="EX422" s="192"/>
      <c r="EY422" s="192"/>
    </row>
    <row r="423" spans="1:155" s="191" customFormat="1" ht="26.25" customHeight="1">
      <c r="A423" s="171" t="s">
        <v>232</v>
      </c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T423" s="192"/>
      <c r="EU423" s="192"/>
      <c r="EV423" s="192"/>
      <c r="EW423" s="192"/>
      <c r="EX423" s="192"/>
      <c r="EY423" s="192"/>
    </row>
    <row r="424" spans="1:155" s="191" customFormat="1" ht="33.75" customHeight="1">
      <c r="A424" s="78" t="s">
        <v>402</v>
      </c>
      <c r="B424" s="190"/>
      <c r="C424" s="190"/>
      <c r="D424" s="80">
        <f>D420/D422/12</f>
        <v>37258.333333333336</v>
      </c>
      <c r="E424" s="80"/>
      <c r="F424" s="80">
        <f>D424</f>
        <v>37258.333333333336</v>
      </c>
      <c r="G424" s="80">
        <f>G420/G422/12</f>
        <v>42058.333333333336</v>
      </c>
      <c r="H424" s="80"/>
      <c r="I424" s="80"/>
      <c r="J424" s="80">
        <f>G424</f>
        <v>42058.333333333336</v>
      </c>
      <c r="K424" s="80"/>
      <c r="L424" s="80"/>
      <c r="M424" s="80"/>
      <c r="N424" s="80">
        <f>N420/N422/12</f>
        <v>47025</v>
      </c>
      <c r="O424" s="80"/>
      <c r="P424" s="80">
        <f>N424</f>
        <v>47025</v>
      </c>
      <c r="ET424" s="192"/>
      <c r="EU424" s="192"/>
      <c r="EV424" s="192"/>
      <c r="EW424" s="192"/>
      <c r="EX424" s="192"/>
      <c r="EY424" s="192"/>
    </row>
    <row r="425" spans="1:155" s="191" customFormat="1" ht="24" customHeight="1">
      <c r="A425" s="171" t="s">
        <v>383</v>
      </c>
      <c r="B425" s="190"/>
      <c r="C425" s="1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ET425" s="192"/>
      <c r="EU425" s="192"/>
      <c r="EV425" s="192"/>
      <c r="EW425" s="192"/>
      <c r="EX425" s="192"/>
      <c r="EY425" s="192"/>
    </row>
    <row r="426" spans="1:155" s="191" customFormat="1" ht="34.5" customHeight="1">
      <c r="A426" s="78" t="s">
        <v>403</v>
      </c>
      <c r="B426" s="190"/>
      <c r="C426" s="190"/>
      <c r="D426" s="80"/>
      <c r="E426" s="80"/>
      <c r="F426" s="80"/>
      <c r="G426" s="80">
        <f>G424/D424*100</f>
        <v>112.88302393200627</v>
      </c>
      <c r="H426" s="80"/>
      <c r="I426" s="80"/>
      <c r="J426" s="80">
        <f>G426</f>
        <v>112.88302393200627</v>
      </c>
      <c r="K426" s="80"/>
      <c r="L426" s="80"/>
      <c r="M426" s="80"/>
      <c r="N426" s="80">
        <f>N424/G424*100</f>
        <v>111.80899544283733</v>
      </c>
      <c r="O426" s="80"/>
      <c r="P426" s="80">
        <f>N426</f>
        <v>111.80899544283733</v>
      </c>
      <c r="ET426" s="192"/>
      <c r="EU426" s="192"/>
      <c r="EV426" s="192"/>
      <c r="EW426" s="192"/>
      <c r="EX426" s="192"/>
      <c r="EY426" s="192"/>
    </row>
    <row r="427" spans="1:155" s="81" customFormat="1" ht="34.5" customHeight="1">
      <c r="A427" s="91" t="s">
        <v>504</v>
      </c>
      <c r="B427" s="79"/>
      <c r="C427" s="79"/>
      <c r="D427" s="87">
        <f>D429</f>
        <v>341700</v>
      </c>
      <c r="E427" s="87"/>
      <c r="F427" s="87">
        <f>D427</f>
        <v>341700</v>
      </c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ET427" s="82"/>
      <c r="EU427" s="82"/>
      <c r="EV427" s="82"/>
      <c r="EW427" s="82"/>
      <c r="EX427" s="82"/>
      <c r="EY427" s="82"/>
    </row>
    <row r="428" spans="1:155" s="191" customFormat="1" ht="23.25" customHeight="1">
      <c r="A428" s="4" t="s">
        <v>77</v>
      </c>
      <c r="B428" s="190"/>
      <c r="C428" s="1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ET428" s="192"/>
      <c r="EU428" s="192"/>
      <c r="EV428" s="192"/>
      <c r="EW428" s="192"/>
      <c r="EX428" s="192"/>
      <c r="EY428" s="192"/>
    </row>
    <row r="429" spans="1:155" s="191" customFormat="1" ht="34.5" customHeight="1">
      <c r="A429" s="78" t="s">
        <v>404</v>
      </c>
      <c r="B429" s="190"/>
      <c r="C429" s="190"/>
      <c r="D429" s="80">
        <v>341700</v>
      </c>
      <c r="E429" s="80"/>
      <c r="F429" s="80">
        <f>D429</f>
        <v>341700</v>
      </c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T429" s="192"/>
      <c r="EU429" s="192"/>
      <c r="EV429" s="192"/>
      <c r="EW429" s="192"/>
      <c r="EX429" s="192"/>
      <c r="EY429" s="192"/>
    </row>
    <row r="430" spans="1:155" s="191" customFormat="1" ht="19.5" customHeight="1">
      <c r="A430" s="171" t="s">
        <v>281</v>
      </c>
      <c r="B430" s="190"/>
      <c r="C430" s="1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ET430" s="192"/>
      <c r="EU430" s="192"/>
      <c r="EV430" s="192"/>
      <c r="EW430" s="192"/>
      <c r="EX430" s="192"/>
      <c r="EY430" s="192"/>
    </row>
    <row r="431" spans="1:155" s="191" customFormat="1" ht="28.5" customHeight="1">
      <c r="A431" s="7" t="s">
        <v>405</v>
      </c>
      <c r="B431" s="190"/>
      <c r="C431" s="190"/>
      <c r="D431" s="80">
        <v>7</v>
      </c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T431" s="192"/>
      <c r="EU431" s="192"/>
      <c r="EV431" s="192"/>
      <c r="EW431" s="192"/>
      <c r="EX431" s="192"/>
      <c r="EY431" s="192"/>
    </row>
    <row r="432" spans="1:155" s="191" customFormat="1" ht="23.25" customHeight="1">
      <c r="A432" s="171" t="s">
        <v>232</v>
      </c>
      <c r="B432" s="190"/>
      <c r="C432" s="1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ET432" s="192"/>
      <c r="EU432" s="192"/>
      <c r="EV432" s="192"/>
      <c r="EW432" s="192"/>
      <c r="EX432" s="192"/>
      <c r="EY432" s="192"/>
    </row>
    <row r="433" spans="1:155" s="191" customFormat="1" ht="34.5" customHeight="1">
      <c r="A433" s="78" t="s">
        <v>406</v>
      </c>
      <c r="B433" s="190"/>
      <c r="C433" s="190"/>
      <c r="D433" s="6">
        <f>D429/D431</f>
        <v>48814.28571428572</v>
      </c>
      <c r="E433" s="6"/>
      <c r="F433" s="6">
        <f>D433</f>
        <v>48814.28571428572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ET433" s="192"/>
      <c r="EU433" s="192"/>
      <c r="EV433" s="192"/>
      <c r="EW433" s="192"/>
      <c r="EX433" s="192"/>
      <c r="EY433" s="192"/>
    </row>
    <row r="434" spans="1:155" s="191" customFormat="1" ht="36.75" customHeight="1">
      <c r="A434" s="91" t="s">
        <v>505</v>
      </c>
      <c r="B434" s="190"/>
      <c r="C434" s="190"/>
      <c r="D434" s="90">
        <f>D436</f>
        <v>800000</v>
      </c>
      <c r="E434" s="90"/>
      <c r="F434" s="90">
        <f>D434</f>
        <v>800000</v>
      </c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ET434" s="192"/>
      <c r="EU434" s="192"/>
      <c r="EV434" s="192"/>
      <c r="EW434" s="192"/>
      <c r="EX434" s="192"/>
      <c r="EY434" s="192"/>
    </row>
    <row r="435" spans="1:155" s="191" customFormat="1" ht="22.5" customHeight="1">
      <c r="A435" s="4" t="s">
        <v>77</v>
      </c>
      <c r="B435" s="190"/>
      <c r="C435" s="1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ET435" s="192"/>
      <c r="EU435" s="192"/>
      <c r="EV435" s="192"/>
      <c r="EW435" s="192"/>
      <c r="EX435" s="192"/>
      <c r="EY435" s="192"/>
    </row>
    <row r="436" spans="1:155" s="191" customFormat="1" ht="34.5" customHeight="1">
      <c r="A436" s="78" t="s">
        <v>407</v>
      </c>
      <c r="B436" s="190"/>
      <c r="C436" s="190"/>
      <c r="D436" s="80">
        <v>800000</v>
      </c>
      <c r="E436" s="80"/>
      <c r="F436" s="80">
        <f>D436</f>
        <v>800000</v>
      </c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T436" s="192"/>
      <c r="EU436" s="192"/>
      <c r="EV436" s="192"/>
      <c r="EW436" s="192"/>
      <c r="EX436" s="192"/>
      <c r="EY436" s="192"/>
    </row>
    <row r="437" spans="1:155" s="191" customFormat="1" ht="21" customHeight="1">
      <c r="A437" s="171" t="s">
        <v>281</v>
      </c>
      <c r="B437" s="190"/>
      <c r="C437" s="1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T437" s="192"/>
      <c r="EU437" s="192"/>
      <c r="EV437" s="192"/>
      <c r="EW437" s="192"/>
      <c r="EX437" s="192"/>
      <c r="EY437" s="192"/>
    </row>
    <row r="438" spans="1:155" s="191" customFormat="1" ht="30" customHeight="1">
      <c r="A438" s="7" t="s">
        <v>408</v>
      </c>
      <c r="B438" s="190"/>
      <c r="C438" s="190"/>
      <c r="D438" s="80">
        <v>1</v>
      </c>
      <c r="E438" s="80"/>
      <c r="F438" s="80">
        <f>D438</f>
        <v>1</v>
      </c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T438" s="192"/>
      <c r="EU438" s="192"/>
      <c r="EV438" s="192"/>
      <c r="EW438" s="192"/>
      <c r="EX438" s="192"/>
      <c r="EY438" s="192"/>
    </row>
    <row r="439" spans="1:155" s="191" customFormat="1" ht="23.25" customHeight="1">
      <c r="A439" s="171" t="s">
        <v>232</v>
      </c>
      <c r="B439" s="190"/>
      <c r="C439" s="1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T439" s="192"/>
      <c r="EU439" s="192"/>
      <c r="EV439" s="192"/>
      <c r="EW439" s="192"/>
      <c r="EX439" s="192"/>
      <c r="EY439" s="192"/>
    </row>
    <row r="440" spans="1:155" s="191" customFormat="1" ht="34.5" customHeight="1">
      <c r="A440" s="78" t="s">
        <v>409</v>
      </c>
      <c r="B440" s="190"/>
      <c r="C440" s="190"/>
      <c r="D440" s="80">
        <f>D436/D438</f>
        <v>800000</v>
      </c>
      <c r="E440" s="80"/>
      <c r="F440" s="80">
        <f>D440</f>
        <v>800000</v>
      </c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T440" s="192"/>
      <c r="EU440" s="192"/>
      <c r="EV440" s="192"/>
      <c r="EW440" s="192"/>
      <c r="EX440" s="192"/>
      <c r="EY440" s="192"/>
    </row>
    <row r="441" spans="1:155" s="122" customFormat="1" ht="35.25" customHeight="1">
      <c r="A441" s="200" t="s">
        <v>440</v>
      </c>
      <c r="B441" s="121"/>
      <c r="C441" s="121"/>
      <c r="D441" s="199">
        <v>1775300</v>
      </c>
      <c r="E441" s="199"/>
      <c r="F441" s="199">
        <f>D441</f>
        <v>1775300</v>
      </c>
      <c r="G441" s="199">
        <v>1894300</v>
      </c>
      <c r="H441" s="199"/>
      <c r="I441" s="199"/>
      <c r="J441" s="199">
        <f>G441</f>
        <v>1894300</v>
      </c>
      <c r="K441" s="199">
        <f>(K443*K445)</f>
        <v>0</v>
      </c>
      <c r="L441" s="199">
        <f>(L443*L445)</f>
        <v>0</v>
      </c>
      <c r="M441" s="199">
        <f>(M443*M445)</f>
        <v>0</v>
      </c>
      <c r="N441" s="199">
        <v>2007900</v>
      </c>
      <c r="O441" s="199"/>
      <c r="P441" s="199">
        <f>N441</f>
        <v>2007900</v>
      </c>
      <c r="ET441" s="123"/>
      <c r="EU441" s="123"/>
      <c r="EV441" s="123"/>
      <c r="EW441" s="123"/>
      <c r="EX441" s="123"/>
      <c r="EY441" s="123"/>
    </row>
    <row r="442" spans="1:155" s="16" customFormat="1" ht="11.25">
      <c r="A442" s="4" t="s">
        <v>3</v>
      </c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ET442" s="35"/>
      <c r="EU442" s="35"/>
      <c r="EV442" s="35"/>
      <c r="EW442" s="35"/>
      <c r="EX442" s="35"/>
      <c r="EY442" s="35"/>
    </row>
    <row r="443" spans="1:155" s="16" customFormat="1" ht="33.75">
      <c r="A443" s="7" t="s">
        <v>126</v>
      </c>
      <c r="B443" s="5"/>
      <c r="C443" s="5"/>
      <c r="D443" s="6">
        <v>750</v>
      </c>
      <c r="E443" s="6"/>
      <c r="F443" s="6">
        <f>D443</f>
        <v>750</v>
      </c>
      <c r="G443" s="6">
        <v>700</v>
      </c>
      <c r="H443" s="6"/>
      <c r="I443" s="6"/>
      <c r="J443" s="6">
        <f>G443</f>
        <v>700</v>
      </c>
      <c r="K443" s="6"/>
      <c r="L443" s="6"/>
      <c r="M443" s="6"/>
      <c r="N443" s="6">
        <v>650</v>
      </c>
      <c r="O443" s="6"/>
      <c r="P443" s="6">
        <f>N443</f>
        <v>650</v>
      </c>
      <c r="ET443" s="35"/>
      <c r="EU443" s="35"/>
      <c r="EV443" s="35"/>
      <c r="EW443" s="35"/>
      <c r="EX443" s="35"/>
      <c r="EY443" s="35"/>
    </row>
    <row r="444" spans="1:155" s="16" customFormat="1" ht="11.25">
      <c r="A444" s="4" t="s">
        <v>5</v>
      </c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ET444" s="35"/>
      <c r="EU444" s="35"/>
      <c r="EV444" s="35"/>
      <c r="EW444" s="35"/>
      <c r="EX444" s="35"/>
      <c r="EY444" s="35"/>
    </row>
    <row r="445" spans="1:155" s="16" customFormat="1" ht="22.5" customHeight="1">
      <c r="A445" s="7" t="s">
        <v>127</v>
      </c>
      <c r="B445" s="5"/>
      <c r="C445" s="5"/>
      <c r="D445" s="6">
        <f>D441/D443</f>
        <v>2367.0666666666666</v>
      </c>
      <c r="E445" s="6"/>
      <c r="F445" s="6">
        <f>D445</f>
        <v>2367.0666666666666</v>
      </c>
      <c r="G445" s="6">
        <f>G441/G443</f>
        <v>2706.1428571428573</v>
      </c>
      <c r="H445" s="6"/>
      <c r="I445" s="6"/>
      <c r="J445" s="6">
        <f>G445</f>
        <v>2706.1428571428573</v>
      </c>
      <c r="K445" s="6"/>
      <c r="L445" s="6"/>
      <c r="M445" s="6"/>
      <c r="N445" s="6">
        <f>N441/N443</f>
        <v>3089.076923076923</v>
      </c>
      <c r="O445" s="6"/>
      <c r="P445" s="6">
        <f>N445</f>
        <v>3089.076923076923</v>
      </c>
      <c r="ET445" s="35"/>
      <c r="EU445" s="35"/>
      <c r="EV445" s="35"/>
      <c r="EW445" s="35"/>
      <c r="EX445" s="35"/>
      <c r="EY445" s="35"/>
    </row>
    <row r="446" spans="1:155" s="16" customFormat="1" ht="11.25">
      <c r="A446" s="4" t="s">
        <v>4</v>
      </c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ET446" s="35"/>
      <c r="EU446" s="35"/>
      <c r="EV446" s="35"/>
      <c r="EW446" s="35"/>
      <c r="EX446" s="35"/>
      <c r="EY446" s="35"/>
    </row>
    <row r="447" spans="1:155" s="16" customFormat="1" ht="24" customHeight="1">
      <c r="A447" s="7" t="s">
        <v>96</v>
      </c>
      <c r="B447" s="5"/>
      <c r="C447" s="5"/>
      <c r="D447" s="6"/>
      <c r="E447" s="6"/>
      <c r="F447" s="6"/>
      <c r="G447" s="6">
        <f>G443/D443*100</f>
        <v>93.33333333333333</v>
      </c>
      <c r="H447" s="6"/>
      <c r="I447" s="6"/>
      <c r="J447" s="6">
        <f>G447</f>
        <v>93.33333333333333</v>
      </c>
      <c r="K447" s="6"/>
      <c r="L447" s="6"/>
      <c r="M447" s="6"/>
      <c r="N447" s="6">
        <f>N443/G443*100</f>
        <v>92.85714285714286</v>
      </c>
      <c r="O447" s="6"/>
      <c r="P447" s="6">
        <f>N447</f>
        <v>92.85714285714286</v>
      </c>
      <c r="ET447" s="35"/>
      <c r="EU447" s="35"/>
      <c r="EV447" s="35"/>
      <c r="EW447" s="35"/>
      <c r="EX447" s="35"/>
      <c r="EY447" s="35"/>
    </row>
    <row r="448" spans="1:155" s="16" customFormat="1" ht="31.5" customHeight="1">
      <c r="A448" s="7" t="s">
        <v>97</v>
      </c>
      <c r="B448" s="5"/>
      <c r="C448" s="5"/>
      <c r="D448" s="6"/>
      <c r="E448" s="6"/>
      <c r="F448" s="6"/>
      <c r="G448" s="6">
        <f>G445/D445*100</f>
        <v>114.32474189473008</v>
      </c>
      <c r="H448" s="6"/>
      <c r="I448" s="6"/>
      <c r="J448" s="6">
        <f>G448</f>
        <v>114.32474189473008</v>
      </c>
      <c r="K448" s="6"/>
      <c r="L448" s="6"/>
      <c r="M448" s="6"/>
      <c r="N448" s="6">
        <f>N445/G445*100</f>
        <v>114.15054881242916</v>
      </c>
      <c r="O448" s="6"/>
      <c r="P448" s="6">
        <f>N448</f>
        <v>114.15054881242916</v>
      </c>
      <c r="ET448" s="35"/>
      <c r="EU448" s="35"/>
      <c r="EV448" s="35"/>
      <c r="EW448" s="35"/>
      <c r="EX448" s="35"/>
      <c r="EY448" s="35"/>
    </row>
    <row r="449" spans="1:155" s="202" customFormat="1" ht="36" customHeight="1">
      <c r="A449" s="200" t="s">
        <v>441</v>
      </c>
      <c r="B449" s="201"/>
      <c r="C449" s="201"/>
      <c r="D449" s="199"/>
      <c r="E449" s="199">
        <v>19786700</v>
      </c>
      <c r="F449" s="199">
        <f>E449</f>
        <v>19786700</v>
      </c>
      <c r="G449" s="199">
        <f>G451*G453</f>
        <v>0</v>
      </c>
      <c r="H449" s="199">
        <v>21112400</v>
      </c>
      <c r="I449" s="199">
        <f>I451*I453</f>
        <v>0</v>
      </c>
      <c r="J449" s="199">
        <f>G449+H449</f>
        <v>21112400</v>
      </c>
      <c r="K449" s="199">
        <f>K451*K453</f>
        <v>0</v>
      </c>
      <c r="L449" s="199">
        <f>L451*L453</f>
        <v>0</v>
      </c>
      <c r="M449" s="199">
        <f>M451*M453</f>
        <v>0</v>
      </c>
      <c r="N449" s="199">
        <f>N451*N453</f>
        <v>0</v>
      </c>
      <c r="O449" s="199">
        <v>22379100</v>
      </c>
      <c r="P449" s="199">
        <f>N449+O449</f>
        <v>22379100</v>
      </c>
      <c r="ET449" s="203"/>
      <c r="EU449" s="203"/>
      <c r="EV449" s="203"/>
      <c r="EW449" s="203"/>
      <c r="EX449" s="203"/>
      <c r="EY449" s="203"/>
    </row>
    <row r="450" spans="1:155" s="16" customFormat="1" ht="11.25">
      <c r="A450" s="4" t="s">
        <v>3</v>
      </c>
      <c r="B450" s="26"/>
      <c r="C450" s="26"/>
      <c r="D450" s="19"/>
      <c r="E450" s="19"/>
      <c r="F450" s="6"/>
      <c r="G450" s="19"/>
      <c r="H450" s="19"/>
      <c r="I450" s="19"/>
      <c r="J450" s="6"/>
      <c r="K450" s="6"/>
      <c r="L450" s="6"/>
      <c r="M450" s="6"/>
      <c r="N450" s="19"/>
      <c r="O450" s="19"/>
      <c r="P450" s="6"/>
      <c r="ET450" s="35"/>
      <c r="EU450" s="35"/>
      <c r="EV450" s="35"/>
      <c r="EW450" s="35"/>
      <c r="EX450" s="35"/>
      <c r="EY450" s="35"/>
    </row>
    <row r="451" spans="1:155" s="16" customFormat="1" ht="21.75" customHeight="1">
      <c r="A451" s="7" t="s">
        <v>59</v>
      </c>
      <c r="B451" s="5"/>
      <c r="C451" s="5"/>
      <c r="D451" s="6"/>
      <c r="E451" s="6">
        <f>20+6</f>
        <v>26</v>
      </c>
      <c r="F451" s="6">
        <f>E451</f>
        <v>26</v>
      </c>
      <c r="G451" s="6"/>
      <c r="H451" s="6">
        <v>18</v>
      </c>
      <c r="I451" s="6"/>
      <c r="J451" s="6">
        <f>G451+H451</f>
        <v>18</v>
      </c>
      <c r="K451" s="6"/>
      <c r="L451" s="6"/>
      <c r="M451" s="6"/>
      <c r="N451" s="6"/>
      <c r="O451" s="6">
        <v>15</v>
      </c>
      <c r="P451" s="6">
        <f>O451</f>
        <v>15</v>
      </c>
      <c r="ET451" s="35"/>
      <c r="EU451" s="35"/>
      <c r="EV451" s="35"/>
      <c r="EW451" s="35"/>
      <c r="EX451" s="35"/>
      <c r="EY451" s="35"/>
    </row>
    <row r="452" spans="1:155" s="16" customFormat="1" ht="11.25">
      <c r="A452" s="4" t="s">
        <v>5</v>
      </c>
      <c r="B452" s="26"/>
      <c r="C452" s="26"/>
      <c r="D452" s="19"/>
      <c r="E452" s="19"/>
      <c r="F452" s="6"/>
      <c r="G452" s="19"/>
      <c r="H452" s="19"/>
      <c r="I452" s="19"/>
      <c r="J452" s="6"/>
      <c r="K452" s="6"/>
      <c r="L452" s="6"/>
      <c r="M452" s="6"/>
      <c r="N452" s="19"/>
      <c r="O452" s="19"/>
      <c r="P452" s="6"/>
      <c r="ET452" s="35"/>
      <c r="EU452" s="35"/>
      <c r="EV452" s="35"/>
      <c r="EW452" s="35"/>
      <c r="EX452" s="35"/>
      <c r="EY452" s="35"/>
    </row>
    <row r="453" spans="1:155" s="16" customFormat="1" ht="23.25" customHeight="1">
      <c r="A453" s="7" t="s">
        <v>60</v>
      </c>
      <c r="B453" s="5"/>
      <c r="C453" s="5"/>
      <c r="D453" s="6"/>
      <c r="E453" s="6">
        <f>E449/E451</f>
        <v>761026.9230769231</v>
      </c>
      <c r="F453" s="6">
        <f>E453</f>
        <v>761026.9230769231</v>
      </c>
      <c r="G453" s="6"/>
      <c r="H453" s="6">
        <f>H449/H451</f>
        <v>1172911.111111111</v>
      </c>
      <c r="I453" s="6"/>
      <c r="J453" s="6">
        <f>G453+H453</f>
        <v>1172911.111111111</v>
      </c>
      <c r="K453" s="6"/>
      <c r="L453" s="6"/>
      <c r="M453" s="6"/>
      <c r="N453" s="6"/>
      <c r="O453" s="6">
        <f>O449/O451</f>
        <v>1491940</v>
      </c>
      <c r="P453" s="6">
        <f>O453</f>
        <v>1491940</v>
      </c>
      <c r="ET453" s="35"/>
      <c r="EU453" s="35"/>
      <c r="EV453" s="35"/>
      <c r="EW453" s="35"/>
      <c r="EX453" s="35"/>
      <c r="EY453" s="35"/>
    </row>
    <row r="454" spans="1:155" s="16" customFormat="1" ht="11.25">
      <c r="A454" s="4" t="s">
        <v>4</v>
      </c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ET454" s="35"/>
      <c r="EU454" s="35"/>
      <c r="EV454" s="35"/>
      <c r="EW454" s="35"/>
      <c r="EX454" s="35"/>
      <c r="EY454" s="35"/>
    </row>
    <row r="455" spans="1:155" s="16" customFormat="1" ht="35.25" customHeight="1">
      <c r="A455" s="7" t="s">
        <v>61</v>
      </c>
      <c r="B455" s="5"/>
      <c r="C455" s="5"/>
      <c r="D455" s="6"/>
      <c r="E455" s="6">
        <v>0</v>
      </c>
      <c r="F455" s="6">
        <v>0</v>
      </c>
      <c r="G455" s="6"/>
      <c r="H455" s="6">
        <f>H453/E453*100</f>
        <v>154.12215725153203</v>
      </c>
      <c r="I455" s="6"/>
      <c r="J455" s="6">
        <f>G455+H455</f>
        <v>154.12215725153203</v>
      </c>
      <c r="K455" s="6"/>
      <c r="L455" s="6"/>
      <c r="M455" s="6"/>
      <c r="N455" s="6"/>
      <c r="O455" s="6">
        <f>O453/H453*100</f>
        <v>127.19974991000551</v>
      </c>
      <c r="P455" s="6">
        <f>O455</f>
        <v>127.19974991000551</v>
      </c>
      <c r="ET455" s="35"/>
      <c r="EU455" s="35"/>
      <c r="EV455" s="35"/>
      <c r="EW455" s="35"/>
      <c r="EX455" s="35"/>
      <c r="EY455" s="35"/>
    </row>
    <row r="456" spans="1:149" s="209" customFormat="1" ht="30" customHeight="1">
      <c r="A456" s="206" t="s">
        <v>255</v>
      </c>
      <c r="B456" s="206"/>
      <c r="C456" s="206"/>
      <c r="D456" s="207">
        <f>D458</f>
        <v>0</v>
      </c>
      <c r="E456" s="207">
        <f aca="true" t="shared" si="26" ref="E456:P456">E458</f>
        <v>18435300</v>
      </c>
      <c r="F456" s="207">
        <f t="shared" si="26"/>
        <v>18435300</v>
      </c>
      <c r="G456" s="207">
        <f t="shared" si="26"/>
        <v>0</v>
      </c>
      <c r="H456" s="207">
        <f t="shared" si="26"/>
        <v>19670400</v>
      </c>
      <c r="I456" s="207">
        <f t="shared" si="26"/>
        <v>0</v>
      </c>
      <c r="J456" s="207">
        <f t="shared" si="26"/>
        <v>19670400</v>
      </c>
      <c r="K456" s="207">
        <f t="shared" si="26"/>
        <v>10670.951545555365</v>
      </c>
      <c r="L456" s="207">
        <f t="shared" si="26"/>
        <v>1</v>
      </c>
      <c r="M456" s="207">
        <f t="shared" si="26"/>
        <v>1</v>
      </c>
      <c r="N456" s="207">
        <f t="shared" si="26"/>
        <v>0</v>
      </c>
      <c r="O456" s="207">
        <f t="shared" si="26"/>
        <v>20850600</v>
      </c>
      <c r="P456" s="207">
        <f t="shared" si="26"/>
        <v>20850600</v>
      </c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8"/>
      <c r="AT456" s="208"/>
      <c r="AU456" s="208"/>
      <c r="AV456" s="208"/>
      <c r="AW456" s="208"/>
      <c r="AX456" s="208"/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  <c r="BI456" s="208"/>
      <c r="BJ456" s="208"/>
      <c r="BK456" s="208"/>
      <c r="BL456" s="208"/>
      <c r="BM456" s="208"/>
      <c r="BN456" s="208"/>
      <c r="BO456" s="208"/>
      <c r="BP456" s="208"/>
      <c r="BQ456" s="208"/>
      <c r="BR456" s="208"/>
      <c r="BS456" s="208"/>
      <c r="BT456" s="208"/>
      <c r="BU456" s="208"/>
      <c r="BV456" s="208"/>
      <c r="BW456" s="208"/>
      <c r="BX456" s="208"/>
      <c r="BY456" s="208"/>
      <c r="BZ456" s="208"/>
      <c r="CA456" s="208"/>
      <c r="CB456" s="208"/>
      <c r="CC456" s="208"/>
      <c r="CD456" s="208"/>
      <c r="CE456" s="208"/>
      <c r="CF456" s="208"/>
      <c r="CG456" s="208"/>
      <c r="CH456" s="208"/>
      <c r="CI456" s="208"/>
      <c r="CJ456" s="208"/>
      <c r="CK456" s="208"/>
      <c r="CL456" s="208"/>
      <c r="CM456" s="208"/>
      <c r="CN456" s="208"/>
      <c r="CO456" s="208"/>
      <c r="CP456" s="208"/>
      <c r="CQ456" s="208"/>
      <c r="CR456" s="208"/>
      <c r="CS456" s="208"/>
      <c r="CT456" s="208"/>
      <c r="CU456" s="208"/>
      <c r="CV456" s="208"/>
      <c r="CW456" s="208"/>
      <c r="CX456" s="208"/>
      <c r="CY456" s="208"/>
      <c r="CZ456" s="208"/>
      <c r="DA456" s="208"/>
      <c r="DB456" s="208"/>
      <c r="DC456" s="208"/>
      <c r="DD456" s="208"/>
      <c r="DE456" s="208"/>
      <c r="DF456" s="208"/>
      <c r="DG456" s="208"/>
      <c r="DH456" s="208"/>
      <c r="DI456" s="208"/>
      <c r="DJ456" s="208"/>
      <c r="DK456" s="208"/>
      <c r="DL456" s="208"/>
      <c r="DM456" s="208"/>
      <c r="DN456" s="208"/>
      <c r="DO456" s="208"/>
      <c r="DP456" s="208"/>
      <c r="DQ456" s="208"/>
      <c r="DR456" s="208"/>
      <c r="DS456" s="208"/>
      <c r="DT456" s="208"/>
      <c r="DU456" s="208"/>
      <c r="DV456" s="208"/>
      <c r="DW456" s="208"/>
      <c r="DX456" s="208"/>
      <c r="DY456" s="208"/>
      <c r="DZ456" s="208"/>
      <c r="EA456" s="208"/>
      <c r="EB456" s="208"/>
      <c r="EC456" s="208"/>
      <c r="ED456" s="208"/>
      <c r="EE456" s="208"/>
      <c r="EF456" s="208"/>
      <c r="EG456" s="208"/>
      <c r="EH456" s="208"/>
      <c r="EI456" s="208"/>
      <c r="EJ456" s="208"/>
      <c r="EK456" s="208"/>
      <c r="EL456" s="208"/>
      <c r="EM456" s="208"/>
      <c r="EN456" s="208"/>
      <c r="EO456" s="208"/>
      <c r="EP456" s="208"/>
      <c r="EQ456" s="208"/>
      <c r="ER456" s="208"/>
      <c r="ES456" s="208"/>
    </row>
    <row r="457" spans="1:16" ht="56.25" customHeight="1">
      <c r="A457" s="23" t="s">
        <v>256</v>
      </c>
      <c r="B457" s="5"/>
      <c r="C457" s="5"/>
      <c r="D457" s="6"/>
      <c r="E457" s="25"/>
      <c r="F457" s="25"/>
      <c r="G457" s="6"/>
      <c r="H457" s="25"/>
      <c r="I457" s="25"/>
      <c r="J457" s="25"/>
      <c r="K457" s="6" t="e">
        <f>H457/E457*100</f>
        <v>#DIV/0!</v>
      </c>
      <c r="L457" s="25"/>
      <c r="M457" s="25"/>
      <c r="N457" s="6"/>
      <c r="O457" s="25"/>
      <c r="P457" s="25"/>
    </row>
    <row r="458" spans="1:16" ht="32.25" customHeight="1">
      <c r="A458" s="194" t="s">
        <v>506</v>
      </c>
      <c r="B458" s="5"/>
      <c r="C458" s="5"/>
      <c r="D458" s="199">
        <f>D459+D468</f>
        <v>0</v>
      </c>
      <c r="E458" s="199">
        <f aca="true" t="shared" si="27" ref="E458:O458">E459+E468</f>
        <v>18435300</v>
      </c>
      <c r="F458" s="199">
        <f>D458+E458</f>
        <v>18435300</v>
      </c>
      <c r="G458" s="199">
        <f t="shared" si="27"/>
        <v>0</v>
      </c>
      <c r="H458" s="199">
        <f>H459+H468</f>
        <v>19670400</v>
      </c>
      <c r="I458" s="199">
        <f t="shared" si="27"/>
        <v>0</v>
      </c>
      <c r="J458" s="199">
        <f>G458+H458</f>
        <v>19670400</v>
      </c>
      <c r="K458" s="199">
        <f t="shared" si="27"/>
        <v>10670.951545555365</v>
      </c>
      <c r="L458" s="199">
        <f t="shared" si="27"/>
        <v>1</v>
      </c>
      <c r="M458" s="199">
        <f t="shared" si="27"/>
        <v>1</v>
      </c>
      <c r="N458" s="199">
        <f t="shared" si="27"/>
        <v>0</v>
      </c>
      <c r="O458" s="199">
        <f t="shared" si="27"/>
        <v>20850600</v>
      </c>
      <c r="P458" s="199">
        <f>N458+O458</f>
        <v>20850600</v>
      </c>
    </row>
    <row r="459" spans="1:149" s="93" customFormat="1" ht="22.5">
      <c r="A459" s="91" t="s">
        <v>443</v>
      </c>
      <c r="B459" s="83"/>
      <c r="C459" s="83"/>
      <c r="D459" s="87"/>
      <c r="E459" s="87">
        <v>13435300</v>
      </c>
      <c r="F459" s="87">
        <f>E459</f>
        <v>13435300</v>
      </c>
      <c r="G459" s="87"/>
      <c r="H459" s="87">
        <v>14335400</v>
      </c>
      <c r="I459" s="87"/>
      <c r="J459" s="87">
        <f>H459</f>
        <v>14335400</v>
      </c>
      <c r="K459" s="87">
        <f>K463*K465</f>
        <v>10669.951545555365</v>
      </c>
      <c r="L459" s="87">
        <f>L463*L465</f>
        <v>0</v>
      </c>
      <c r="M459" s="87">
        <f>M463*M465</f>
        <v>0</v>
      </c>
      <c r="N459" s="87"/>
      <c r="O459" s="87">
        <v>15195500</v>
      </c>
      <c r="P459" s="87">
        <f>N459+O459</f>
        <v>15195500</v>
      </c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  <c r="CJ459" s="124"/>
      <c r="CK459" s="124"/>
      <c r="CL459" s="124"/>
      <c r="CM459" s="124"/>
      <c r="CN459" s="124"/>
      <c r="CO459" s="124"/>
      <c r="CP459" s="124"/>
      <c r="CQ459" s="124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4"/>
      <c r="DL459" s="124"/>
      <c r="DM459" s="124"/>
      <c r="DN459" s="124"/>
      <c r="DO459" s="124"/>
      <c r="DP459" s="124"/>
      <c r="DQ459" s="124"/>
      <c r="DR459" s="124"/>
      <c r="DS459" s="124"/>
      <c r="DT459" s="124"/>
      <c r="DU459" s="124"/>
      <c r="DV459" s="124"/>
      <c r="DW459" s="124"/>
      <c r="DX459" s="124"/>
      <c r="DY459" s="124"/>
      <c r="DZ459" s="124"/>
      <c r="EA459" s="124"/>
      <c r="EB459" s="124"/>
      <c r="EC459" s="124"/>
      <c r="ED459" s="124"/>
      <c r="EE459" s="124"/>
      <c r="EF459" s="124"/>
      <c r="EG459" s="124"/>
      <c r="EH459" s="124"/>
      <c r="EI459" s="124"/>
      <c r="EJ459" s="124"/>
      <c r="EK459" s="124"/>
      <c r="EL459" s="124"/>
      <c r="EM459" s="124"/>
      <c r="EN459" s="124"/>
      <c r="EO459" s="124"/>
      <c r="EP459" s="124"/>
      <c r="EQ459" s="124"/>
      <c r="ER459" s="124"/>
      <c r="ES459" s="124"/>
    </row>
    <row r="460" spans="1:16" ht="11.25">
      <c r="A460" s="4" t="s">
        <v>2</v>
      </c>
      <c r="B460" s="26"/>
      <c r="C460" s="26"/>
      <c r="D460" s="6"/>
      <c r="E460" s="25"/>
      <c r="F460" s="25"/>
      <c r="G460" s="6"/>
      <c r="H460" s="25"/>
      <c r="I460" s="25"/>
      <c r="J460" s="25"/>
      <c r="K460" s="6"/>
      <c r="L460" s="25"/>
      <c r="M460" s="25"/>
      <c r="N460" s="6"/>
      <c r="O460" s="25"/>
      <c r="P460" s="25"/>
    </row>
    <row r="461" spans="1:16" ht="22.5">
      <c r="A461" s="7" t="s">
        <v>62</v>
      </c>
      <c r="B461" s="5"/>
      <c r="C461" s="5"/>
      <c r="D461" s="6"/>
      <c r="E461" s="80">
        <v>1032</v>
      </c>
      <c r="F461" s="80">
        <f>E461</f>
        <v>1032</v>
      </c>
      <c r="G461" s="80"/>
      <c r="H461" s="80">
        <v>1012</v>
      </c>
      <c r="I461" s="80"/>
      <c r="J461" s="80">
        <f>H461</f>
        <v>1012</v>
      </c>
      <c r="K461" s="181"/>
      <c r="L461" s="77"/>
      <c r="M461" s="77"/>
      <c r="N461" s="80"/>
      <c r="O461" s="80">
        <v>992</v>
      </c>
      <c r="P461" s="80">
        <f>O461</f>
        <v>992</v>
      </c>
    </row>
    <row r="462" spans="1:16" ht="11.25">
      <c r="A462" s="4" t="s">
        <v>3</v>
      </c>
      <c r="B462" s="26"/>
      <c r="C462" s="26"/>
      <c r="D462" s="6"/>
      <c r="E462" s="19"/>
      <c r="F462" s="19"/>
      <c r="G462" s="6"/>
      <c r="H462" s="19"/>
      <c r="I462" s="19"/>
      <c r="J462" s="19"/>
      <c r="K462" s="6" t="e">
        <f>H462/E462*100</f>
        <v>#DIV/0!</v>
      </c>
      <c r="L462" s="19"/>
      <c r="M462" s="19"/>
      <c r="N462" s="6"/>
      <c r="O462" s="19"/>
      <c r="P462" s="19"/>
    </row>
    <row r="463" spans="1:16" ht="22.5">
      <c r="A463" s="7" t="s">
        <v>63</v>
      </c>
      <c r="B463" s="5"/>
      <c r="C463" s="5"/>
      <c r="D463" s="6"/>
      <c r="E463" s="6">
        <v>20</v>
      </c>
      <c r="F463" s="6">
        <f>E463</f>
        <v>20</v>
      </c>
      <c r="G463" s="6"/>
      <c r="H463" s="6">
        <v>20</v>
      </c>
      <c r="I463" s="6"/>
      <c r="J463" s="6">
        <f>H463</f>
        <v>20</v>
      </c>
      <c r="K463" s="6">
        <f>H463/E463*100</f>
        <v>100</v>
      </c>
      <c r="L463" s="6"/>
      <c r="M463" s="6"/>
      <c r="N463" s="6"/>
      <c r="O463" s="6">
        <v>20</v>
      </c>
      <c r="P463" s="6">
        <f>O463</f>
        <v>20</v>
      </c>
    </row>
    <row r="464" spans="1:16" ht="11.25">
      <c r="A464" s="4" t="s">
        <v>5</v>
      </c>
      <c r="B464" s="26"/>
      <c r="C464" s="26"/>
      <c r="D464" s="6"/>
      <c r="E464" s="19"/>
      <c r="F464" s="19"/>
      <c r="G464" s="6"/>
      <c r="H464" s="19"/>
      <c r="I464" s="19"/>
      <c r="J464" s="19"/>
      <c r="K464" s="6" t="e">
        <f>H464/E464*100</f>
        <v>#DIV/0!</v>
      </c>
      <c r="L464" s="19"/>
      <c r="M464" s="19"/>
      <c r="N464" s="6"/>
      <c r="O464" s="19"/>
      <c r="P464" s="19"/>
    </row>
    <row r="465" spans="1:16" ht="24" customHeight="1">
      <c r="A465" s="7" t="s">
        <v>64</v>
      </c>
      <c r="B465" s="5"/>
      <c r="C465" s="5"/>
      <c r="D465" s="6"/>
      <c r="E465" s="6">
        <f>E459/E463</f>
        <v>671765</v>
      </c>
      <c r="F465" s="6">
        <f>E465</f>
        <v>671765</v>
      </c>
      <c r="G465" s="6"/>
      <c r="H465" s="6">
        <f>H459/H463</f>
        <v>716770</v>
      </c>
      <c r="I465" s="6"/>
      <c r="J465" s="6">
        <f>H465</f>
        <v>716770</v>
      </c>
      <c r="K465" s="6">
        <f>H465/E465*100</f>
        <v>106.69951545555365</v>
      </c>
      <c r="L465" s="6"/>
      <c r="M465" s="6"/>
      <c r="N465" s="6"/>
      <c r="O465" s="6">
        <f>O459/O463</f>
        <v>759775</v>
      </c>
      <c r="P465" s="6">
        <f>O465</f>
        <v>759775</v>
      </c>
    </row>
    <row r="466" spans="1:16" ht="11.25">
      <c r="A466" s="4" t="s">
        <v>4</v>
      </c>
      <c r="B466" s="26"/>
      <c r="C466" s="2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50.25" customHeight="1">
      <c r="A467" s="7" t="s">
        <v>65</v>
      </c>
      <c r="B467" s="5"/>
      <c r="C467" s="5"/>
      <c r="D467" s="6"/>
      <c r="E467" s="6">
        <f>E463/E461*100</f>
        <v>1.937984496124031</v>
      </c>
      <c r="F467" s="6">
        <f>D467+E467</f>
        <v>1.937984496124031</v>
      </c>
      <c r="G467" s="6"/>
      <c r="H467" s="6">
        <f>H463/H461*100</f>
        <v>1.9762845849802373</v>
      </c>
      <c r="I467" s="6"/>
      <c r="J467" s="6">
        <f>J463/J461*100</f>
        <v>1.9762845849802373</v>
      </c>
      <c r="K467" s="6" t="e">
        <f>K463/K461*100</f>
        <v>#DIV/0!</v>
      </c>
      <c r="L467" s="6" t="e">
        <f>L463/L461*100</f>
        <v>#DIV/0!</v>
      </c>
      <c r="M467" s="6" t="e">
        <f>M463/M461*100</f>
        <v>#DIV/0!</v>
      </c>
      <c r="N467" s="6"/>
      <c r="O467" s="6">
        <f>O463/O461*100</f>
        <v>2.0161290322580645</v>
      </c>
      <c r="P467" s="6">
        <f>P463/P461*100</f>
        <v>2.0161290322580645</v>
      </c>
    </row>
    <row r="468" spans="1:149" s="93" customFormat="1" ht="41.25" customHeight="1">
      <c r="A468" s="91" t="s">
        <v>444</v>
      </c>
      <c r="B468" s="83"/>
      <c r="C468" s="83"/>
      <c r="D468" s="87"/>
      <c r="E468" s="87">
        <f>E472*E474</f>
        <v>5000000</v>
      </c>
      <c r="F468" s="87">
        <f>F472*F474</f>
        <v>5000000</v>
      </c>
      <c r="G468" s="87"/>
      <c r="H468" s="87">
        <f>H472*H474</f>
        <v>5335000</v>
      </c>
      <c r="I468" s="87"/>
      <c r="J468" s="87">
        <f>H468</f>
        <v>5335000</v>
      </c>
      <c r="K468" s="87">
        <f>K472*K474+1</f>
        <v>1</v>
      </c>
      <c r="L468" s="87">
        <f>L472*L474+1</f>
        <v>1</v>
      </c>
      <c r="M468" s="87">
        <f>M472*M474+1</f>
        <v>1</v>
      </c>
      <c r="N468" s="87"/>
      <c r="O468" s="87">
        <f>O470</f>
        <v>5655100</v>
      </c>
      <c r="P468" s="87">
        <f>O468</f>
        <v>5655100</v>
      </c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  <c r="CI468" s="124"/>
      <c r="CJ468" s="124"/>
      <c r="CK468" s="124"/>
      <c r="CL468" s="124"/>
      <c r="CM468" s="124"/>
      <c r="CN468" s="124"/>
      <c r="CO468" s="124"/>
      <c r="CP468" s="124"/>
      <c r="CQ468" s="124"/>
      <c r="CR468" s="124"/>
      <c r="CS468" s="124"/>
      <c r="CT468" s="124"/>
      <c r="CU468" s="124"/>
      <c r="CV468" s="124"/>
      <c r="CW468" s="124"/>
      <c r="CX468" s="124"/>
      <c r="CY468" s="124"/>
      <c r="CZ468" s="124"/>
      <c r="DA468" s="124"/>
      <c r="DB468" s="124"/>
      <c r="DC468" s="124"/>
      <c r="DD468" s="124"/>
      <c r="DE468" s="124"/>
      <c r="DF468" s="124"/>
      <c r="DG468" s="124"/>
      <c r="DH468" s="124"/>
      <c r="DI468" s="124"/>
      <c r="DJ468" s="124"/>
      <c r="DK468" s="124"/>
      <c r="DL468" s="124"/>
      <c r="DM468" s="124"/>
      <c r="DN468" s="124"/>
      <c r="DO468" s="124"/>
      <c r="DP468" s="124"/>
      <c r="DQ468" s="124"/>
      <c r="DR468" s="124"/>
      <c r="DS468" s="124"/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4"/>
      <c r="EF468" s="124"/>
      <c r="EG468" s="124"/>
      <c r="EH468" s="124"/>
      <c r="EI468" s="124"/>
      <c r="EJ468" s="124"/>
      <c r="EK468" s="124"/>
      <c r="EL468" s="124"/>
      <c r="EM468" s="124"/>
      <c r="EN468" s="124"/>
      <c r="EO468" s="124"/>
      <c r="EP468" s="124"/>
      <c r="EQ468" s="124"/>
      <c r="ER468" s="124"/>
      <c r="ES468" s="124"/>
    </row>
    <row r="469" spans="1:149" s="82" customFormat="1" ht="11.25">
      <c r="A469" s="171" t="s">
        <v>2</v>
      </c>
      <c r="B469" s="79"/>
      <c r="C469" s="79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  <c r="EK469" s="81"/>
      <c r="EL469" s="81"/>
      <c r="EM469" s="81"/>
      <c r="EN469" s="81"/>
      <c r="EO469" s="81"/>
      <c r="EP469" s="81"/>
      <c r="EQ469" s="81"/>
      <c r="ER469" s="81"/>
      <c r="ES469" s="81"/>
    </row>
    <row r="470" spans="1:149" s="82" customFormat="1" ht="22.5">
      <c r="A470" s="78" t="s">
        <v>257</v>
      </c>
      <c r="B470" s="79"/>
      <c r="C470" s="79"/>
      <c r="D470" s="80"/>
      <c r="E470" s="80">
        <v>5000000</v>
      </c>
      <c r="F470" s="80">
        <f>E470</f>
        <v>5000000</v>
      </c>
      <c r="G470" s="80"/>
      <c r="H470" s="80">
        <v>5335000</v>
      </c>
      <c r="I470" s="80"/>
      <c r="J470" s="80">
        <f>H470</f>
        <v>5335000</v>
      </c>
      <c r="K470" s="80"/>
      <c r="L470" s="80"/>
      <c r="M470" s="80"/>
      <c r="N470" s="80"/>
      <c r="O470" s="80">
        <v>5655100</v>
      </c>
      <c r="P470" s="80">
        <f>O470</f>
        <v>5655100</v>
      </c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  <c r="ES470" s="81"/>
    </row>
    <row r="471" spans="1:149" s="82" customFormat="1" ht="11.25">
      <c r="A471" s="171" t="s">
        <v>3</v>
      </c>
      <c r="B471" s="79"/>
      <c r="C471" s="79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</row>
    <row r="472" spans="1:149" s="82" customFormat="1" ht="22.5">
      <c r="A472" s="78" t="s">
        <v>109</v>
      </c>
      <c r="B472" s="79"/>
      <c r="C472" s="79"/>
      <c r="D472" s="80"/>
      <c r="E472" s="80">
        <f>E470/E474</f>
        <v>20</v>
      </c>
      <c r="F472" s="80">
        <f>E472</f>
        <v>20</v>
      </c>
      <c r="G472" s="80"/>
      <c r="H472" s="80">
        <f>H470/H474</f>
        <v>20</v>
      </c>
      <c r="I472" s="80"/>
      <c r="J472" s="80">
        <f>H472</f>
        <v>20</v>
      </c>
      <c r="K472" s="80"/>
      <c r="L472" s="80"/>
      <c r="M472" s="80"/>
      <c r="N472" s="80"/>
      <c r="O472" s="80">
        <f>O470/O474</f>
        <v>20</v>
      </c>
      <c r="P472" s="80">
        <f>O472</f>
        <v>20</v>
      </c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  <c r="ES472" s="81"/>
    </row>
    <row r="473" spans="1:149" s="82" customFormat="1" ht="11.25">
      <c r="A473" s="171" t="s">
        <v>5</v>
      </c>
      <c r="B473" s="79"/>
      <c r="C473" s="79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  <c r="ES473" s="81"/>
    </row>
    <row r="474" spans="1:149" s="82" customFormat="1" ht="22.5">
      <c r="A474" s="78" t="s">
        <v>64</v>
      </c>
      <c r="B474" s="79"/>
      <c r="C474" s="79"/>
      <c r="D474" s="80"/>
      <c r="E474" s="80">
        <v>250000</v>
      </c>
      <c r="F474" s="80">
        <f>E474</f>
        <v>250000</v>
      </c>
      <c r="G474" s="80"/>
      <c r="H474" s="80">
        <v>266750</v>
      </c>
      <c r="I474" s="80"/>
      <c r="J474" s="80">
        <f>H474</f>
        <v>266750</v>
      </c>
      <c r="K474" s="80"/>
      <c r="L474" s="80"/>
      <c r="M474" s="80"/>
      <c r="N474" s="80"/>
      <c r="O474" s="80">
        <v>282755</v>
      </c>
      <c r="P474" s="80">
        <f>O474</f>
        <v>282755</v>
      </c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  <c r="ES474" s="81"/>
    </row>
    <row r="475" spans="1:149" s="209" customFormat="1" ht="33" customHeight="1">
      <c r="A475" s="206" t="s">
        <v>231</v>
      </c>
      <c r="B475" s="206"/>
      <c r="C475" s="206"/>
      <c r="D475" s="207">
        <f>D476+D477</f>
        <v>10828324</v>
      </c>
      <c r="E475" s="207">
        <f aca="true" t="shared" si="28" ref="E475:P475">E476+E477</f>
        <v>1924540</v>
      </c>
      <c r="F475" s="207">
        <f t="shared" si="28"/>
        <v>12752864</v>
      </c>
      <c r="G475" s="207">
        <f t="shared" si="28"/>
        <v>6394527</v>
      </c>
      <c r="H475" s="207">
        <f t="shared" si="28"/>
        <v>630370</v>
      </c>
      <c r="I475" s="207">
        <f t="shared" si="28"/>
        <v>0</v>
      </c>
      <c r="J475" s="207">
        <f t="shared" si="28"/>
        <v>7024897</v>
      </c>
      <c r="K475" s="207" t="e">
        <f t="shared" si="28"/>
        <v>#REF!</v>
      </c>
      <c r="L475" s="207" t="e">
        <f t="shared" si="28"/>
        <v>#REF!</v>
      </c>
      <c r="M475" s="207" t="e">
        <f t="shared" si="28"/>
        <v>#REF!</v>
      </c>
      <c r="N475" s="207">
        <f t="shared" si="28"/>
        <v>6651083</v>
      </c>
      <c r="O475" s="207">
        <f t="shared" si="28"/>
        <v>664380</v>
      </c>
      <c r="P475" s="207">
        <f t="shared" si="28"/>
        <v>7315463</v>
      </c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208"/>
      <c r="AP475" s="208"/>
      <c r="AQ475" s="208"/>
      <c r="AR475" s="208"/>
      <c r="AS475" s="208"/>
      <c r="AT475" s="208"/>
      <c r="AU475" s="208"/>
      <c r="AV475" s="208"/>
      <c r="AW475" s="208"/>
      <c r="AX475" s="208"/>
      <c r="AY475" s="208"/>
      <c r="AZ475" s="208"/>
      <c r="BA475" s="208"/>
      <c r="BB475" s="208"/>
      <c r="BC475" s="208"/>
      <c r="BD475" s="208"/>
      <c r="BE475" s="208"/>
      <c r="BF475" s="208"/>
      <c r="BG475" s="208"/>
      <c r="BH475" s="208"/>
      <c r="BI475" s="208"/>
      <c r="BJ475" s="208"/>
      <c r="BK475" s="208"/>
      <c r="BL475" s="208"/>
      <c r="BM475" s="208"/>
      <c r="BN475" s="208"/>
      <c r="BO475" s="208"/>
      <c r="BP475" s="208"/>
      <c r="BQ475" s="208"/>
      <c r="BR475" s="208"/>
      <c r="BS475" s="208"/>
      <c r="BT475" s="208"/>
      <c r="BU475" s="208"/>
      <c r="BV475" s="208"/>
      <c r="BW475" s="208"/>
      <c r="BX475" s="208"/>
      <c r="BY475" s="208"/>
      <c r="BZ475" s="208"/>
      <c r="CA475" s="208"/>
      <c r="CB475" s="208"/>
      <c r="CC475" s="208"/>
      <c r="CD475" s="208"/>
      <c r="CE475" s="208"/>
      <c r="CF475" s="208"/>
      <c r="CG475" s="208"/>
      <c r="CH475" s="208"/>
      <c r="CI475" s="208"/>
      <c r="CJ475" s="208"/>
      <c r="CK475" s="208"/>
      <c r="CL475" s="208"/>
      <c r="CM475" s="208"/>
      <c r="CN475" s="208"/>
      <c r="CO475" s="208"/>
      <c r="CP475" s="208"/>
      <c r="CQ475" s="208"/>
      <c r="CR475" s="208"/>
      <c r="CS475" s="208"/>
      <c r="CT475" s="208"/>
      <c r="CU475" s="208"/>
      <c r="CV475" s="208"/>
      <c r="CW475" s="208"/>
      <c r="CX475" s="208"/>
      <c r="CY475" s="208"/>
      <c r="CZ475" s="208"/>
      <c r="DA475" s="208"/>
      <c r="DB475" s="208"/>
      <c r="DC475" s="208"/>
      <c r="DD475" s="208"/>
      <c r="DE475" s="208"/>
      <c r="DF475" s="208"/>
      <c r="DG475" s="208"/>
      <c r="DH475" s="208"/>
      <c r="DI475" s="208"/>
      <c r="DJ475" s="208"/>
      <c r="DK475" s="208"/>
      <c r="DL475" s="208"/>
      <c r="DM475" s="208"/>
      <c r="DN475" s="208"/>
      <c r="DO475" s="208"/>
      <c r="DP475" s="208"/>
      <c r="DQ475" s="208"/>
      <c r="DR475" s="208"/>
      <c r="DS475" s="208"/>
      <c r="DT475" s="208"/>
      <c r="DU475" s="208"/>
      <c r="DV475" s="208"/>
      <c r="DW475" s="208"/>
      <c r="DX475" s="208"/>
      <c r="DY475" s="208"/>
      <c r="DZ475" s="208"/>
      <c r="EA475" s="208"/>
      <c r="EB475" s="208"/>
      <c r="EC475" s="208"/>
      <c r="ED475" s="208"/>
      <c r="EE475" s="208"/>
      <c r="EF475" s="208"/>
      <c r="EG475" s="208"/>
      <c r="EH475" s="208"/>
      <c r="EI475" s="208"/>
      <c r="EJ475" s="208"/>
      <c r="EK475" s="208"/>
      <c r="EL475" s="208"/>
      <c r="EM475" s="208"/>
      <c r="EN475" s="208"/>
      <c r="EO475" s="208"/>
      <c r="EP475" s="208"/>
      <c r="EQ475" s="208"/>
      <c r="ER475" s="208"/>
      <c r="ES475" s="208"/>
    </row>
    <row r="476" spans="1:16" ht="13.5" customHeight="1">
      <c r="A476" s="26" t="s">
        <v>31</v>
      </c>
      <c r="B476" s="26"/>
      <c r="C476" s="26"/>
      <c r="D476" s="19">
        <f>D479+D486</f>
        <v>10523084</v>
      </c>
      <c r="E476" s="19">
        <f aca="true" t="shared" si="29" ref="E476:O476">E479+E486</f>
        <v>1330000</v>
      </c>
      <c r="F476" s="19">
        <f>D476+E476</f>
        <v>11853084</v>
      </c>
      <c r="G476" s="19">
        <f t="shared" si="29"/>
        <v>6080797</v>
      </c>
      <c r="H476" s="19">
        <f t="shared" si="29"/>
        <v>0</v>
      </c>
      <c r="I476" s="19">
        <f t="shared" si="29"/>
        <v>0</v>
      </c>
      <c r="J476" s="19">
        <f>G476+H476</f>
        <v>6080797</v>
      </c>
      <c r="K476" s="19">
        <f t="shared" si="29"/>
        <v>0</v>
      </c>
      <c r="L476" s="19">
        <f t="shared" si="29"/>
        <v>0</v>
      </c>
      <c r="M476" s="19">
        <f t="shared" si="29"/>
        <v>0</v>
      </c>
      <c r="N476" s="19">
        <f t="shared" si="29"/>
        <v>6329073</v>
      </c>
      <c r="O476" s="19">
        <f t="shared" si="29"/>
        <v>0</v>
      </c>
      <c r="P476" s="19">
        <f>N476+O476</f>
        <v>6329073</v>
      </c>
    </row>
    <row r="477" spans="1:149" s="82" customFormat="1" ht="11.25">
      <c r="A477" s="89" t="s">
        <v>106</v>
      </c>
      <c r="B477" s="89"/>
      <c r="C477" s="89"/>
      <c r="D477" s="90">
        <f>D611</f>
        <v>305240</v>
      </c>
      <c r="E477" s="90">
        <f>E611</f>
        <v>594540</v>
      </c>
      <c r="F477" s="90">
        <f aca="true" t="shared" si="30" ref="F477:P477">F611</f>
        <v>899780</v>
      </c>
      <c r="G477" s="90">
        <f t="shared" si="30"/>
        <v>313730</v>
      </c>
      <c r="H477" s="90">
        <f t="shared" si="30"/>
        <v>630370</v>
      </c>
      <c r="I477" s="90">
        <f t="shared" si="30"/>
        <v>0</v>
      </c>
      <c r="J477" s="90">
        <f t="shared" si="30"/>
        <v>944100</v>
      </c>
      <c r="K477" s="90" t="e">
        <f t="shared" si="30"/>
        <v>#REF!</v>
      </c>
      <c r="L477" s="90" t="e">
        <f t="shared" si="30"/>
        <v>#REF!</v>
      </c>
      <c r="M477" s="90" t="e">
        <f t="shared" si="30"/>
        <v>#REF!</v>
      </c>
      <c r="N477" s="90">
        <f t="shared" si="30"/>
        <v>322010</v>
      </c>
      <c r="O477" s="90">
        <f t="shared" si="30"/>
        <v>664380</v>
      </c>
      <c r="P477" s="90">
        <f t="shared" si="30"/>
        <v>986390</v>
      </c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  <c r="ES477" s="81"/>
    </row>
    <row r="478" spans="1:16" ht="51.75" customHeight="1">
      <c r="A478" s="7" t="s">
        <v>254</v>
      </c>
      <c r="B478" s="5"/>
      <c r="C478" s="5"/>
      <c r="D478" s="25"/>
      <c r="E478" s="25"/>
      <c r="F478" s="25"/>
      <c r="G478" s="25"/>
      <c r="H478" s="25"/>
      <c r="I478" s="25"/>
      <c r="J478" s="25"/>
      <c r="K478" s="6"/>
      <c r="L478" s="25"/>
      <c r="M478" s="25"/>
      <c r="N478" s="25"/>
      <c r="O478" s="25"/>
      <c r="P478" s="25"/>
    </row>
    <row r="479" spans="1:149" s="203" customFormat="1" ht="71.25" customHeight="1">
      <c r="A479" s="200" t="s">
        <v>445</v>
      </c>
      <c r="B479" s="201"/>
      <c r="C479" s="201"/>
      <c r="D479" s="199">
        <f>D481</f>
        <v>3544000</v>
      </c>
      <c r="E479" s="199">
        <f>E481</f>
        <v>1330000</v>
      </c>
      <c r="F479" s="199">
        <f>D479+E479</f>
        <v>4874000</v>
      </c>
      <c r="G479" s="199">
        <f>G481</f>
        <v>2995300</v>
      </c>
      <c r="H479" s="199"/>
      <c r="I479" s="199"/>
      <c r="J479" s="199">
        <f>J481</f>
        <v>2995300</v>
      </c>
      <c r="K479" s="199"/>
      <c r="L479" s="199"/>
      <c r="M479" s="199"/>
      <c r="N479" s="199">
        <f>N481</f>
        <v>3248700</v>
      </c>
      <c r="O479" s="199"/>
      <c r="P479" s="199">
        <f>N479</f>
        <v>3248700</v>
      </c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  <c r="BI479" s="202"/>
      <c r="BJ479" s="202"/>
      <c r="BK479" s="202"/>
      <c r="BL479" s="202"/>
      <c r="BM479" s="202"/>
      <c r="BN479" s="202"/>
      <c r="BO479" s="202"/>
      <c r="BP479" s="202"/>
      <c r="BQ479" s="202"/>
      <c r="BR479" s="202"/>
      <c r="BS479" s="202"/>
      <c r="BT479" s="202"/>
      <c r="BU479" s="202"/>
      <c r="BV479" s="202"/>
      <c r="BW479" s="202"/>
      <c r="BX479" s="202"/>
      <c r="BY479" s="202"/>
      <c r="BZ479" s="202"/>
      <c r="CA479" s="202"/>
      <c r="CB479" s="202"/>
      <c r="CC479" s="202"/>
      <c r="CD479" s="202"/>
      <c r="CE479" s="202"/>
      <c r="CF479" s="202"/>
      <c r="CG479" s="202"/>
      <c r="CH479" s="202"/>
      <c r="CI479" s="202"/>
      <c r="CJ479" s="202"/>
      <c r="CK479" s="202"/>
      <c r="CL479" s="202"/>
      <c r="CM479" s="202"/>
      <c r="CN479" s="202"/>
      <c r="CO479" s="202"/>
      <c r="CP479" s="202"/>
      <c r="CQ479" s="202"/>
      <c r="CR479" s="202"/>
      <c r="CS479" s="202"/>
      <c r="CT479" s="202"/>
      <c r="CU479" s="202"/>
      <c r="CV479" s="202"/>
      <c r="CW479" s="202"/>
      <c r="CX479" s="202"/>
      <c r="CY479" s="202"/>
      <c r="CZ479" s="202"/>
      <c r="DA479" s="202"/>
      <c r="DB479" s="202"/>
      <c r="DC479" s="202"/>
      <c r="DD479" s="202"/>
      <c r="DE479" s="202"/>
      <c r="DF479" s="202"/>
      <c r="DG479" s="202"/>
      <c r="DH479" s="202"/>
      <c r="DI479" s="202"/>
      <c r="DJ479" s="202"/>
      <c r="DK479" s="202"/>
      <c r="DL479" s="202"/>
      <c r="DM479" s="202"/>
      <c r="DN479" s="202"/>
      <c r="DO479" s="202"/>
      <c r="DP479" s="202"/>
      <c r="DQ479" s="202"/>
      <c r="DR479" s="202"/>
      <c r="DS479" s="202"/>
      <c r="DT479" s="202"/>
      <c r="DU479" s="202"/>
      <c r="DV479" s="202"/>
      <c r="DW479" s="202"/>
      <c r="DX479" s="202"/>
      <c r="DY479" s="202"/>
      <c r="DZ479" s="202"/>
      <c r="EA479" s="202"/>
      <c r="EB479" s="202"/>
      <c r="EC479" s="202"/>
      <c r="ED479" s="202"/>
      <c r="EE479" s="202"/>
      <c r="EF479" s="202"/>
      <c r="EG479" s="202"/>
      <c r="EH479" s="202"/>
      <c r="EI479" s="202"/>
      <c r="EJ479" s="202"/>
      <c r="EK479" s="202"/>
      <c r="EL479" s="202"/>
      <c r="EM479" s="202"/>
      <c r="EN479" s="202"/>
      <c r="EO479" s="202"/>
      <c r="EP479" s="202"/>
      <c r="EQ479" s="202"/>
      <c r="ER479" s="202"/>
      <c r="ES479" s="202"/>
    </row>
    <row r="480" spans="1:16" ht="11.25">
      <c r="A480" s="4" t="s">
        <v>20</v>
      </c>
      <c r="B480" s="26"/>
      <c r="C480" s="26"/>
      <c r="D480" s="19"/>
      <c r="E480" s="19"/>
      <c r="F480" s="87"/>
      <c r="G480" s="19"/>
      <c r="H480" s="19"/>
      <c r="I480" s="19"/>
      <c r="J480" s="19"/>
      <c r="K480" s="6"/>
      <c r="L480" s="19"/>
      <c r="M480" s="19"/>
      <c r="N480" s="19"/>
      <c r="O480" s="19"/>
      <c r="P480" s="19"/>
    </row>
    <row r="481" spans="1:16" ht="23.25" customHeight="1">
      <c r="A481" s="7" t="s">
        <v>141</v>
      </c>
      <c r="B481" s="5"/>
      <c r="C481" s="5"/>
      <c r="D481" s="6">
        <v>3544000</v>
      </c>
      <c r="E481" s="6">
        <v>1330000</v>
      </c>
      <c r="F481" s="87">
        <f>D481+E481</f>
        <v>4874000</v>
      </c>
      <c r="G481" s="6">
        <v>2995300</v>
      </c>
      <c r="H481" s="6"/>
      <c r="I481" s="6"/>
      <c r="J481" s="6">
        <f>G481</f>
        <v>2995300</v>
      </c>
      <c r="K481" s="6">
        <f>G481/D481*100</f>
        <v>84.51749435665914</v>
      </c>
      <c r="L481" s="6"/>
      <c r="M481" s="6"/>
      <c r="N481" s="6">
        <v>3248700</v>
      </c>
      <c r="O481" s="6"/>
      <c r="P481" s="6">
        <f>N481</f>
        <v>3248700</v>
      </c>
    </row>
    <row r="482" spans="1:16" ht="11.25">
      <c r="A482" s="4" t="s">
        <v>3</v>
      </c>
      <c r="B482" s="26"/>
      <c r="C482" s="26"/>
      <c r="D482" s="19"/>
      <c r="E482" s="19"/>
      <c r="F482" s="87"/>
      <c r="G482" s="19"/>
      <c r="H482" s="19"/>
      <c r="I482" s="19"/>
      <c r="J482" s="6"/>
      <c r="K482" s="6"/>
      <c r="L482" s="19"/>
      <c r="M482" s="19"/>
      <c r="N482" s="19"/>
      <c r="O482" s="19"/>
      <c r="P482" s="6"/>
    </row>
    <row r="483" spans="1:16" ht="22.5">
      <c r="A483" s="7" t="s">
        <v>140</v>
      </c>
      <c r="B483" s="5"/>
      <c r="C483" s="5"/>
      <c r="D483" s="80">
        <v>10</v>
      </c>
      <c r="E483" s="6">
        <v>2</v>
      </c>
      <c r="F483" s="87">
        <f>D483+E483</f>
        <v>12</v>
      </c>
      <c r="G483" s="6">
        <v>10</v>
      </c>
      <c r="H483" s="6"/>
      <c r="I483" s="6"/>
      <c r="J483" s="6">
        <f>G483</f>
        <v>10</v>
      </c>
      <c r="K483" s="6">
        <f>G483/D483*100</f>
        <v>100</v>
      </c>
      <c r="L483" s="6"/>
      <c r="M483" s="6"/>
      <c r="N483" s="6">
        <v>10</v>
      </c>
      <c r="O483" s="6"/>
      <c r="P483" s="6">
        <f>N483</f>
        <v>10</v>
      </c>
    </row>
    <row r="484" spans="1:16" ht="11.25">
      <c r="A484" s="4" t="s">
        <v>5</v>
      </c>
      <c r="B484" s="26"/>
      <c r="C484" s="26"/>
      <c r="D484" s="19"/>
      <c r="E484" s="19"/>
      <c r="F484" s="87"/>
      <c r="G484" s="19"/>
      <c r="H484" s="19"/>
      <c r="I484" s="19"/>
      <c r="J484" s="6"/>
      <c r="K484" s="6"/>
      <c r="L484" s="19"/>
      <c r="M484" s="19"/>
      <c r="N484" s="19"/>
      <c r="O484" s="19"/>
      <c r="P484" s="6"/>
    </row>
    <row r="485" spans="1:16" ht="22.5">
      <c r="A485" s="210" t="s">
        <v>142</v>
      </c>
      <c r="B485" s="211"/>
      <c r="C485" s="211"/>
      <c r="D485" s="14">
        <f>D481/D483</f>
        <v>354400</v>
      </c>
      <c r="E485" s="14">
        <f>E481/E483</f>
        <v>665000</v>
      </c>
      <c r="F485" s="212">
        <f>D485+E485</f>
        <v>1019400</v>
      </c>
      <c r="G485" s="14">
        <f>G481/G483</f>
        <v>299530</v>
      </c>
      <c r="H485" s="14"/>
      <c r="I485" s="14"/>
      <c r="J485" s="14">
        <f>G485</f>
        <v>299530</v>
      </c>
      <c r="K485" s="14">
        <f>G485/D485*100</f>
        <v>84.51749435665914</v>
      </c>
      <c r="L485" s="14"/>
      <c r="M485" s="14"/>
      <c r="N485" s="14">
        <f>N481/N483</f>
        <v>324870</v>
      </c>
      <c r="O485" s="14"/>
      <c r="P485" s="14">
        <f>N485</f>
        <v>324870</v>
      </c>
    </row>
    <row r="486" spans="1:149" s="214" customFormat="1" ht="40.5" customHeight="1">
      <c r="A486" s="200" t="s">
        <v>446</v>
      </c>
      <c r="B486" s="201"/>
      <c r="C486" s="201"/>
      <c r="D486" s="199">
        <f>D487+D494+D501+D508+D513+D520+D527+D534+D541+D548+D555+D562+D569+D576+D583+D590+D597+D604</f>
        <v>6979084</v>
      </c>
      <c r="E486" s="199">
        <f aca="true" t="shared" si="31" ref="E486:Q486">E487+E494+E501+E508+E513+E520+E527+E534+E541+E548+E555+E562+E569+E576+E583+E590+E597+E604</f>
        <v>0</v>
      </c>
      <c r="F486" s="199">
        <f t="shared" si="31"/>
        <v>6979084</v>
      </c>
      <c r="G486" s="199">
        <f t="shared" si="31"/>
        <v>3085497</v>
      </c>
      <c r="H486" s="199">
        <f t="shared" si="31"/>
        <v>0</v>
      </c>
      <c r="I486" s="199">
        <f t="shared" si="31"/>
        <v>0</v>
      </c>
      <c r="J486" s="199">
        <f t="shared" si="31"/>
        <v>3085497</v>
      </c>
      <c r="K486" s="199">
        <f t="shared" si="31"/>
        <v>0</v>
      </c>
      <c r="L486" s="199">
        <f t="shared" si="31"/>
        <v>0</v>
      </c>
      <c r="M486" s="199">
        <f t="shared" si="31"/>
        <v>0</v>
      </c>
      <c r="N486" s="199">
        <f t="shared" si="31"/>
        <v>3080373</v>
      </c>
      <c r="O486" s="199">
        <f t="shared" si="31"/>
        <v>0</v>
      </c>
      <c r="P486" s="199">
        <f t="shared" si="31"/>
        <v>3080373</v>
      </c>
      <c r="Q486" s="199">
        <f t="shared" si="31"/>
        <v>0</v>
      </c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13"/>
      <c r="AC486" s="213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  <c r="BI486" s="213"/>
      <c r="BJ486" s="213"/>
      <c r="BK486" s="213"/>
      <c r="BL486" s="213"/>
      <c r="BM486" s="213"/>
      <c r="BN486" s="213"/>
      <c r="BO486" s="213"/>
      <c r="BP486" s="213"/>
      <c r="BQ486" s="213"/>
      <c r="BR486" s="213"/>
      <c r="BS486" s="213"/>
      <c r="BT486" s="213"/>
      <c r="BU486" s="213"/>
      <c r="BV486" s="213"/>
      <c r="BW486" s="213"/>
      <c r="BX486" s="213"/>
      <c r="BY486" s="213"/>
      <c r="BZ486" s="213"/>
      <c r="CA486" s="213"/>
      <c r="CB486" s="213"/>
      <c r="CC486" s="213"/>
      <c r="CD486" s="213"/>
      <c r="CE486" s="213"/>
      <c r="CF486" s="213"/>
      <c r="CG486" s="213"/>
      <c r="CH486" s="213"/>
      <c r="CI486" s="213"/>
      <c r="CJ486" s="213"/>
      <c r="CK486" s="213"/>
      <c r="CL486" s="213"/>
      <c r="CM486" s="213"/>
      <c r="CN486" s="213"/>
      <c r="CO486" s="213"/>
      <c r="CP486" s="213"/>
      <c r="CQ486" s="213"/>
      <c r="CR486" s="213"/>
      <c r="CS486" s="213"/>
      <c r="CT486" s="213"/>
      <c r="CU486" s="213"/>
      <c r="CV486" s="213"/>
      <c r="CW486" s="213"/>
      <c r="CX486" s="213"/>
      <c r="CY486" s="213"/>
      <c r="CZ486" s="213"/>
      <c r="DA486" s="213"/>
      <c r="DB486" s="213"/>
      <c r="DC486" s="213"/>
      <c r="DD486" s="213"/>
      <c r="DE486" s="213"/>
      <c r="DF486" s="213"/>
      <c r="DG486" s="213"/>
      <c r="DH486" s="213"/>
      <c r="DI486" s="213"/>
      <c r="DJ486" s="213"/>
      <c r="DK486" s="213"/>
      <c r="DL486" s="213"/>
      <c r="DM486" s="213"/>
      <c r="DN486" s="213"/>
      <c r="DO486" s="213"/>
      <c r="DP486" s="213"/>
      <c r="DQ486" s="213"/>
      <c r="DR486" s="213"/>
      <c r="DS486" s="213"/>
      <c r="DT486" s="213"/>
      <c r="DU486" s="213"/>
      <c r="DV486" s="213"/>
      <c r="DW486" s="213"/>
      <c r="DX486" s="213"/>
      <c r="DY486" s="213"/>
      <c r="DZ486" s="213"/>
      <c r="EA486" s="213"/>
      <c r="EB486" s="213"/>
      <c r="EC486" s="213"/>
      <c r="ED486" s="213"/>
      <c r="EE486" s="213"/>
      <c r="EF486" s="213"/>
      <c r="EG486" s="213"/>
      <c r="EH486" s="213"/>
      <c r="EI486" s="213"/>
      <c r="EJ486" s="213"/>
      <c r="EK486" s="213"/>
      <c r="EL486" s="213"/>
      <c r="EM486" s="213"/>
      <c r="EN486" s="213"/>
      <c r="EO486" s="213"/>
      <c r="EP486" s="213"/>
      <c r="EQ486" s="213"/>
      <c r="ER486" s="213"/>
      <c r="ES486" s="213"/>
    </row>
    <row r="487" spans="1:149" s="28" customFormat="1" ht="39" customHeight="1">
      <c r="A487" s="23" t="s">
        <v>507</v>
      </c>
      <c r="B487" s="8"/>
      <c r="C487" s="8"/>
      <c r="D487" s="9">
        <f>D489</f>
        <v>338500</v>
      </c>
      <c r="E487" s="9"/>
      <c r="F487" s="9">
        <f>D487</f>
        <v>338500</v>
      </c>
      <c r="G487" s="9">
        <f>G489</f>
        <v>382200</v>
      </c>
      <c r="H487" s="9"/>
      <c r="I487" s="9"/>
      <c r="J487" s="9">
        <f>G487</f>
        <v>382200</v>
      </c>
      <c r="K487" s="9"/>
      <c r="L487" s="9"/>
      <c r="M487" s="9"/>
      <c r="N487" s="9">
        <f>N489</f>
        <v>427300</v>
      </c>
      <c r="O487" s="9"/>
      <c r="P487" s="9">
        <f>N487</f>
        <v>427300</v>
      </c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</row>
    <row r="488" spans="1:16" ht="11.25">
      <c r="A488" s="4" t="s">
        <v>2</v>
      </c>
      <c r="B488" s="10"/>
      <c r="C488" s="10"/>
      <c r="D488" s="30"/>
      <c r="E488" s="30"/>
      <c r="F488" s="30"/>
      <c r="G488" s="30"/>
      <c r="H488" s="30"/>
      <c r="I488" s="30"/>
      <c r="J488" s="30"/>
      <c r="K488" s="37"/>
      <c r="L488" s="37"/>
      <c r="M488" s="37"/>
      <c r="N488" s="30"/>
      <c r="O488" s="30"/>
      <c r="P488" s="30"/>
    </row>
    <row r="489" spans="1:16" ht="11.25">
      <c r="A489" s="7" t="s">
        <v>23</v>
      </c>
      <c r="B489" s="10"/>
      <c r="C489" s="10"/>
      <c r="D489" s="37">
        <v>338500</v>
      </c>
      <c r="E489" s="37"/>
      <c r="F489" s="37">
        <f>D489</f>
        <v>338500</v>
      </c>
      <c r="G489" s="30">
        <v>382200</v>
      </c>
      <c r="H489" s="30"/>
      <c r="I489" s="30"/>
      <c r="J489" s="30">
        <f>G489</f>
        <v>382200</v>
      </c>
      <c r="K489" s="37"/>
      <c r="L489" s="37"/>
      <c r="M489" s="37"/>
      <c r="N489" s="30">
        <v>427300</v>
      </c>
      <c r="O489" s="30"/>
      <c r="P489" s="30">
        <f>N489</f>
        <v>427300</v>
      </c>
    </row>
    <row r="490" spans="1:16" ht="11.25">
      <c r="A490" s="4" t="s">
        <v>3</v>
      </c>
      <c r="B490" s="10"/>
      <c r="C490" s="10"/>
      <c r="D490" s="37"/>
      <c r="E490" s="37"/>
      <c r="F490" s="37"/>
      <c r="G490" s="30"/>
      <c r="H490" s="30"/>
      <c r="I490" s="30"/>
      <c r="J490" s="30"/>
      <c r="K490" s="37"/>
      <c r="L490" s="37"/>
      <c r="M490" s="37"/>
      <c r="N490" s="30"/>
      <c r="O490" s="30"/>
      <c r="P490" s="30"/>
    </row>
    <row r="491" spans="1:16" ht="11.25">
      <c r="A491" s="7" t="s">
        <v>174</v>
      </c>
      <c r="B491" s="10"/>
      <c r="C491" s="10"/>
      <c r="D491" s="37">
        <v>500</v>
      </c>
      <c r="E491" s="37"/>
      <c r="F491" s="37">
        <f>D491</f>
        <v>500</v>
      </c>
      <c r="G491" s="38">
        <f>G489/G493</f>
        <v>529.1430153675758</v>
      </c>
      <c r="H491" s="30"/>
      <c r="I491" s="30"/>
      <c r="J491" s="38">
        <f>G491</f>
        <v>529.1430153675758</v>
      </c>
      <c r="K491" s="37"/>
      <c r="L491" s="37"/>
      <c r="M491" s="37"/>
      <c r="N491" s="38">
        <f>N489/N493</f>
        <v>558.1243469174503</v>
      </c>
      <c r="O491" s="38"/>
      <c r="P491" s="38">
        <f>N491</f>
        <v>558.1243469174503</v>
      </c>
    </row>
    <row r="492" spans="1:16" ht="11.25">
      <c r="A492" s="4" t="s">
        <v>5</v>
      </c>
      <c r="B492" s="10"/>
      <c r="C492" s="10"/>
      <c r="D492" s="37"/>
      <c r="E492" s="37"/>
      <c r="F492" s="37"/>
      <c r="G492" s="30"/>
      <c r="H492" s="30"/>
      <c r="I492" s="30"/>
      <c r="J492" s="30"/>
      <c r="K492" s="37"/>
      <c r="L492" s="37"/>
      <c r="M492" s="37"/>
      <c r="N492" s="30"/>
      <c r="O492" s="30"/>
      <c r="P492" s="30"/>
    </row>
    <row r="493" spans="1:16" ht="11.25">
      <c r="A493" s="7" t="s">
        <v>155</v>
      </c>
      <c r="B493" s="10"/>
      <c r="C493" s="10"/>
      <c r="D493" s="37">
        <f>D489/D491</f>
        <v>677</v>
      </c>
      <c r="E493" s="37"/>
      <c r="F493" s="37">
        <f>D493</f>
        <v>677</v>
      </c>
      <c r="G493" s="30">
        <v>722.3</v>
      </c>
      <c r="H493" s="30"/>
      <c r="I493" s="30"/>
      <c r="J493" s="30">
        <f>G493</f>
        <v>722.3</v>
      </c>
      <c r="K493" s="37"/>
      <c r="L493" s="37"/>
      <c r="M493" s="37"/>
      <c r="N493" s="30">
        <v>765.6</v>
      </c>
      <c r="O493" s="30"/>
      <c r="P493" s="30">
        <f>N493</f>
        <v>765.6</v>
      </c>
    </row>
    <row r="494" spans="1:149" s="34" customFormat="1" ht="33.75">
      <c r="A494" s="260" t="s">
        <v>508</v>
      </c>
      <c r="B494" s="11"/>
      <c r="C494" s="11"/>
      <c r="D494" s="9">
        <v>4000</v>
      </c>
      <c r="E494" s="9"/>
      <c r="F494" s="9">
        <f>D494</f>
        <v>4000</v>
      </c>
      <c r="G494" s="9">
        <v>4000</v>
      </c>
      <c r="H494" s="9"/>
      <c r="I494" s="9"/>
      <c r="J494" s="9">
        <f>G494</f>
        <v>4000</v>
      </c>
      <c r="K494" s="215"/>
      <c r="L494" s="215"/>
      <c r="M494" s="215"/>
      <c r="N494" s="9">
        <v>4000</v>
      </c>
      <c r="O494" s="9"/>
      <c r="P494" s="9">
        <f>N494</f>
        <v>4000</v>
      </c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  <c r="CN494" s="216"/>
      <c r="CO494" s="216"/>
      <c r="CP494" s="216"/>
      <c r="CQ494" s="216"/>
      <c r="CR494" s="216"/>
      <c r="CS494" s="216"/>
      <c r="CT494" s="216"/>
      <c r="CU494" s="216"/>
      <c r="CV494" s="216"/>
      <c r="CW494" s="216"/>
      <c r="CX494" s="216"/>
      <c r="CY494" s="216"/>
      <c r="CZ494" s="216"/>
      <c r="DA494" s="216"/>
      <c r="DB494" s="216"/>
      <c r="DC494" s="216"/>
      <c r="DD494" s="216"/>
      <c r="DE494" s="216"/>
      <c r="DF494" s="216"/>
      <c r="DG494" s="216"/>
      <c r="DH494" s="216"/>
      <c r="DI494" s="216"/>
      <c r="DJ494" s="216"/>
      <c r="DK494" s="216"/>
      <c r="DL494" s="216"/>
      <c r="DM494" s="216"/>
      <c r="DN494" s="216"/>
      <c r="DO494" s="216"/>
      <c r="DP494" s="216"/>
      <c r="DQ494" s="216"/>
      <c r="DR494" s="216"/>
      <c r="DS494" s="216"/>
      <c r="DT494" s="216"/>
      <c r="DU494" s="216"/>
      <c r="DV494" s="216"/>
      <c r="DW494" s="216"/>
      <c r="DX494" s="216"/>
      <c r="DY494" s="216"/>
      <c r="DZ494" s="216"/>
      <c r="EA494" s="216"/>
      <c r="EB494" s="216"/>
      <c r="EC494" s="216"/>
      <c r="ED494" s="216"/>
      <c r="EE494" s="216"/>
      <c r="EF494" s="216"/>
      <c r="EG494" s="216"/>
      <c r="EH494" s="216"/>
      <c r="EI494" s="216"/>
      <c r="EJ494" s="216"/>
      <c r="EK494" s="216"/>
      <c r="EL494" s="216"/>
      <c r="EM494" s="216"/>
      <c r="EN494" s="216"/>
      <c r="EO494" s="216"/>
      <c r="EP494" s="216"/>
      <c r="EQ494" s="216"/>
      <c r="ER494" s="216"/>
      <c r="ES494" s="216"/>
    </row>
    <row r="495" spans="1:149" s="175" customFormat="1" ht="11.25">
      <c r="A495" s="171" t="s">
        <v>2</v>
      </c>
      <c r="B495" s="172"/>
      <c r="C495" s="172"/>
      <c r="D495" s="88"/>
      <c r="E495" s="88"/>
      <c r="F495" s="88"/>
      <c r="G495" s="88"/>
      <c r="H495" s="88"/>
      <c r="I495" s="88"/>
      <c r="J495" s="88"/>
      <c r="K495" s="173"/>
      <c r="L495" s="173"/>
      <c r="M495" s="173"/>
      <c r="N495" s="88"/>
      <c r="O495" s="88"/>
      <c r="P495" s="88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  <c r="AL495" s="174"/>
      <c r="AM495" s="174"/>
      <c r="AN495" s="174"/>
      <c r="AO495" s="174"/>
      <c r="AP495" s="174"/>
      <c r="AQ495" s="174"/>
      <c r="AR495" s="174"/>
      <c r="AS495" s="174"/>
      <c r="AT495" s="174"/>
      <c r="AU495" s="174"/>
      <c r="AV495" s="174"/>
      <c r="AW495" s="174"/>
      <c r="AX495" s="174"/>
      <c r="AY495" s="174"/>
      <c r="AZ495" s="174"/>
      <c r="BA495" s="174"/>
      <c r="BB495" s="174"/>
      <c r="BC495" s="174"/>
      <c r="BD495" s="174"/>
      <c r="BE495" s="174"/>
      <c r="BF495" s="174"/>
      <c r="BG495" s="174"/>
      <c r="BH495" s="174"/>
      <c r="BI495" s="174"/>
      <c r="BJ495" s="174"/>
      <c r="BK495" s="174"/>
      <c r="BL495" s="174"/>
      <c r="BM495" s="174"/>
      <c r="BN495" s="174"/>
      <c r="BO495" s="174"/>
      <c r="BP495" s="174"/>
      <c r="BQ495" s="174"/>
      <c r="BR495" s="174"/>
      <c r="BS495" s="174"/>
      <c r="BT495" s="174"/>
      <c r="BU495" s="174"/>
      <c r="BV495" s="174"/>
      <c r="BW495" s="174"/>
      <c r="BX495" s="174"/>
      <c r="BY495" s="174"/>
      <c r="BZ495" s="174"/>
      <c r="CA495" s="174"/>
      <c r="CB495" s="174"/>
      <c r="CC495" s="174"/>
      <c r="CD495" s="174"/>
      <c r="CE495" s="174"/>
      <c r="CF495" s="174"/>
      <c r="CG495" s="174"/>
      <c r="CH495" s="174"/>
      <c r="CI495" s="174"/>
      <c r="CJ495" s="174"/>
      <c r="CK495" s="174"/>
      <c r="CL495" s="174"/>
      <c r="CM495" s="174"/>
      <c r="CN495" s="174"/>
      <c r="CO495" s="174"/>
      <c r="CP495" s="174"/>
      <c r="CQ495" s="174"/>
      <c r="CR495" s="174"/>
      <c r="CS495" s="174"/>
      <c r="CT495" s="174"/>
      <c r="CU495" s="174"/>
      <c r="CV495" s="174"/>
      <c r="CW495" s="174"/>
      <c r="CX495" s="174"/>
      <c r="CY495" s="174"/>
      <c r="CZ495" s="174"/>
      <c r="DA495" s="174"/>
      <c r="DB495" s="174"/>
      <c r="DC495" s="174"/>
      <c r="DD495" s="174"/>
      <c r="DE495" s="174"/>
      <c r="DF495" s="174"/>
      <c r="DG495" s="174"/>
      <c r="DH495" s="174"/>
      <c r="DI495" s="174"/>
      <c r="DJ495" s="174"/>
      <c r="DK495" s="174"/>
      <c r="DL495" s="174"/>
      <c r="DM495" s="174"/>
      <c r="DN495" s="174"/>
      <c r="DO495" s="174"/>
      <c r="DP495" s="174"/>
      <c r="DQ495" s="174"/>
      <c r="DR495" s="174"/>
      <c r="DS495" s="174"/>
      <c r="DT495" s="174"/>
      <c r="DU495" s="174"/>
      <c r="DV495" s="174"/>
      <c r="DW495" s="174"/>
      <c r="DX495" s="174"/>
      <c r="DY495" s="174"/>
      <c r="DZ495" s="174"/>
      <c r="EA495" s="174"/>
      <c r="EB495" s="174"/>
      <c r="EC495" s="174"/>
      <c r="ED495" s="174"/>
      <c r="EE495" s="174"/>
      <c r="EF495" s="174"/>
      <c r="EG495" s="174"/>
      <c r="EH495" s="174"/>
      <c r="EI495" s="174"/>
      <c r="EJ495" s="174"/>
      <c r="EK495" s="174"/>
      <c r="EL495" s="174"/>
      <c r="EM495" s="174"/>
      <c r="EN495" s="174"/>
      <c r="EO495" s="174"/>
      <c r="EP495" s="174"/>
      <c r="EQ495" s="174"/>
      <c r="ER495" s="174"/>
      <c r="ES495" s="174"/>
    </row>
    <row r="496" spans="1:149" s="175" customFormat="1" ht="11.25">
      <c r="A496" s="78" t="s">
        <v>23</v>
      </c>
      <c r="B496" s="172"/>
      <c r="C496" s="172"/>
      <c r="D496" s="169">
        <f>D494</f>
        <v>4000</v>
      </c>
      <c r="E496" s="169"/>
      <c r="F496" s="169">
        <f>D496</f>
        <v>4000</v>
      </c>
      <c r="G496" s="169">
        <f>G494</f>
        <v>4000</v>
      </c>
      <c r="H496" s="169"/>
      <c r="I496" s="169"/>
      <c r="J496" s="169">
        <f>G496</f>
        <v>4000</v>
      </c>
      <c r="K496" s="169"/>
      <c r="L496" s="169"/>
      <c r="M496" s="169"/>
      <c r="N496" s="169">
        <f>N494</f>
        <v>4000</v>
      </c>
      <c r="O496" s="169"/>
      <c r="P496" s="169">
        <f>P494</f>
        <v>4000</v>
      </c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4"/>
      <c r="CH496" s="174"/>
      <c r="CI496" s="174"/>
      <c r="CJ496" s="174"/>
      <c r="CK496" s="174"/>
      <c r="CL496" s="174"/>
      <c r="CM496" s="174"/>
      <c r="CN496" s="174"/>
      <c r="CO496" s="174"/>
      <c r="CP496" s="174"/>
      <c r="CQ496" s="174"/>
      <c r="CR496" s="174"/>
      <c r="CS496" s="174"/>
      <c r="CT496" s="174"/>
      <c r="CU496" s="174"/>
      <c r="CV496" s="174"/>
      <c r="CW496" s="174"/>
      <c r="CX496" s="174"/>
      <c r="CY496" s="174"/>
      <c r="CZ496" s="174"/>
      <c r="DA496" s="174"/>
      <c r="DB496" s="174"/>
      <c r="DC496" s="174"/>
      <c r="DD496" s="174"/>
      <c r="DE496" s="174"/>
      <c r="DF496" s="174"/>
      <c r="DG496" s="174"/>
      <c r="DH496" s="174"/>
      <c r="DI496" s="174"/>
      <c r="DJ496" s="174"/>
      <c r="DK496" s="174"/>
      <c r="DL496" s="174"/>
      <c r="DM496" s="174"/>
      <c r="DN496" s="174"/>
      <c r="DO496" s="174"/>
      <c r="DP496" s="174"/>
      <c r="DQ496" s="174"/>
      <c r="DR496" s="174"/>
      <c r="DS496" s="174"/>
      <c r="DT496" s="174"/>
      <c r="DU496" s="174"/>
      <c r="DV496" s="174"/>
      <c r="DW496" s="174"/>
      <c r="DX496" s="174"/>
      <c r="DY496" s="174"/>
      <c r="DZ496" s="174"/>
      <c r="EA496" s="174"/>
      <c r="EB496" s="174"/>
      <c r="EC496" s="174"/>
      <c r="ED496" s="174"/>
      <c r="EE496" s="174"/>
      <c r="EF496" s="174"/>
      <c r="EG496" s="174"/>
      <c r="EH496" s="174"/>
      <c r="EI496" s="174"/>
      <c r="EJ496" s="174"/>
      <c r="EK496" s="174"/>
      <c r="EL496" s="174"/>
      <c r="EM496" s="174"/>
      <c r="EN496" s="174"/>
      <c r="EO496" s="174"/>
      <c r="EP496" s="174"/>
      <c r="EQ496" s="174"/>
      <c r="ER496" s="174"/>
      <c r="ES496" s="174"/>
    </row>
    <row r="497" spans="1:16" ht="11.25">
      <c r="A497" s="4" t="s">
        <v>3</v>
      </c>
      <c r="B497" s="10"/>
      <c r="C497" s="10"/>
      <c r="D497" s="30"/>
      <c r="E497" s="30"/>
      <c r="F497" s="30"/>
      <c r="G497" s="30"/>
      <c r="H497" s="30"/>
      <c r="I497" s="30"/>
      <c r="J497" s="30"/>
      <c r="K497" s="37"/>
      <c r="L497" s="37"/>
      <c r="M497" s="37"/>
      <c r="N497" s="30"/>
      <c r="O497" s="30"/>
      <c r="P497" s="30"/>
    </row>
    <row r="498" spans="1:16" ht="33.75">
      <c r="A498" s="261" t="s">
        <v>121</v>
      </c>
      <c r="B498" s="10"/>
      <c r="C498" s="10"/>
      <c r="D498" s="30">
        <v>12</v>
      </c>
      <c r="E498" s="30"/>
      <c r="F498" s="30">
        <f>D498</f>
        <v>12</v>
      </c>
      <c r="G498" s="30">
        <v>12</v>
      </c>
      <c r="H498" s="30"/>
      <c r="I498" s="30"/>
      <c r="J498" s="30">
        <f>G498</f>
        <v>12</v>
      </c>
      <c r="K498" s="37"/>
      <c r="L498" s="37"/>
      <c r="M498" s="37"/>
      <c r="N498" s="30">
        <v>12</v>
      </c>
      <c r="O498" s="30"/>
      <c r="P498" s="30">
        <f>N498</f>
        <v>12</v>
      </c>
    </row>
    <row r="499" spans="1:16" ht="11.25">
      <c r="A499" s="11" t="s">
        <v>232</v>
      </c>
      <c r="B499" s="10"/>
      <c r="C499" s="10"/>
      <c r="D499" s="30"/>
      <c r="E499" s="30"/>
      <c r="F499" s="30"/>
      <c r="G499" s="30"/>
      <c r="H499" s="30"/>
      <c r="I499" s="30"/>
      <c r="J499" s="30"/>
      <c r="K499" s="37"/>
      <c r="L499" s="37"/>
      <c r="M499" s="37"/>
      <c r="N499" s="30"/>
      <c r="O499" s="30"/>
      <c r="P499" s="30"/>
    </row>
    <row r="500" spans="1:16" ht="22.5">
      <c r="A500" s="262" t="s">
        <v>233</v>
      </c>
      <c r="B500" s="10"/>
      <c r="C500" s="10"/>
      <c r="D500" s="30">
        <f>D494/D498</f>
        <v>333.3333333333333</v>
      </c>
      <c r="E500" s="30"/>
      <c r="F500" s="30">
        <f>D500</f>
        <v>333.3333333333333</v>
      </c>
      <c r="G500" s="30">
        <f>G494/G498</f>
        <v>333.3333333333333</v>
      </c>
      <c r="H500" s="30"/>
      <c r="I500" s="30"/>
      <c r="J500" s="30">
        <f>G500</f>
        <v>333.3333333333333</v>
      </c>
      <c r="K500" s="37"/>
      <c r="L500" s="37"/>
      <c r="M500" s="37"/>
      <c r="N500" s="30">
        <f>N494/N498</f>
        <v>333.3333333333333</v>
      </c>
      <c r="O500" s="30"/>
      <c r="P500" s="30">
        <f>N500</f>
        <v>333.3333333333333</v>
      </c>
    </row>
    <row r="501" spans="1:16" ht="34.5" customHeight="1">
      <c r="A501" s="8" t="s">
        <v>509</v>
      </c>
      <c r="B501" s="10"/>
      <c r="C501" s="10"/>
      <c r="D501" s="9">
        <v>96000</v>
      </c>
      <c r="E501" s="9"/>
      <c r="F501" s="9">
        <f>D501</f>
        <v>96000</v>
      </c>
      <c r="G501" s="9">
        <v>101728</v>
      </c>
      <c r="H501" s="9"/>
      <c r="I501" s="9"/>
      <c r="J501" s="9">
        <f>G501</f>
        <v>101728</v>
      </c>
      <c r="K501" s="37"/>
      <c r="L501" s="37"/>
      <c r="M501" s="37"/>
      <c r="N501" s="30"/>
      <c r="O501" s="30"/>
      <c r="P501" s="30"/>
    </row>
    <row r="502" spans="1:149" s="82" customFormat="1" ht="11.25">
      <c r="A502" s="4" t="s">
        <v>2</v>
      </c>
      <c r="B502" s="168"/>
      <c r="C502" s="168"/>
      <c r="D502" s="88"/>
      <c r="E502" s="88"/>
      <c r="F502" s="88"/>
      <c r="G502" s="88"/>
      <c r="H502" s="88"/>
      <c r="I502" s="88"/>
      <c r="J502" s="88"/>
      <c r="K502" s="169"/>
      <c r="L502" s="169"/>
      <c r="M502" s="169"/>
      <c r="N502" s="170"/>
      <c r="O502" s="170"/>
      <c r="P502" s="170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  <c r="DO502" s="81"/>
      <c r="DP502" s="81"/>
      <c r="DQ502" s="81"/>
      <c r="DR502" s="81"/>
      <c r="DS502" s="81"/>
      <c r="DT502" s="81"/>
      <c r="DU502" s="81"/>
      <c r="DV502" s="81"/>
      <c r="DW502" s="81"/>
      <c r="DX502" s="81"/>
      <c r="DY502" s="81"/>
      <c r="DZ502" s="81"/>
      <c r="EA502" s="81"/>
      <c r="EB502" s="81"/>
      <c r="EC502" s="81"/>
      <c r="ED502" s="81"/>
      <c r="EE502" s="81"/>
      <c r="EF502" s="81"/>
      <c r="EG502" s="81"/>
      <c r="EH502" s="81"/>
      <c r="EI502" s="81"/>
      <c r="EJ502" s="81"/>
      <c r="EK502" s="81"/>
      <c r="EL502" s="81"/>
      <c r="EM502" s="81"/>
      <c r="EN502" s="81"/>
      <c r="EO502" s="81"/>
      <c r="EP502" s="81"/>
      <c r="EQ502" s="81"/>
      <c r="ER502" s="81"/>
      <c r="ES502" s="81"/>
    </row>
    <row r="503" spans="1:149" s="82" customFormat="1" ht="11.25">
      <c r="A503" s="7" t="s">
        <v>23</v>
      </c>
      <c r="B503" s="168"/>
      <c r="C503" s="168"/>
      <c r="D503" s="169">
        <f>D501</f>
        <v>96000</v>
      </c>
      <c r="E503" s="169"/>
      <c r="F503" s="169">
        <f>D503</f>
        <v>96000</v>
      </c>
      <c r="G503" s="169">
        <f>G501</f>
        <v>101728</v>
      </c>
      <c r="H503" s="169"/>
      <c r="I503" s="169"/>
      <c r="J503" s="169">
        <f>G503</f>
        <v>101728</v>
      </c>
      <c r="K503" s="169"/>
      <c r="L503" s="169"/>
      <c r="M503" s="169"/>
      <c r="N503" s="170"/>
      <c r="O503" s="170"/>
      <c r="P503" s="170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  <c r="ES503" s="81"/>
    </row>
    <row r="504" spans="1:16" ht="11.25">
      <c r="A504" s="4" t="s">
        <v>3</v>
      </c>
      <c r="B504" s="10"/>
      <c r="C504" s="10"/>
      <c r="D504" s="30"/>
      <c r="E504" s="30"/>
      <c r="F504" s="30"/>
      <c r="G504" s="30"/>
      <c r="H504" s="30"/>
      <c r="I504" s="30"/>
      <c r="J504" s="30"/>
      <c r="K504" s="37"/>
      <c r="L504" s="37"/>
      <c r="M504" s="37"/>
      <c r="N504" s="30"/>
      <c r="O504" s="30"/>
      <c r="P504" s="30"/>
    </row>
    <row r="505" spans="1:16" ht="22.5">
      <c r="A505" s="7" t="s">
        <v>171</v>
      </c>
      <c r="B505" s="10"/>
      <c r="C505" s="10"/>
      <c r="D505" s="30">
        <v>9</v>
      </c>
      <c r="E505" s="30"/>
      <c r="F505" s="30">
        <f>D505</f>
        <v>9</v>
      </c>
      <c r="G505" s="30">
        <v>9</v>
      </c>
      <c r="H505" s="30"/>
      <c r="I505" s="30"/>
      <c r="J505" s="30">
        <f>G505</f>
        <v>9</v>
      </c>
      <c r="K505" s="37"/>
      <c r="L505" s="37"/>
      <c r="M505" s="37"/>
      <c r="N505" s="30"/>
      <c r="O505" s="30"/>
      <c r="P505" s="30"/>
    </row>
    <row r="506" spans="1:16" ht="11.25">
      <c r="A506" s="11" t="s">
        <v>5</v>
      </c>
      <c r="B506" s="10"/>
      <c r="C506" s="10"/>
      <c r="D506" s="30"/>
      <c r="E506" s="30"/>
      <c r="F506" s="30"/>
      <c r="G506" s="30"/>
      <c r="H506" s="30"/>
      <c r="I506" s="30"/>
      <c r="J506" s="30"/>
      <c r="K506" s="37"/>
      <c r="L506" s="37"/>
      <c r="M506" s="37"/>
      <c r="N506" s="30"/>
      <c r="O506" s="30"/>
      <c r="P506" s="30"/>
    </row>
    <row r="507" spans="1:16" ht="15.75" customHeight="1">
      <c r="A507" s="10" t="s">
        <v>172</v>
      </c>
      <c r="B507" s="10"/>
      <c r="C507" s="10"/>
      <c r="D507" s="30">
        <f>D501/D505</f>
        <v>10666.666666666666</v>
      </c>
      <c r="E507" s="30"/>
      <c r="F507" s="30">
        <f>D507</f>
        <v>10666.666666666666</v>
      </c>
      <c r="G507" s="30">
        <f>G501/G505</f>
        <v>11303.111111111111</v>
      </c>
      <c r="H507" s="30"/>
      <c r="I507" s="30"/>
      <c r="J507" s="30">
        <f>G507</f>
        <v>11303.111111111111</v>
      </c>
      <c r="K507" s="37"/>
      <c r="L507" s="37"/>
      <c r="M507" s="37"/>
      <c r="N507" s="30"/>
      <c r="O507" s="30"/>
      <c r="P507" s="30"/>
    </row>
    <row r="508" spans="1:149" s="28" customFormat="1" ht="24.75" customHeight="1">
      <c r="A508" s="8" t="s">
        <v>510</v>
      </c>
      <c r="B508" s="8"/>
      <c r="C508" s="8"/>
      <c r="D508" s="9">
        <v>24500</v>
      </c>
      <c r="E508" s="9"/>
      <c r="F508" s="9">
        <f>D508</f>
        <v>24500</v>
      </c>
      <c r="G508" s="9">
        <v>26144</v>
      </c>
      <c r="H508" s="9"/>
      <c r="I508" s="9"/>
      <c r="J508" s="9">
        <f>G508</f>
        <v>26144</v>
      </c>
      <c r="K508" s="9"/>
      <c r="L508" s="9"/>
      <c r="M508" s="9"/>
      <c r="N508" s="9">
        <v>27700</v>
      </c>
      <c r="O508" s="9"/>
      <c r="P508" s="9">
        <f>N508</f>
        <v>27700</v>
      </c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</row>
    <row r="509" spans="1:16" ht="12.75" customHeight="1">
      <c r="A509" s="11" t="s">
        <v>77</v>
      </c>
      <c r="B509" s="8"/>
      <c r="C509" s="8"/>
      <c r="D509" s="9"/>
      <c r="E509" s="9"/>
      <c r="F509" s="9"/>
      <c r="G509" s="9"/>
      <c r="H509" s="9"/>
      <c r="I509" s="9"/>
      <c r="J509" s="9"/>
      <c r="K509" s="37"/>
      <c r="L509" s="9"/>
      <c r="M509" s="9"/>
      <c r="N509" s="9"/>
      <c r="O509" s="9"/>
      <c r="P509" s="9"/>
    </row>
    <row r="510" spans="1:16" ht="24" customHeight="1">
      <c r="A510" s="7" t="s">
        <v>76</v>
      </c>
      <c r="B510" s="10"/>
      <c r="C510" s="10"/>
      <c r="D510" s="30">
        <v>3350</v>
      </c>
      <c r="E510" s="30"/>
      <c r="F510" s="30">
        <f>D510</f>
        <v>3350</v>
      </c>
      <c r="G510" s="30">
        <v>3350</v>
      </c>
      <c r="H510" s="30"/>
      <c r="I510" s="30"/>
      <c r="J510" s="30">
        <f>G510</f>
        <v>3350</v>
      </c>
      <c r="K510" s="37"/>
      <c r="L510" s="37"/>
      <c r="M510" s="37"/>
      <c r="N510" s="30">
        <v>3350</v>
      </c>
      <c r="O510" s="30"/>
      <c r="P510" s="30">
        <f>N510</f>
        <v>3350</v>
      </c>
    </row>
    <row r="511" spans="1:16" ht="11.25">
      <c r="A511" s="11" t="s">
        <v>291</v>
      </c>
      <c r="B511" s="10"/>
      <c r="C511" s="10"/>
      <c r="D511" s="30"/>
      <c r="E511" s="30"/>
      <c r="F511" s="30"/>
      <c r="G511" s="30"/>
      <c r="H511" s="30"/>
      <c r="I511" s="30"/>
      <c r="J511" s="30"/>
      <c r="K511" s="37"/>
      <c r="L511" s="37"/>
      <c r="M511" s="37"/>
      <c r="N511" s="30"/>
      <c r="O511" s="30"/>
      <c r="P511" s="30"/>
    </row>
    <row r="512" spans="1:149" s="82" customFormat="1" ht="26.25" customHeight="1">
      <c r="A512" s="183" t="s">
        <v>290</v>
      </c>
      <c r="B512" s="183"/>
      <c r="C512" s="183"/>
      <c r="D512" s="184">
        <f>D508/D510</f>
        <v>7.313432835820896</v>
      </c>
      <c r="E512" s="184"/>
      <c r="F512" s="184">
        <f>D512</f>
        <v>7.313432835820896</v>
      </c>
      <c r="G512" s="184">
        <f>G508/G510</f>
        <v>7.804179104477612</v>
      </c>
      <c r="H512" s="184"/>
      <c r="I512" s="184"/>
      <c r="J512" s="184">
        <f>G512</f>
        <v>7.804179104477612</v>
      </c>
      <c r="K512" s="185"/>
      <c r="L512" s="185"/>
      <c r="M512" s="185"/>
      <c r="N512" s="184">
        <f>N508/N510</f>
        <v>8.26865671641791</v>
      </c>
      <c r="O512" s="184"/>
      <c r="P512" s="184">
        <f>N512</f>
        <v>8.26865671641791</v>
      </c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  <c r="EK512" s="81"/>
      <c r="EL512" s="81"/>
      <c r="EM512" s="81"/>
      <c r="EN512" s="81"/>
      <c r="EO512" s="81"/>
      <c r="EP512" s="81"/>
      <c r="EQ512" s="81"/>
      <c r="ER512" s="81"/>
      <c r="ES512" s="81"/>
    </row>
    <row r="513" spans="1:16" ht="18.75" customHeight="1">
      <c r="A513" s="23" t="s">
        <v>511</v>
      </c>
      <c r="B513" s="10"/>
      <c r="C513" s="10"/>
      <c r="D513" s="9">
        <f>D515</f>
        <v>250000</v>
      </c>
      <c r="E513" s="9"/>
      <c r="F513" s="9">
        <f>D513</f>
        <v>250000</v>
      </c>
      <c r="G513" s="9">
        <f>G515</f>
        <v>96000</v>
      </c>
      <c r="H513" s="9"/>
      <c r="I513" s="9"/>
      <c r="J513" s="9">
        <f>J515</f>
        <v>96000</v>
      </c>
      <c r="K513" s="215"/>
      <c r="L513" s="215"/>
      <c r="M513" s="215"/>
      <c r="N513" s="9">
        <f>N515</f>
        <v>101800</v>
      </c>
      <c r="O513" s="9"/>
      <c r="P513" s="9">
        <f>N513</f>
        <v>101800</v>
      </c>
    </row>
    <row r="514" spans="1:16" ht="11.25">
      <c r="A514" s="4" t="s">
        <v>2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11.25">
      <c r="A515" s="7" t="s">
        <v>23</v>
      </c>
      <c r="B515" s="10"/>
      <c r="C515" s="10"/>
      <c r="D515" s="30">
        <v>250000</v>
      </c>
      <c r="E515" s="30"/>
      <c r="F515" s="30">
        <f>D515</f>
        <v>250000</v>
      </c>
      <c r="G515" s="30">
        <v>96000</v>
      </c>
      <c r="H515" s="30"/>
      <c r="I515" s="30"/>
      <c r="J515" s="30">
        <f>G515</f>
        <v>96000</v>
      </c>
      <c r="K515" s="37"/>
      <c r="L515" s="37"/>
      <c r="M515" s="37"/>
      <c r="N515" s="30">
        <v>101800</v>
      </c>
      <c r="O515" s="30"/>
      <c r="P515" s="30">
        <f>N515</f>
        <v>101800</v>
      </c>
    </row>
    <row r="516" spans="1:16" ht="11.25">
      <c r="A516" s="4" t="s">
        <v>3</v>
      </c>
      <c r="B516" s="10"/>
      <c r="C516" s="10"/>
      <c r="D516" s="30"/>
      <c r="E516" s="30"/>
      <c r="F516" s="30"/>
      <c r="G516" s="30"/>
      <c r="H516" s="30"/>
      <c r="I516" s="30"/>
      <c r="J516" s="30"/>
      <c r="K516" s="37"/>
      <c r="L516" s="37"/>
      <c r="M516" s="37"/>
      <c r="N516" s="30"/>
      <c r="O516" s="30"/>
      <c r="P516" s="30"/>
    </row>
    <row r="517" spans="1:16" ht="22.5">
      <c r="A517" s="7" t="s">
        <v>289</v>
      </c>
      <c r="B517" s="10"/>
      <c r="C517" s="10"/>
      <c r="D517" s="38">
        <f>D515/D519</f>
        <v>71.42857142857143</v>
      </c>
      <c r="E517" s="30"/>
      <c r="F517" s="38">
        <f>D517</f>
        <v>71.42857142857143</v>
      </c>
      <c r="G517" s="38">
        <f>G515/G519</f>
        <v>24</v>
      </c>
      <c r="H517" s="38"/>
      <c r="I517" s="38"/>
      <c r="J517" s="38">
        <f>G517</f>
        <v>24</v>
      </c>
      <c r="K517" s="180"/>
      <c r="L517" s="180"/>
      <c r="M517" s="180"/>
      <c r="N517" s="38">
        <f>N515/N519</f>
        <v>22.622222222222224</v>
      </c>
      <c r="O517" s="38"/>
      <c r="P517" s="38">
        <f>N517</f>
        <v>22.622222222222224</v>
      </c>
    </row>
    <row r="518" spans="1:16" ht="11.25">
      <c r="A518" s="4" t="s">
        <v>5</v>
      </c>
      <c r="B518" s="10"/>
      <c r="C518" s="10"/>
      <c r="D518" s="30"/>
      <c r="E518" s="30"/>
      <c r="F518" s="30"/>
      <c r="G518" s="30"/>
      <c r="H518" s="30"/>
      <c r="I518" s="30"/>
      <c r="J518" s="30"/>
      <c r="K518" s="37"/>
      <c r="L518" s="37"/>
      <c r="M518" s="37"/>
      <c r="N518" s="30"/>
      <c r="O518" s="30"/>
      <c r="P518" s="30"/>
    </row>
    <row r="519" spans="1:16" ht="11.25">
      <c r="A519" s="7" t="s">
        <v>234</v>
      </c>
      <c r="B519" s="10"/>
      <c r="C519" s="10"/>
      <c r="D519" s="30">
        <v>3500</v>
      </c>
      <c r="E519" s="30"/>
      <c r="F519" s="30">
        <f>D519</f>
        <v>3500</v>
      </c>
      <c r="G519" s="30">
        <v>4000</v>
      </c>
      <c r="H519" s="30"/>
      <c r="I519" s="30"/>
      <c r="J519" s="30">
        <f>G519</f>
        <v>4000</v>
      </c>
      <c r="K519" s="37"/>
      <c r="L519" s="37"/>
      <c r="M519" s="37"/>
      <c r="N519" s="30">
        <v>4500</v>
      </c>
      <c r="O519" s="30"/>
      <c r="P519" s="30">
        <f>N519</f>
        <v>4500</v>
      </c>
    </row>
    <row r="520" spans="1:16" ht="22.5">
      <c r="A520" s="23" t="s">
        <v>512</v>
      </c>
      <c r="B520" s="10"/>
      <c r="C520" s="10"/>
      <c r="D520" s="9">
        <f>D522</f>
        <v>520000</v>
      </c>
      <c r="E520" s="9"/>
      <c r="F520" s="9">
        <f>D520</f>
        <v>520000</v>
      </c>
      <c r="G520" s="9">
        <f>G522</f>
        <v>213400</v>
      </c>
      <c r="H520" s="9"/>
      <c r="I520" s="9"/>
      <c r="J520" s="9">
        <f>G520</f>
        <v>213400</v>
      </c>
      <c r="K520" s="215"/>
      <c r="L520" s="215"/>
      <c r="M520" s="215"/>
      <c r="N520" s="9">
        <f>N522</f>
        <v>226200</v>
      </c>
      <c r="O520" s="9"/>
      <c r="P520" s="9">
        <f>N520</f>
        <v>226200</v>
      </c>
    </row>
    <row r="521" spans="1:16" ht="11.25">
      <c r="A521" s="4" t="s">
        <v>2</v>
      </c>
      <c r="B521" s="10"/>
      <c r="C521" s="10"/>
      <c r="D521" s="30"/>
      <c r="E521" s="30"/>
      <c r="F521" s="30"/>
      <c r="G521" s="30"/>
      <c r="H521" s="30"/>
      <c r="I521" s="30"/>
      <c r="J521" s="30"/>
      <c r="K521" s="37"/>
      <c r="L521" s="37"/>
      <c r="M521" s="37"/>
      <c r="N521" s="30"/>
      <c r="O521" s="30"/>
      <c r="P521" s="30"/>
    </row>
    <row r="522" spans="1:16" ht="11.25">
      <c r="A522" s="7" t="s">
        <v>23</v>
      </c>
      <c r="B522" s="10"/>
      <c r="C522" s="10"/>
      <c r="D522" s="30">
        <v>520000</v>
      </c>
      <c r="E522" s="30"/>
      <c r="F522" s="30">
        <f>D522</f>
        <v>520000</v>
      </c>
      <c r="G522" s="30">
        <v>213400</v>
      </c>
      <c r="H522" s="30"/>
      <c r="I522" s="30"/>
      <c r="J522" s="30">
        <f>G522</f>
        <v>213400</v>
      </c>
      <c r="K522" s="37"/>
      <c r="L522" s="37"/>
      <c r="M522" s="37"/>
      <c r="N522" s="30">
        <v>226200</v>
      </c>
      <c r="O522" s="30"/>
      <c r="P522" s="30">
        <f>N522</f>
        <v>226200</v>
      </c>
    </row>
    <row r="523" spans="1:16" ht="11.25">
      <c r="A523" s="4" t="s">
        <v>3</v>
      </c>
      <c r="B523" s="10"/>
      <c r="C523" s="10"/>
      <c r="D523" s="30"/>
      <c r="E523" s="30"/>
      <c r="F523" s="30"/>
      <c r="G523" s="30"/>
      <c r="H523" s="30"/>
      <c r="I523" s="30"/>
      <c r="J523" s="30"/>
      <c r="K523" s="37"/>
      <c r="L523" s="37"/>
      <c r="M523" s="37"/>
      <c r="N523" s="30"/>
      <c r="O523" s="30"/>
      <c r="P523" s="30"/>
    </row>
    <row r="524" spans="1:16" ht="22.5">
      <c r="A524" s="7" t="s">
        <v>236</v>
      </c>
      <c r="B524" s="10"/>
      <c r="C524" s="10"/>
      <c r="D524" s="30">
        <f>D522/D526</f>
        <v>52</v>
      </c>
      <c r="E524" s="30"/>
      <c r="F524" s="30">
        <f>D524</f>
        <v>52</v>
      </c>
      <c r="G524" s="30">
        <f>G522/G526</f>
        <v>20</v>
      </c>
      <c r="H524" s="30"/>
      <c r="I524" s="30"/>
      <c r="J524" s="30">
        <f>G524</f>
        <v>20</v>
      </c>
      <c r="K524" s="37"/>
      <c r="L524" s="37"/>
      <c r="M524" s="37"/>
      <c r="N524" s="30">
        <v>20</v>
      </c>
      <c r="O524" s="30"/>
      <c r="P524" s="30">
        <f>N524</f>
        <v>20</v>
      </c>
    </row>
    <row r="525" spans="1:16" ht="11.25">
      <c r="A525" s="4" t="s">
        <v>5</v>
      </c>
      <c r="B525" s="10"/>
      <c r="C525" s="10"/>
      <c r="D525" s="30"/>
      <c r="E525" s="30"/>
      <c r="F525" s="30"/>
      <c r="G525" s="30"/>
      <c r="H525" s="30"/>
      <c r="I525" s="30"/>
      <c r="J525" s="30"/>
      <c r="K525" s="37"/>
      <c r="L525" s="37"/>
      <c r="M525" s="37"/>
      <c r="N525" s="30"/>
      <c r="O525" s="30"/>
      <c r="P525" s="30"/>
    </row>
    <row r="526" spans="1:16" ht="22.5">
      <c r="A526" s="7" t="s">
        <v>235</v>
      </c>
      <c r="B526" s="10"/>
      <c r="C526" s="10"/>
      <c r="D526" s="30">
        <v>10000</v>
      </c>
      <c r="E526" s="30"/>
      <c r="F526" s="30">
        <f>D526</f>
        <v>10000</v>
      </c>
      <c r="G526" s="30">
        <v>10670</v>
      </c>
      <c r="H526" s="30"/>
      <c r="I526" s="30"/>
      <c r="J526" s="30">
        <f>G526</f>
        <v>10670</v>
      </c>
      <c r="K526" s="37"/>
      <c r="L526" s="37"/>
      <c r="M526" s="37"/>
      <c r="N526" s="30">
        <f>N522/N524</f>
        <v>11310</v>
      </c>
      <c r="O526" s="30"/>
      <c r="P526" s="30">
        <f>N526</f>
        <v>11310</v>
      </c>
    </row>
    <row r="527" spans="1:16" ht="27.75" customHeight="1">
      <c r="A527" s="23" t="s">
        <v>513</v>
      </c>
      <c r="B527" s="10"/>
      <c r="C527" s="10"/>
      <c r="D527" s="9">
        <f>D529</f>
        <v>500000</v>
      </c>
      <c r="E527" s="9"/>
      <c r="F527" s="9">
        <f>D527</f>
        <v>500000</v>
      </c>
      <c r="G527" s="9"/>
      <c r="H527" s="9"/>
      <c r="I527" s="9"/>
      <c r="J527" s="9"/>
      <c r="K527" s="215"/>
      <c r="L527" s="215"/>
      <c r="M527" s="215"/>
      <c r="N527" s="9"/>
      <c r="O527" s="9"/>
      <c r="P527" s="9"/>
    </row>
    <row r="528" spans="1:16" ht="11.25">
      <c r="A528" s="4" t="s">
        <v>2</v>
      </c>
      <c r="B528" s="10"/>
      <c r="C528" s="10"/>
      <c r="D528" s="30"/>
      <c r="E528" s="30"/>
      <c r="F528" s="30"/>
      <c r="G528" s="30"/>
      <c r="H528" s="30"/>
      <c r="I528" s="30"/>
      <c r="J528" s="30"/>
      <c r="K528" s="37"/>
      <c r="L528" s="37"/>
      <c r="M528" s="37"/>
      <c r="N528" s="30"/>
      <c r="O528" s="30"/>
      <c r="P528" s="30"/>
    </row>
    <row r="529" spans="1:16" ht="11.25">
      <c r="A529" s="7" t="s">
        <v>23</v>
      </c>
      <c r="B529" s="10"/>
      <c r="C529" s="10"/>
      <c r="D529" s="30">
        <v>500000</v>
      </c>
      <c r="E529" s="30"/>
      <c r="F529" s="30">
        <f>D529</f>
        <v>500000</v>
      </c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>
      <c r="A530" s="4" t="s">
        <v>3</v>
      </c>
      <c r="B530" s="10"/>
      <c r="C530" s="10"/>
      <c r="D530" s="30"/>
      <c r="E530" s="30"/>
      <c r="F530" s="30"/>
      <c r="G530" s="30"/>
      <c r="H530" s="30"/>
      <c r="I530" s="30"/>
      <c r="J530" s="30"/>
      <c r="K530" s="37"/>
      <c r="L530" s="37"/>
      <c r="M530" s="37"/>
      <c r="N530" s="30"/>
      <c r="O530" s="30"/>
      <c r="P530" s="30"/>
    </row>
    <row r="531" spans="1:16" ht="22.5">
      <c r="A531" s="51" t="s">
        <v>183</v>
      </c>
      <c r="B531" s="10"/>
      <c r="C531" s="10"/>
      <c r="D531" s="30">
        <f>D529/D533</f>
        <v>20</v>
      </c>
      <c r="E531" s="30"/>
      <c r="F531" s="30">
        <f>D531</f>
        <v>20</v>
      </c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11.25">
      <c r="A532" s="4" t="s">
        <v>5</v>
      </c>
      <c r="B532" s="10"/>
      <c r="C532" s="10"/>
      <c r="D532" s="30"/>
      <c r="E532" s="30"/>
      <c r="F532" s="30"/>
      <c r="G532" s="30"/>
      <c r="H532" s="30"/>
      <c r="I532" s="30"/>
      <c r="J532" s="30"/>
      <c r="K532" s="37"/>
      <c r="L532" s="37"/>
      <c r="M532" s="37"/>
      <c r="N532" s="30"/>
      <c r="O532" s="30"/>
      <c r="P532" s="30"/>
    </row>
    <row r="533" spans="1:16" ht="11.25">
      <c r="A533" s="7" t="s">
        <v>184</v>
      </c>
      <c r="B533" s="10"/>
      <c r="C533" s="10"/>
      <c r="D533" s="30">
        <v>25000</v>
      </c>
      <c r="E533" s="30"/>
      <c r="F533" s="30">
        <f>D533</f>
        <v>25000</v>
      </c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33" customHeight="1">
      <c r="A534" s="23" t="s">
        <v>514</v>
      </c>
      <c r="B534" s="10"/>
      <c r="C534" s="10"/>
      <c r="D534" s="9">
        <f>D536</f>
        <v>180000</v>
      </c>
      <c r="E534" s="9"/>
      <c r="F534" s="9">
        <f>D534</f>
        <v>180000</v>
      </c>
      <c r="G534" s="30"/>
      <c r="H534" s="30"/>
      <c r="I534" s="30"/>
      <c r="J534" s="30"/>
      <c r="K534" s="37"/>
      <c r="L534" s="37"/>
      <c r="M534" s="37"/>
      <c r="N534" s="30"/>
      <c r="O534" s="30"/>
      <c r="P534" s="30"/>
    </row>
    <row r="535" spans="1:16" ht="11.25">
      <c r="A535" s="4" t="s">
        <v>2</v>
      </c>
      <c r="B535" s="10"/>
      <c r="C535" s="10"/>
      <c r="D535" s="30"/>
      <c r="E535" s="30"/>
      <c r="F535" s="30"/>
      <c r="G535" s="30"/>
      <c r="H535" s="30"/>
      <c r="I535" s="30"/>
      <c r="J535" s="30"/>
      <c r="K535" s="37"/>
      <c r="L535" s="37"/>
      <c r="M535" s="37"/>
      <c r="N535" s="30"/>
      <c r="O535" s="30"/>
      <c r="P535" s="30"/>
    </row>
    <row r="536" spans="1:16" ht="11.25">
      <c r="A536" s="7" t="s">
        <v>23</v>
      </c>
      <c r="B536" s="10"/>
      <c r="C536" s="10"/>
      <c r="D536" s="30">
        <v>180000</v>
      </c>
      <c r="E536" s="30"/>
      <c r="F536" s="30">
        <f>D536</f>
        <v>180000</v>
      </c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>
      <c r="A537" s="4" t="s">
        <v>3</v>
      </c>
      <c r="B537" s="10"/>
      <c r="C537" s="10"/>
      <c r="D537" s="30"/>
      <c r="E537" s="30"/>
      <c r="F537" s="30"/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>
      <c r="A538" s="7" t="s">
        <v>174</v>
      </c>
      <c r="B538" s="10"/>
      <c r="C538" s="10"/>
      <c r="D538" s="30">
        <v>1</v>
      </c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11.25">
      <c r="A539" s="4" t="s">
        <v>5</v>
      </c>
      <c r="B539" s="10"/>
      <c r="C539" s="10"/>
      <c r="D539" s="30"/>
      <c r="E539" s="30"/>
      <c r="F539" s="30"/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>
      <c r="A540" s="7" t="s">
        <v>155</v>
      </c>
      <c r="B540" s="10"/>
      <c r="C540" s="10"/>
      <c r="D540" s="30">
        <f>D536</f>
        <v>180000</v>
      </c>
      <c r="E540" s="30"/>
      <c r="F540" s="30">
        <f>D540</f>
        <v>180000</v>
      </c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33.75">
      <c r="A541" s="23" t="s">
        <v>447</v>
      </c>
      <c r="B541" s="10"/>
      <c r="C541" s="10"/>
      <c r="D541" s="9">
        <f>D543</f>
        <v>80000</v>
      </c>
      <c r="E541" s="9"/>
      <c r="F541" s="9">
        <f>D541</f>
        <v>80000</v>
      </c>
      <c r="G541" s="9">
        <f>G543</f>
        <v>100000</v>
      </c>
      <c r="H541" s="9"/>
      <c r="I541" s="9"/>
      <c r="J541" s="9">
        <f>G541</f>
        <v>100000</v>
      </c>
      <c r="K541" s="9"/>
      <c r="L541" s="9"/>
      <c r="M541" s="9"/>
      <c r="N541" s="9">
        <f>N543</f>
        <v>120000</v>
      </c>
      <c r="O541" s="9"/>
      <c r="P541" s="9">
        <f>N541</f>
        <v>120000</v>
      </c>
    </row>
    <row r="542" spans="1:16" ht="11.25">
      <c r="A542" s="4" t="s">
        <v>2</v>
      </c>
      <c r="B542" s="10"/>
      <c r="C542" s="10"/>
      <c r="D542" s="30"/>
      <c r="E542" s="30"/>
      <c r="F542" s="30"/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11.25">
      <c r="A543" s="7" t="s">
        <v>23</v>
      </c>
      <c r="B543" s="10"/>
      <c r="C543" s="10"/>
      <c r="D543" s="30">
        <v>80000</v>
      </c>
      <c r="E543" s="30"/>
      <c r="F543" s="30">
        <f>D543</f>
        <v>80000</v>
      </c>
      <c r="G543" s="30">
        <v>100000</v>
      </c>
      <c r="H543" s="30"/>
      <c r="I543" s="30"/>
      <c r="J543" s="30">
        <f>G543</f>
        <v>100000</v>
      </c>
      <c r="K543" s="37"/>
      <c r="L543" s="37"/>
      <c r="M543" s="37"/>
      <c r="N543" s="30">
        <v>120000</v>
      </c>
      <c r="O543" s="30"/>
      <c r="P543" s="30">
        <f>N543</f>
        <v>120000</v>
      </c>
    </row>
    <row r="544" spans="1:16" ht="11.25">
      <c r="A544" s="4" t="s">
        <v>3</v>
      </c>
      <c r="B544" s="10"/>
      <c r="C544" s="10"/>
      <c r="D544" s="30"/>
      <c r="E544" s="30"/>
      <c r="F544" s="30"/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22.5">
      <c r="A545" s="51" t="s">
        <v>288</v>
      </c>
      <c r="B545" s="10"/>
      <c r="C545" s="10"/>
      <c r="D545" s="38">
        <f>D543/D547</f>
        <v>37914.69194312797</v>
      </c>
      <c r="E545" s="38"/>
      <c r="F545" s="38">
        <f>D545</f>
        <v>37914.69194312797</v>
      </c>
      <c r="G545" s="38">
        <f>G543/G547</f>
        <v>44444.444444444445</v>
      </c>
      <c r="H545" s="38"/>
      <c r="I545" s="38"/>
      <c r="J545" s="38">
        <f>G545</f>
        <v>44444.444444444445</v>
      </c>
      <c r="K545" s="180"/>
      <c r="L545" s="180"/>
      <c r="M545" s="180"/>
      <c r="N545" s="38">
        <f>N543/N547</f>
        <v>50209.2050209205</v>
      </c>
      <c r="O545" s="38"/>
      <c r="P545" s="38">
        <f>N545</f>
        <v>50209.2050209205</v>
      </c>
    </row>
    <row r="546" spans="1:16" ht="11.25">
      <c r="A546" s="4" t="s">
        <v>5</v>
      </c>
      <c r="B546" s="10"/>
      <c r="C546" s="10"/>
      <c r="D546" s="30"/>
      <c r="E546" s="30"/>
      <c r="F546" s="30"/>
      <c r="G546" s="30"/>
      <c r="H546" s="30"/>
      <c r="I546" s="30"/>
      <c r="J546" s="30"/>
      <c r="K546" s="37"/>
      <c r="L546" s="37"/>
      <c r="M546" s="37"/>
      <c r="N546" s="30"/>
      <c r="O546" s="30"/>
      <c r="P546" s="30"/>
    </row>
    <row r="547" spans="1:16" ht="22.5">
      <c r="A547" s="7" t="s">
        <v>287</v>
      </c>
      <c r="B547" s="10"/>
      <c r="C547" s="10"/>
      <c r="D547" s="30">
        <v>2.11</v>
      </c>
      <c r="E547" s="30"/>
      <c r="F547" s="30">
        <f>D547</f>
        <v>2.11</v>
      </c>
      <c r="G547" s="30">
        <v>2.25</v>
      </c>
      <c r="H547" s="30"/>
      <c r="I547" s="30"/>
      <c r="J547" s="30">
        <f>G547</f>
        <v>2.25</v>
      </c>
      <c r="K547" s="37"/>
      <c r="L547" s="37"/>
      <c r="M547" s="37"/>
      <c r="N547" s="30">
        <v>2.39</v>
      </c>
      <c r="O547" s="30"/>
      <c r="P547" s="30">
        <f>N547</f>
        <v>2.39</v>
      </c>
    </row>
    <row r="548" spans="1:16" ht="28.5" customHeight="1">
      <c r="A548" s="23" t="s">
        <v>515</v>
      </c>
      <c r="B548" s="10"/>
      <c r="C548" s="10"/>
      <c r="D548" s="9">
        <f>D550</f>
        <v>83200</v>
      </c>
      <c r="E548" s="9"/>
      <c r="F548" s="9">
        <f>D548</f>
        <v>83200</v>
      </c>
      <c r="G548" s="9">
        <f>G550</f>
        <v>53100</v>
      </c>
      <c r="H548" s="9"/>
      <c r="I548" s="9"/>
      <c r="J548" s="9">
        <f>G548</f>
        <v>53100</v>
      </c>
      <c r="K548" s="215"/>
      <c r="L548" s="215"/>
      <c r="M548" s="215"/>
      <c r="N548" s="9">
        <f>N550</f>
        <v>59000</v>
      </c>
      <c r="O548" s="9"/>
      <c r="P548" s="9">
        <f>N548</f>
        <v>59000</v>
      </c>
    </row>
    <row r="549" spans="1:16" ht="11.25">
      <c r="A549" s="4" t="s">
        <v>77</v>
      </c>
      <c r="B549" s="10"/>
      <c r="C549" s="10"/>
      <c r="D549" s="30"/>
      <c r="E549" s="30"/>
      <c r="F549" s="30"/>
      <c r="G549" s="30"/>
      <c r="H549" s="30"/>
      <c r="I549" s="30"/>
      <c r="J549" s="30"/>
      <c r="K549" s="37"/>
      <c r="L549" s="37"/>
      <c r="M549" s="37"/>
      <c r="N549" s="30"/>
      <c r="O549" s="30"/>
      <c r="P549" s="30"/>
    </row>
    <row r="550" spans="1:16" ht="11.25">
      <c r="A550" s="7" t="s">
        <v>238</v>
      </c>
      <c r="B550" s="10"/>
      <c r="C550" s="10"/>
      <c r="D550" s="30">
        <v>83200</v>
      </c>
      <c r="E550" s="30"/>
      <c r="F550" s="30">
        <f>D550</f>
        <v>83200</v>
      </c>
      <c r="G550" s="30">
        <v>53100</v>
      </c>
      <c r="H550" s="30"/>
      <c r="I550" s="30"/>
      <c r="J550" s="30">
        <f>G550</f>
        <v>53100</v>
      </c>
      <c r="K550" s="37"/>
      <c r="L550" s="37"/>
      <c r="M550" s="37"/>
      <c r="N550" s="30">
        <v>59000</v>
      </c>
      <c r="O550" s="30"/>
      <c r="P550" s="30">
        <f>N550</f>
        <v>59000</v>
      </c>
    </row>
    <row r="551" spans="1:16" ht="11.25">
      <c r="A551" s="4" t="s">
        <v>237</v>
      </c>
      <c r="B551" s="10"/>
      <c r="C551" s="10"/>
      <c r="D551" s="30"/>
      <c r="E551" s="30"/>
      <c r="F551" s="30"/>
      <c r="G551" s="30"/>
      <c r="H551" s="30"/>
      <c r="I551" s="30"/>
      <c r="J551" s="30"/>
      <c r="K551" s="37"/>
      <c r="L551" s="37"/>
      <c r="M551" s="37"/>
      <c r="N551" s="30"/>
      <c r="O551" s="30"/>
      <c r="P551" s="30"/>
    </row>
    <row r="552" spans="1:16" ht="11.25">
      <c r="A552" s="51" t="s">
        <v>246</v>
      </c>
      <c r="B552" s="10"/>
      <c r="C552" s="10"/>
      <c r="D552" s="30">
        <f>D550/D554</f>
        <v>23.00331502099882</v>
      </c>
      <c r="E552" s="30"/>
      <c r="F552" s="30">
        <f>D552</f>
        <v>23.00331502099882</v>
      </c>
      <c r="G552" s="38">
        <v>14</v>
      </c>
      <c r="H552" s="38"/>
      <c r="I552" s="38"/>
      <c r="J552" s="38">
        <f>G552</f>
        <v>14</v>
      </c>
      <c r="K552" s="180"/>
      <c r="L552" s="180"/>
      <c r="M552" s="180"/>
      <c r="N552" s="38">
        <v>14</v>
      </c>
      <c r="O552" s="38"/>
      <c r="P552" s="38">
        <f>N552</f>
        <v>14</v>
      </c>
    </row>
    <row r="553" spans="1:16" ht="11.25">
      <c r="A553" s="4" t="s">
        <v>232</v>
      </c>
      <c r="B553" s="10"/>
      <c r="C553" s="10"/>
      <c r="D553" s="30"/>
      <c r="E553" s="30"/>
      <c r="F553" s="30"/>
      <c r="G553" s="30"/>
      <c r="H553" s="30"/>
      <c r="I553" s="30"/>
      <c r="J553" s="30"/>
      <c r="K553" s="37"/>
      <c r="L553" s="37"/>
      <c r="M553" s="37"/>
      <c r="N553" s="30"/>
      <c r="O553" s="30"/>
      <c r="P553" s="30"/>
    </row>
    <row r="554" spans="1:16" ht="11.25">
      <c r="A554" s="7" t="s">
        <v>247</v>
      </c>
      <c r="B554" s="10"/>
      <c r="C554" s="10"/>
      <c r="D554" s="30">
        <v>3616.87</v>
      </c>
      <c r="E554" s="30"/>
      <c r="F554" s="30">
        <f>D554</f>
        <v>3616.87</v>
      </c>
      <c r="G554" s="30">
        <f>G550/G552</f>
        <v>3792.8571428571427</v>
      </c>
      <c r="H554" s="30"/>
      <c r="I554" s="30"/>
      <c r="J554" s="30">
        <f>G554</f>
        <v>3792.8571428571427</v>
      </c>
      <c r="K554" s="37"/>
      <c r="L554" s="37"/>
      <c r="M554" s="37"/>
      <c r="N554" s="30">
        <f>N550/N552</f>
        <v>4214.285714285715</v>
      </c>
      <c r="O554" s="30"/>
      <c r="P554" s="30">
        <f>N554</f>
        <v>4214.285714285715</v>
      </c>
    </row>
    <row r="555" spans="1:149" s="34" customFormat="1" ht="28.5" customHeight="1">
      <c r="A555" s="23" t="s">
        <v>516</v>
      </c>
      <c r="B555" s="11"/>
      <c r="C555" s="11"/>
      <c r="D555" s="9">
        <f>D557</f>
        <v>180000</v>
      </c>
      <c r="E555" s="9"/>
      <c r="F555" s="9">
        <f>D555</f>
        <v>180000</v>
      </c>
      <c r="G555" s="9"/>
      <c r="H555" s="9"/>
      <c r="I555" s="9"/>
      <c r="J555" s="9"/>
      <c r="K555" s="215"/>
      <c r="L555" s="215"/>
      <c r="M555" s="215"/>
      <c r="N555" s="9"/>
      <c r="O555" s="9"/>
      <c r="P555" s="9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  <c r="CN555" s="216"/>
      <c r="CO555" s="216"/>
      <c r="CP555" s="216"/>
      <c r="CQ555" s="216"/>
      <c r="CR555" s="216"/>
      <c r="CS555" s="216"/>
      <c r="CT555" s="216"/>
      <c r="CU555" s="216"/>
      <c r="CV555" s="216"/>
      <c r="CW555" s="216"/>
      <c r="CX555" s="216"/>
      <c r="CY555" s="216"/>
      <c r="CZ555" s="216"/>
      <c r="DA555" s="216"/>
      <c r="DB555" s="216"/>
      <c r="DC555" s="216"/>
      <c r="DD555" s="216"/>
      <c r="DE555" s="216"/>
      <c r="DF555" s="216"/>
      <c r="DG555" s="216"/>
      <c r="DH555" s="216"/>
      <c r="DI555" s="216"/>
      <c r="DJ555" s="216"/>
      <c r="DK555" s="216"/>
      <c r="DL555" s="216"/>
      <c r="DM555" s="216"/>
      <c r="DN555" s="216"/>
      <c r="DO555" s="216"/>
      <c r="DP555" s="216"/>
      <c r="DQ555" s="216"/>
      <c r="DR555" s="216"/>
      <c r="DS555" s="216"/>
      <c r="DT555" s="216"/>
      <c r="DU555" s="216"/>
      <c r="DV555" s="216"/>
      <c r="DW555" s="216"/>
      <c r="DX555" s="216"/>
      <c r="DY555" s="216"/>
      <c r="DZ555" s="216"/>
      <c r="EA555" s="216"/>
      <c r="EB555" s="216"/>
      <c r="EC555" s="216"/>
      <c r="ED555" s="216"/>
      <c r="EE555" s="216"/>
      <c r="EF555" s="216"/>
      <c r="EG555" s="216"/>
      <c r="EH555" s="216"/>
      <c r="EI555" s="216"/>
      <c r="EJ555" s="216"/>
      <c r="EK555" s="216"/>
      <c r="EL555" s="216"/>
      <c r="EM555" s="216"/>
      <c r="EN555" s="216"/>
      <c r="EO555" s="216"/>
      <c r="EP555" s="216"/>
      <c r="EQ555" s="216"/>
      <c r="ER555" s="216"/>
      <c r="ES555" s="216"/>
    </row>
    <row r="556" spans="1:16" ht="11.25">
      <c r="A556" s="4" t="s">
        <v>77</v>
      </c>
      <c r="B556" s="10"/>
      <c r="C556" s="10"/>
      <c r="D556" s="30"/>
      <c r="E556" s="30"/>
      <c r="F556" s="30"/>
      <c r="G556" s="30"/>
      <c r="H556" s="30"/>
      <c r="I556" s="30"/>
      <c r="J556" s="30"/>
      <c r="K556" s="37"/>
      <c r="L556" s="37"/>
      <c r="M556" s="37"/>
      <c r="N556" s="30"/>
      <c r="O556" s="30"/>
      <c r="P556" s="30"/>
    </row>
    <row r="557" spans="1:16" ht="11.25">
      <c r="A557" s="7" t="s">
        <v>239</v>
      </c>
      <c r="B557" s="10"/>
      <c r="C557" s="10"/>
      <c r="D557" s="30">
        <v>180000</v>
      </c>
      <c r="E557" s="30"/>
      <c r="F557" s="30">
        <f>D557</f>
        <v>180000</v>
      </c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>
      <c r="A558" s="4" t="s">
        <v>237</v>
      </c>
      <c r="B558" s="10"/>
      <c r="C558" s="10"/>
      <c r="D558" s="30"/>
      <c r="E558" s="30"/>
      <c r="F558" s="30"/>
      <c r="G558" s="30"/>
      <c r="H558" s="30"/>
      <c r="I558" s="30"/>
      <c r="J558" s="30"/>
      <c r="K558" s="37"/>
      <c r="L558" s="37"/>
      <c r="M558" s="37"/>
      <c r="N558" s="30"/>
      <c r="O558" s="30"/>
      <c r="P558" s="30"/>
    </row>
    <row r="559" spans="1:16" ht="22.5">
      <c r="A559" s="51" t="s">
        <v>240</v>
      </c>
      <c r="B559" s="10"/>
      <c r="C559" s="10"/>
      <c r="D559" s="30">
        <f>D557/D561</f>
        <v>6</v>
      </c>
      <c r="E559" s="30"/>
      <c r="F559" s="30">
        <f>D559</f>
        <v>6</v>
      </c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11.25">
      <c r="A560" s="4" t="s">
        <v>232</v>
      </c>
      <c r="B560" s="10"/>
      <c r="C560" s="10"/>
      <c r="D560" s="30"/>
      <c r="E560" s="30"/>
      <c r="F560" s="30"/>
      <c r="G560" s="30"/>
      <c r="H560" s="30"/>
      <c r="I560" s="30"/>
      <c r="J560" s="30"/>
      <c r="K560" s="37"/>
      <c r="L560" s="37"/>
      <c r="M560" s="37"/>
      <c r="N560" s="30"/>
      <c r="O560" s="30"/>
      <c r="P560" s="30"/>
    </row>
    <row r="561" spans="1:16" ht="11.25">
      <c r="A561" s="7" t="s">
        <v>241</v>
      </c>
      <c r="B561" s="10"/>
      <c r="C561" s="10"/>
      <c r="D561" s="30">
        <v>30000</v>
      </c>
      <c r="E561" s="30"/>
      <c r="F561" s="30">
        <f>D561</f>
        <v>30000</v>
      </c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22.5">
      <c r="A562" s="23" t="s">
        <v>517</v>
      </c>
      <c r="B562" s="10"/>
      <c r="C562" s="10"/>
      <c r="D562" s="9">
        <f>D564</f>
        <v>400000</v>
      </c>
      <c r="E562" s="9"/>
      <c r="F562" s="9">
        <f>D562</f>
        <v>400000</v>
      </c>
      <c r="G562" s="9"/>
      <c r="H562" s="9"/>
      <c r="I562" s="9"/>
      <c r="J562" s="9"/>
      <c r="K562" s="215"/>
      <c r="L562" s="215"/>
      <c r="M562" s="215"/>
      <c r="N562" s="9"/>
      <c r="O562" s="9"/>
      <c r="P562" s="9"/>
    </row>
    <row r="563" spans="1:16" ht="11.25">
      <c r="A563" s="4" t="s">
        <v>77</v>
      </c>
      <c r="B563" s="10"/>
      <c r="C563" s="10"/>
      <c r="D563" s="30"/>
      <c r="E563" s="30"/>
      <c r="F563" s="30"/>
      <c r="G563" s="30"/>
      <c r="H563" s="30"/>
      <c r="I563" s="30"/>
      <c r="J563" s="30"/>
      <c r="K563" s="37"/>
      <c r="L563" s="37"/>
      <c r="M563" s="37"/>
      <c r="N563" s="30"/>
      <c r="O563" s="30"/>
      <c r="P563" s="30"/>
    </row>
    <row r="564" spans="1:16" ht="11.25">
      <c r="A564" s="7" t="s">
        <v>238</v>
      </c>
      <c r="B564" s="10"/>
      <c r="C564" s="10"/>
      <c r="D564" s="30">
        <v>400000</v>
      </c>
      <c r="E564" s="30"/>
      <c r="F564" s="30">
        <f>D564</f>
        <v>400000</v>
      </c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>
      <c r="A565" s="4" t="s">
        <v>237</v>
      </c>
      <c r="B565" s="10"/>
      <c r="C565" s="10"/>
      <c r="D565" s="30"/>
      <c r="E565" s="30"/>
      <c r="F565" s="30"/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22.5">
      <c r="A566" s="51" t="s">
        <v>242</v>
      </c>
      <c r="B566" s="10"/>
      <c r="C566" s="10"/>
      <c r="D566" s="30">
        <f>D564/D568</f>
        <v>2</v>
      </c>
      <c r="E566" s="30"/>
      <c r="F566" s="30">
        <f>D566</f>
        <v>2</v>
      </c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11.25">
      <c r="A567" s="4" t="s">
        <v>232</v>
      </c>
      <c r="B567" s="10"/>
      <c r="C567" s="10"/>
      <c r="D567" s="30"/>
      <c r="E567" s="30"/>
      <c r="F567" s="30"/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>
      <c r="A568" s="7" t="s">
        <v>243</v>
      </c>
      <c r="B568" s="10"/>
      <c r="C568" s="10"/>
      <c r="D568" s="30">
        <v>200000</v>
      </c>
      <c r="E568" s="30"/>
      <c r="F568" s="30">
        <f>D568</f>
        <v>200000</v>
      </c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49" s="34" customFormat="1" ht="22.5">
      <c r="A569" s="23" t="s">
        <v>518</v>
      </c>
      <c r="B569" s="11"/>
      <c r="C569" s="11"/>
      <c r="D569" s="9">
        <f>D571</f>
        <v>150000</v>
      </c>
      <c r="E569" s="9"/>
      <c r="F569" s="9">
        <f>D569</f>
        <v>150000</v>
      </c>
      <c r="G569" s="9"/>
      <c r="H569" s="9"/>
      <c r="I569" s="9"/>
      <c r="J569" s="9"/>
      <c r="K569" s="215"/>
      <c r="L569" s="215"/>
      <c r="M569" s="215"/>
      <c r="N569" s="9"/>
      <c r="O569" s="9"/>
      <c r="P569" s="9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  <c r="CN569" s="216"/>
      <c r="CO569" s="216"/>
      <c r="CP569" s="216"/>
      <c r="CQ569" s="216"/>
      <c r="CR569" s="216"/>
      <c r="CS569" s="216"/>
      <c r="CT569" s="216"/>
      <c r="CU569" s="216"/>
      <c r="CV569" s="216"/>
      <c r="CW569" s="216"/>
      <c r="CX569" s="216"/>
      <c r="CY569" s="216"/>
      <c r="CZ569" s="216"/>
      <c r="DA569" s="216"/>
      <c r="DB569" s="216"/>
      <c r="DC569" s="216"/>
      <c r="DD569" s="216"/>
      <c r="DE569" s="216"/>
      <c r="DF569" s="216"/>
      <c r="DG569" s="216"/>
      <c r="DH569" s="216"/>
      <c r="DI569" s="216"/>
      <c r="DJ569" s="216"/>
      <c r="DK569" s="216"/>
      <c r="DL569" s="216"/>
      <c r="DM569" s="216"/>
      <c r="DN569" s="216"/>
      <c r="DO569" s="216"/>
      <c r="DP569" s="216"/>
      <c r="DQ569" s="216"/>
      <c r="DR569" s="216"/>
      <c r="DS569" s="216"/>
      <c r="DT569" s="216"/>
      <c r="DU569" s="216"/>
      <c r="DV569" s="216"/>
      <c r="DW569" s="216"/>
      <c r="DX569" s="216"/>
      <c r="DY569" s="216"/>
      <c r="DZ569" s="216"/>
      <c r="EA569" s="216"/>
      <c r="EB569" s="216"/>
      <c r="EC569" s="216"/>
      <c r="ED569" s="216"/>
      <c r="EE569" s="216"/>
      <c r="EF569" s="216"/>
      <c r="EG569" s="216"/>
      <c r="EH569" s="216"/>
      <c r="EI569" s="216"/>
      <c r="EJ569" s="216"/>
      <c r="EK569" s="216"/>
      <c r="EL569" s="216"/>
      <c r="EM569" s="216"/>
      <c r="EN569" s="216"/>
      <c r="EO569" s="216"/>
      <c r="EP569" s="216"/>
      <c r="EQ569" s="216"/>
      <c r="ER569" s="216"/>
      <c r="ES569" s="216"/>
    </row>
    <row r="570" spans="1:16" ht="11.25">
      <c r="A570" s="4" t="s">
        <v>77</v>
      </c>
      <c r="B570" s="10"/>
      <c r="C570" s="10"/>
      <c r="D570" s="30"/>
      <c r="E570" s="30"/>
      <c r="F570" s="30"/>
      <c r="G570" s="30"/>
      <c r="H570" s="30"/>
      <c r="I570" s="30"/>
      <c r="J570" s="30"/>
      <c r="K570" s="37"/>
      <c r="L570" s="37"/>
      <c r="M570" s="37"/>
      <c r="N570" s="30"/>
      <c r="O570" s="30"/>
      <c r="P570" s="30"/>
    </row>
    <row r="571" spans="1:16" ht="11.25">
      <c r="A571" s="7" t="s">
        <v>238</v>
      </c>
      <c r="B571" s="10"/>
      <c r="C571" s="10"/>
      <c r="D571" s="30">
        <v>150000</v>
      </c>
      <c r="E571" s="30"/>
      <c r="F571" s="30">
        <f>D571</f>
        <v>150000</v>
      </c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>
      <c r="A572" s="4" t="s">
        <v>237</v>
      </c>
      <c r="B572" s="10"/>
      <c r="C572" s="10"/>
      <c r="D572" s="30"/>
      <c r="E572" s="30"/>
      <c r="F572" s="30"/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>
      <c r="A573" s="51" t="s">
        <v>244</v>
      </c>
      <c r="B573" s="10"/>
      <c r="C573" s="10"/>
      <c r="D573" s="38">
        <f>D571/D575</f>
        <v>6.818181818181818</v>
      </c>
      <c r="E573" s="30"/>
      <c r="F573" s="38">
        <f>D573</f>
        <v>6.818181818181818</v>
      </c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11.25">
      <c r="A574" s="4" t="s">
        <v>232</v>
      </c>
      <c r="B574" s="10"/>
      <c r="C574" s="10"/>
      <c r="D574" s="30"/>
      <c r="E574" s="30"/>
      <c r="F574" s="30"/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>
      <c r="A575" s="7" t="s">
        <v>245</v>
      </c>
      <c r="B575" s="10"/>
      <c r="C575" s="10"/>
      <c r="D575" s="30">
        <v>22000</v>
      </c>
      <c r="E575" s="30"/>
      <c r="F575" s="30">
        <f>D575</f>
        <v>22000</v>
      </c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33.75">
      <c r="A576" s="23" t="s">
        <v>519</v>
      </c>
      <c r="B576" s="10"/>
      <c r="C576" s="10"/>
      <c r="D576" s="9">
        <f>D578</f>
        <v>2108925</v>
      </c>
      <c r="E576" s="9"/>
      <c r="F576" s="9">
        <f>D576</f>
        <v>2108925</v>
      </c>
      <c r="G576" s="9">
        <f>G578</f>
        <v>2108925</v>
      </c>
      <c r="H576" s="9"/>
      <c r="I576" s="9"/>
      <c r="J576" s="9">
        <f>G576</f>
        <v>2108925</v>
      </c>
      <c r="K576" s="215"/>
      <c r="L576" s="215"/>
      <c r="M576" s="215"/>
      <c r="N576" s="9">
        <f>N578</f>
        <v>2114373</v>
      </c>
      <c r="O576" s="9"/>
      <c r="P576" s="9">
        <f>N576</f>
        <v>2114373</v>
      </c>
    </row>
    <row r="577" spans="1:16" ht="11.25">
      <c r="A577" s="4" t="s">
        <v>77</v>
      </c>
      <c r="B577" s="10"/>
      <c r="C577" s="10"/>
      <c r="D577" s="30"/>
      <c r="E577" s="30"/>
      <c r="F577" s="30"/>
      <c r="G577" s="30"/>
      <c r="H577" s="30"/>
      <c r="I577" s="30"/>
      <c r="J577" s="30"/>
      <c r="K577" s="37"/>
      <c r="L577" s="37"/>
      <c r="M577" s="37"/>
      <c r="N577" s="30"/>
      <c r="O577" s="30"/>
      <c r="P577" s="30"/>
    </row>
    <row r="578" spans="1:16" ht="11.25">
      <c r="A578" s="7" t="s">
        <v>238</v>
      </c>
      <c r="B578" s="10"/>
      <c r="C578" s="10"/>
      <c r="D578" s="30">
        <f>323925+1785000</f>
        <v>2108925</v>
      </c>
      <c r="E578" s="30"/>
      <c r="F578" s="30">
        <f>D578</f>
        <v>2108925</v>
      </c>
      <c r="G578" s="30">
        <f>323925+1785000</f>
        <v>2108925</v>
      </c>
      <c r="H578" s="30"/>
      <c r="I578" s="30">
        <f>G578</f>
        <v>2108925</v>
      </c>
      <c r="J578" s="30">
        <f>G578</f>
        <v>2108925</v>
      </c>
      <c r="K578" s="37"/>
      <c r="L578" s="37"/>
      <c r="M578" s="37"/>
      <c r="N578" s="30">
        <f>324762+1789611</f>
        <v>2114373</v>
      </c>
      <c r="O578" s="30"/>
      <c r="P578" s="30">
        <f>N578</f>
        <v>2114373</v>
      </c>
    </row>
    <row r="579" spans="1:16" ht="11.25">
      <c r="A579" s="4" t="s">
        <v>237</v>
      </c>
      <c r="B579" s="10"/>
      <c r="C579" s="10"/>
      <c r="D579" s="30"/>
      <c r="E579" s="30"/>
      <c r="F579" s="30"/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>
      <c r="A580" s="51" t="s">
        <v>248</v>
      </c>
      <c r="B580" s="10"/>
      <c r="C580" s="10"/>
      <c r="D580" s="30">
        <v>1</v>
      </c>
      <c r="E580" s="30"/>
      <c r="F580" s="30">
        <f>D580</f>
        <v>1</v>
      </c>
      <c r="G580" s="30">
        <v>1</v>
      </c>
      <c r="H580" s="30"/>
      <c r="I580" s="30">
        <f>G580</f>
        <v>1</v>
      </c>
      <c r="J580" s="30">
        <f>G580</f>
        <v>1</v>
      </c>
      <c r="K580" s="37"/>
      <c r="L580" s="37"/>
      <c r="M580" s="37"/>
      <c r="N580" s="30">
        <v>1</v>
      </c>
      <c r="O580" s="30"/>
      <c r="P580" s="30">
        <f>N580</f>
        <v>1</v>
      </c>
    </row>
    <row r="581" spans="1:16" ht="11.25">
      <c r="A581" s="4" t="s">
        <v>232</v>
      </c>
      <c r="B581" s="10"/>
      <c r="C581" s="10"/>
      <c r="D581" s="30"/>
      <c r="E581" s="30"/>
      <c r="F581" s="30"/>
      <c r="G581" s="30"/>
      <c r="H581" s="30"/>
      <c r="I581" s="30"/>
      <c r="J581" s="30"/>
      <c r="K581" s="37"/>
      <c r="L581" s="37"/>
      <c r="M581" s="37"/>
      <c r="N581" s="30"/>
      <c r="O581" s="30"/>
      <c r="P581" s="30"/>
    </row>
    <row r="582" spans="1:16" ht="11.25">
      <c r="A582" s="7" t="s">
        <v>249</v>
      </c>
      <c r="B582" s="10"/>
      <c r="C582" s="10"/>
      <c r="D582" s="30">
        <f>D578/D580</f>
        <v>2108925</v>
      </c>
      <c r="E582" s="30"/>
      <c r="F582" s="30">
        <f>F578/F580</f>
        <v>2108925</v>
      </c>
      <c r="G582" s="30">
        <f>G578/G580</f>
        <v>2108925</v>
      </c>
      <c r="H582" s="30"/>
      <c r="I582" s="30">
        <f>I578/I580</f>
        <v>2108925</v>
      </c>
      <c r="J582" s="30">
        <f>G582</f>
        <v>2108925</v>
      </c>
      <c r="K582" s="37"/>
      <c r="L582" s="37"/>
      <c r="M582" s="37"/>
      <c r="N582" s="30">
        <f>N578/N580</f>
        <v>2114373</v>
      </c>
      <c r="O582" s="30"/>
      <c r="P582" s="30">
        <f>N582</f>
        <v>2114373</v>
      </c>
    </row>
    <row r="583" spans="1:16" ht="22.5">
      <c r="A583" s="23" t="s">
        <v>520</v>
      </c>
      <c r="B583" s="10"/>
      <c r="C583" s="10"/>
      <c r="D583" s="9">
        <f>D585</f>
        <v>20000</v>
      </c>
      <c r="E583" s="9"/>
      <c r="F583" s="9">
        <f>D583</f>
        <v>20000</v>
      </c>
      <c r="G583" s="9"/>
      <c r="H583" s="9"/>
      <c r="I583" s="9"/>
      <c r="J583" s="9"/>
      <c r="K583" s="215"/>
      <c r="L583" s="215"/>
      <c r="M583" s="215"/>
      <c r="N583" s="9"/>
      <c r="O583" s="9"/>
      <c r="P583" s="9"/>
    </row>
    <row r="584" spans="1:16" ht="11.25">
      <c r="A584" s="4" t="s">
        <v>77</v>
      </c>
      <c r="B584" s="10"/>
      <c r="C584" s="10"/>
      <c r="D584" s="30"/>
      <c r="E584" s="30"/>
      <c r="F584" s="30"/>
      <c r="G584" s="30"/>
      <c r="H584" s="30"/>
      <c r="I584" s="30"/>
      <c r="J584" s="30"/>
      <c r="K584" s="37"/>
      <c r="L584" s="37"/>
      <c r="M584" s="37"/>
      <c r="N584" s="30"/>
      <c r="O584" s="30"/>
      <c r="P584" s="30"/>
    </row>
    <row r="585" spans="1:16" ht="11.25">
      <c r="A585" s="7" t="s">
        <v>238</v>
      </c>
      <c r="B585" s="10"/>
      <c r="C585" s="10"/>
      <c r="D585" s="30">
        <v>20000</v>
      </c>
      <c r="E585" s="30"/>
      <c r="F585" s="30">
        <f>D585</f>
        <v>20000</v>
      </c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>
      <c r="A586" s="4" t="s">
        <v>237</v>
      </c>
      <c r="B586" s="10"/>
      <c r="C586" s="10"/>
      <c r="D586" s="30"/>
      <c r="E586" s="30"/>
      <c r="F586" s="30"/>
      <c r="G586" s="30"/>
      <c r="H586" s="30"/>
      <c r="I586" s="30"/>
      <c r="J586" s="30"/>
      <c r="K586" s="37"/>
      <c r="L586" s="37"/>
      <c r="M586" s="37"/>
      <c r="N586" s="30"/>
      <c r="O586" s="30"/>
      <c r="P586" s="30"/>
    </row>
    <row r="587" spans="1:16" ht="11.25">
      <c r="A587" s="51" t="s">
        <v>250</v>
      </c>
      <c r="B587" s="10"/>
      <c r="C587" s="10"/>
      <c r="D587" s="30">
        <v>1</v>
      </c>
      <c r="E587" s="30"/>
      <c r="F587" s="30">
        <f>D587</f>
        <v>1</v>
      </c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>
      <c r="A588" s="4" t="s">
        <v>232</v>
      </c>
      <c r="B588" s="10"/>
      <c r="C588" s="10"/>
      <c r="D588" s="30"/>
      <c r="E588" s="30"/>
      <c r="F588" s="30"/>
      <c r="G588" s="30"/>
      <c r="H588" s="30"/>
      <c r="I588" s="30"/>
      <c r="J588" s="30"/>
      <c r="K588" s="37"/>
      <c r="L588" s="37"/>
      <c r="M588" s="37"/>
      <c r="N588" s="30"/>
      <c r="O588" s="30"/>
      <c r="P588" s="30"/>
    </row>
    <row r="589" spans="1:16" ht="11.25">
      <c r="A589" s="7" t="s">
        <v>251</v>
      </c>
      <c r="B589" s="10"/>
      <c r="C589" s="10"/>
      <c r="D589" s="30">
        <f>D585/D587</f>
        <v>20000</v>
      </c>
      <c r="E589" s="30"/>
      <c r="F589" s="30">
        <f>D589</f>
        <v>20000</v>
      </c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5.75" customHeight="1">
      <c r="A590" s="263" t="s">
        <v>521</v>
      </c>
      <c r="B590" s="217"/>
      <c r="C590" s="217"/>
      <c r="D590" s="218">
        <f>D592</f>
        <v>2000</v>
      </c>
      <c r="E590" s="218"/>
      <c r="F590" s="218">
        <f>D590</f>
        <v>2000</v>
      </c>
      <c r="G590" s="218"/>
      <c r="H590" s="218"/>
      <c r="I590" s="218"/>
      <c r="J590" s="218"/>
      <c r="K590" s="219"/>
      <c r="L590" s="219"/>
      <c r="M590" s="219"/>
      <c r="N590" s="218"/>
      <c r="O590" s="218"/>
      <c r="P590" s="218"/>
    </row>
    <row r="591" spans="1:16" ht="11.25">
      <c r="A591" s="4" t="s">
        <v>77</v>
      </c>
      <c r="B591" s="10"/>
      <c r="C591" s="10"/>
      <c r="D591" s="30"/>
      <c r="E591" s="30"/>
      <c r="F591" s="30"/>
      <c r="G591" s="30"/>
      <c r="H591" s="30"/>
      <c r="I591" s="30"/>
      <c r="J591" s="30"/>
      <c r="K591" s="37"/>
      <c r="L591" s="37"/>
      <c r="M591" s="37"/>
      <c r="N591" s="30"/>
      <c r="O591" s="30"/>
      <c r="P591" s="30"/>
    </row>
    <row r="592" spans="1:16" ht="11.25">
      <c r="A592" s="7" t="s">
        <v>238</v>
      </c>
      <c r="B592" s="10"/>
      <c r="C592" s="10"/>
      <c r="D592" s="30">
        <v>2000</v>
      </c>
      <c r="E592" s="30"/>
      <c r="F592" s="30">
        <f>D592</f>
        <v>2000</v>
      </c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>
      <c r="A593" s="4" t="s">
        <v>237</v>
      </c>
      <c r="B593" s="10"/>
      <c r="C593" s="10"/>
      <c r="D593" s="30"/>
      <c r="E593" s="30"/>
      <c r="F593" s="30"/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>
      <c r="A594" s="51" t="s">
        <v>252</v>
      </c>
      <c r="B594" s="10"/>
      <c r="C594" s="10"/>
      <c r="D594" s="30">
        <v>1</v>
      </c>
      <c r="E594" s="30"/>
      <c r="F594" s="30">
        <f>D594</f>
        <v>1</v>
      </c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>
      <c r="A595" s="4" t="s">
        <v>232</v>
      </c>
      <c r="B595" s="10"/>
      <c r="C595" s="10"/>
      <c r="D595" s="30"/>
      <c r="E595" s="30"/>
      <c r="F595" s="30"/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>
      <c r="A596" s="7" t="s">
        <v>253</v>
      </c>
      <c r="B596" s="10"/>
      <c r="C596" s="10"/>
      <c r="D596" s="30">
        <f>D592/D594</f>
        <v>2000</v>
      </c>
      <c r="E596" s="30"/>
      <c r="F596" s="30">
        <f>D596</f>
        <v>2000</v>
      </c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49" s="221" customFormat="1" ht="37.5" customHeight="1">
      <c r="A597" s="8" t="s">
        <v>452</v>
      </c>
      <c r="B597" s="36"/>
      <c r="C597" s="36"/>
      <c r="D597" s="32">
        <f>D599</f>
        <v>1541959</v>
      </c>
      <c r="E597" s="32"/>
      <c r="F597" s="32">
        <f>F599</f>
        <v>1541959</v>
      </c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  <c r="AM597" s="220"/>
      <c r="AN597" s="220"/>
      <c r="AO597" s="220"/>
      <c r="AP597" s="220"/>
      <c r="AQ597" s="220"/>
      <c r="AR597" s="220"/>
      <c r="AS597" s="220"/>
      <c r="AT597" s="220"/>
      <c r="AU597" s="220"/>
      <c r="AV597" s="220"/>
      <c r="AW597" s="220"/>
      <c r="AX597" s="220"/>
      <c r="AY597" s="220"/>
      <c r="AZ597" s="220"/>
      <c r="BA597" s="220"/>
      <c r="BB597" s="220"/>
      <c r="BC597" s="220"/>
      <c r="BD597" s="220"/>
      <c r="BE597" s="220"/>
      <c r="BF597" s="220"/>
      <c r="BG597" s="220"/>
      <c r="BH597" s="220"/>
      <c r="BI597" s="220"/>
      <c r="BJ597" s="220"/>
      <c r="BK597" s="220"/>
      <c r="BL597" s="220"/>
      <c r="BM597" s="220"/>
      <c r="BN597" s="220"/>
      <c r="BO597" s="220"/>
      <c r="BP597" s="220"/>
      <c r="BQ597" s="220"/>
      <c r="BR597" s="220"/>
      <c r="BS597" s="220"/>
      <c r="BT597" s="220"/>
      <c r="BU597" s="220"/>
      <c r="BV597" s="220"/>
      <c r="BW597" s="220"/>
      <c r="BX597" s="220"/>
      <c r="BY597" s="220"/>
      <c r="BZ597" s="220"/>
      <c r="CA597" s="220"/>
      <c r="CB597" s="220"/>
      <c r="CC597" s="220"/>
      <c r="CD597" s="220"/>
      <c r="CE597" s="220"/>
      <c r="CF597" s="220"/>
      <c r="CG597" s="220"/>
      <c r="CH597" s="220"/>
      <c r="CI597" s="220"/>
      <c r="CJ597" s="220"/>
      <c r="CK597" s="220"/>
      <c r="CL597" s="220"/>
      <c r="CM597" s="220"/>
      <c r="CN597" s="220"/>
      <c r="CO597" s="220"/>
      <c r="CP597" s="220"/>
      <c r="CQ597" s="220"/>
      <c r="CR597" s="220"/>
      <c r="CS597" s="220"/>
      <c r="CT597" s="220"/>
      <c r="CU597" s="220"/>
      <c r="CV597" s="220"/>
      <c r="CW597" s="220"/>
      <c r="CX597" s="220"/>
      <c r="CY597" s="220"/>
      <c r="CZ597" s="220"/>
      <c r="DA597" s="220"/>
      <c r="DB597" s="220"/>
      <c r="DC597" s="220"/>
      <c r="DD597" s="220"/>
      <c r="DE597" s="220"/>
      <c r="DF597" s="220"/>
      <c r="DG597" s="220"/>
      <c r="DH597" s="220"/>
      <c r="DI597" s="220"/>
      <c r="DJ597" s="220"/>
      <c r="DK597" s="220"/>
      <c r="DL597" s="220"/>
      <c r="DM597" s="220"/>
      <c r="DN597" s="220"/>
      <c r="DO597" s="220"/>
      <c r="DP597" s="220"/>
      <c r="DQ597" s="220"/>
      <c r="DR597" s="220"/>
      <c r="DS597" s="220"/>
      <c r="DT597" s="220"/>
      <c r="DU597" s="220"/>
      <c r="DV597" s="220"/>
      <c r="DW597" s="220"/>
      <c r="DX597" s="220"/>
      <c r="DY597" s="220"/>
      <c r="DZ597" s="220"/>
      <c r="EA597" s="220"/>
      <c r="EB597" s="220"/>
      <c r="EC597" s="220"/>
      <c r="ED597" s="220"/>
      <c r="EE597" s="220"/>
      <c r="EF597" s="220"/>
      <c r="EG597" s="220"/>
      <c r="EH597" s="220"/>
      <c r="EI597" s="220"/>
      <c r="EJ597" s="220"/>
      <c r="EK597" s="220"/>
      <c r="EL597" s="220"/>
      <c r="EM597" s="220"/>
      <c r="EN597" s="220"/>
      <c r="EO597" s="220"/>
      <c r="EP597" s="220"/>
      <c r="EQ597" s="220"/>
      <c r="ER597" s="220"/>
      <c r="ES597" s="220"/>
    </row>
    <row r="598" spans="1:149" s="189" customFormat="1" ht="19.5" customHeight="1">
      <c r="A598" s="4" t="s">
        <v>77</v>
      </c>
      <c r="B598" s="137"/>
      <c r="C598" s="137"/>
      <c r="D598" s="145"/>
      <c r="E598" s="145"/>
      <c r="F598" s="145"/>
      <c r="G598" s="145"/>
      <c r="H598" s="145"/>
      <c r="I598" s="145"/>
      <c r="J598" s="145"/>
      <c r="K598" s="142"/>
      <c r="L598" s="142"/>
      <c r="M598" s="142"/>
      <c r="N598" s="145"/>
      <c r="O598" s="145"/>
      <c r="P598" s="145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88"/>
      <c r="AB598" s="188"/>
      <c r="AC598" s="188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  <c r="BB598" s="188"/>
      <c r="BC598" s="188"/>
      <c r="BD598" s="188"/>
      <c r="BE598" s="188"/>
      <c r="BF598" s="188"/>
      <c r="BG598" s="188"/>
      <c r="BH598" s="188"/>
      <c r="BI598" s="188"/>
      <c r="BJ598" s="188"/>
      <c r="BK598" s="188"/>
      <c r="BL598" s="188"/>
      <c r="BM598" s="188"/>
      <c r="BN598" s="188"/>
      <c r="BO598" s="188"/>
      <c r="BP598" s="188"/>
      <c r="BQ598" s="188"/>
      <c r="BR598" s="188"/>
      <c r="BS598" s="188"/>
      <c r="BT598" s="188"/>
      <c r="BU598" s="188"/>
      <c r="BV598" s="188"/>
      <c r="BW598" s="188"/>
      <c r="BX598" s="188"/>
      <c r="BY598" s="188"/>
      <c r="BZ598" s="188"/>
      <c r="CA598" s="188"/>
      <c r="CB598" s="188"/>
      <c r="CC598" s="188"/>
      <c r="CD598" s="188"/>
      <c r="CE598" s="188"/>
      <c r="CF598" s="188"/>
      <c r="CG598" s="188"/>
      <c r="CH598" s="188"/>
      <c r="CI598" s="188"/>
      <c r="CJ598" s="188"/>
      <c r="CK598" s="188"/>
      <c r="CL598" s="188"/>
      <c r="CM598" s="188"/>
      <c r="CN598" s="188"/>
      <c r="CO598" s="188"/>
      <c r="CP598" s="188"/>
      <c r="CQ598" s="188"/>
      <c r="CR598" s="188"/>
      <c r="CS598" s="188"/>
      <c r="CT598" s="188"/>
      <c r="CU598" s="188"/>
      <c r="CV598" s="188"/>
      <c r="CW598" s="188"/>
      <c r="CX598" s="188"/>
      <c r="CY598" s="188"/>
      <c r="CZ598" s="188"/>
      <c r="DA598" s="188"/>
      <c r="DB598" s="188"/>
      <c r="DC598" s="188"/>
      <c r="DD598" s="188"/>
      <c r="DE598" s="188"/>
      <c r="DF598" s="188"/>
      <c r="DG598" s="188"/>
      <c r="DH598" s="188"/>
      <c r="DI598" s="188"/>
      <c r="DJ598" s="188"/>
      <c r="DK598" s="188"/>
      <c r="DL598" s="188"/>
      <c r="DM598" s="188"/>
      <c r="DN598" s="188"/>
      <c r="DO598" s="188"/>
      <c r="DP598" s="188"/>
      <c r="DQ598" s="188"/>
      <c r="DR598" s="188"/>
      <c r="DS598" s="188"/>
      <c r="DT598" s="188"/>
      <c r="DU598" s="188"/>
      <c r="DV598" s="188"/>
      <c r="DW598" s="188"/>
      <c r="DX598" s="188"/>
      <c r="DY598" s="188"/>
      <c r="DZ598" s="188"/>
      <c r="EA598" s="188"/>
      <c r="EB598" s="188"/>
      <c r="EC598" s="188"/>
      <c r="ED598" s="188"/>
      <c r="EE598" s="188"/>
      <c r="EF598" s="188"/>
      <c r="EG598" s="188"/>
      <c r="EH598" s="188"/>
      <c r="EI598" s="188"/>
      <c r="EJ598" s="188"/>
      <c r="EK598" s="188"/>
      <c r="EL598" s="188"/>
      <c r="EM598" s="188"/>
      <c r="EN598" s="188"/>
      <c r="EO598" s="188"/>
      <c r="EP598" s="188"/>
      <c r="EQ598" s="188"/>
      <c r="ER598" s="188"/>
      <c r="ES598" s="188"/>
    </row>
    <row r="599" spans="1:149" s="189" customFormat="1" ht="21.75" customHeight="1">
      <c r="A599" s="7" t="s">
        <v>239</v>
      </c>
      <c r="B599" s="137"/>
      <c r="C599" s="137"/>
      <c r="D599" s="145">
        <v>1541959</v>
      </c>
      <c r="E599" s="145"/>
      <c r="F599" s="145">
        <f>D599</f>
        <v>1541959</v>
      </c>
      <c r="G599" s="145"/>
      <c r="H599" s="145"/>
      <c r="I599" s="145"/>
      <c r="J599" s="145"/>
      <c r="K599" s="142"/>
      <c r="L599" s="142"/>
      <c r="M599" s="142"/>
      <c r="N599" s="145"/>
      <c r="O599" s="145"/>
      <c r="P599" s="145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DH599" s="188"/>
      <c r="DI599" s="188"/>
      <c r="DJ599" s="188"/>
      <c r="DK599" s="188"/>
      <c r="DL599" s="188"/>
      <c r="DM599" s="188"/>
      <c r="DN599" s="188"/>
      <c r="DO599" s="188"/>
      <c r="DP599" s="188"/>
      <c r="DQ599" s="188"/>
      <c r="DR599" s="188"/>
      <c r="DS599" s="188"/>
      <c r="DT599" s="188"/>
      <c r="DU599" s="188"/>
      <c r="DV599" s="188"/>
      <c r="DW599" s="188"/>
      <c r="DX599" s="188"/>
      <c r="DY599" s="188"/>
      <c r="DZ599" s="188"/>
      <c r="EA599" s="188"/>
      <c r="EB599" s="188"/>
      <c r="EC599" s="188"/>
      <c r="ED599" s="188"/>
      <c r="EE599" s="188"/>
      <c r="EF599" s="188"/>
      <c r="EG599" s="188"/>
      <c r="EH599" s="188"/>
      <c r="EI599" s="188"/>
      <c r="EJ599" s="188"/>
      <c r="EK599" s="188"/>
      <c r="EL599" s="188"/>
      <c r="EM599" s="188"/>
      <c r="EN599" s="188"/>
      <c r="EO599" s="188"/>
      <c r="EP599" s="188"/>
      <c r="EQ599" s="188"/>
      <c r="ER599" s="188"/>
      <c r="ES599" s="188"/>
    </row>
    <row r="600" spans="1:149" s="189" customFormat="1" ht="18" customHeight="1">
      <c r="A600" s="4" t="s">
        <v>281</v>
      </c>
      <c r="B600" s="137"/>
      <c r="C600" s="137"/>
      <c r="D600" s="145"/>
      <c r="E600" s="145"/>
      <c r="F600" s="145"/>
      <c r="G600" s="145"/>
      <c r="H600" s="145"/>
      <c r="I600" s="145"/>
      <c r="J600" s="145"/>
      <c r="K600" s="142"/>
      <c r="L600" s="142"/>
      <c r="M600" s="142"/>
      <c r="N600" s="145"/>
      <c r="O600" s="145"/>
      <c r="P600" s="145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88"/>
      <c r="BN600" s="188"/>
      <c r="BO600" s="188"/>
      <c r="BP600" s="188"/>
      <c r="BQ600" s="188"/>
      <c r="BR600" s="188"/>
      <c r="BS600" s="188"/>
      <c r="BT600" s="188"/>
      <c r="BU600" s="188"/>
      <c r="BV600" s="188"/>
      <c r="BW600" s="188"/>
      <c r="BX600" s="188"/>
      <c r="BY600" s="188"/>
      <c r="BZ600" s="188"/>
      <c r="CA600" s="188"/>
      <c r="CB600" s="188"/>
      <c r="CC600" s="188"/>
      <c r="CD600" s="188"/>
      <c r="CE600" s="188"/>
      <c r="CF600" s="188"/>
      <c r="CG600" s="188"/>
      <c r="CH600" s="188"/>
      <c r="CI600" s="188"/>
      <c r="CJ600" s="188"/>
      <c r="CK600" s="188"/>
      <c r="CL600" s="188"/>
      <c r="CM600" s="188"/>
      <c r="CN600" s="188"/>
      <c r="CO600" s="188"/>
      <c r="CP600" s="188"/>
      <c r="CQ600" s="188"/>
      <c r="CR600" s="188"/>
      <c r="CS600" s="188"/>
      <c r="CT600" s="188"/>
      <c r="CU600" s="188"/>
      <c r="CV600" s="188"/>
      <c r="CW600" s="188"/>
      <c r="CX600" s="188"/>
      <c r="CY600" s="188"/>
      <c r="CZ600" s="188"/>
      <c r="DA600" s="188"/>
      <c r="DB600" s="188"/>
      <c r="DC600" s="188"/>
      <c r="DD600" s="188"/>
      <c r="DE600" s="188"/>
      <c r="DF600" s="188"/>
      <c r="DG600" s="188"/>
      <c r="DH600" s="188"/>
      <c r="DI600" s="188"/>
      <c r="DJ600" s="188"/>
      <c r="DK600" s="188"/>
      <c r="DL600" s="188"/>
      <c r="DM600" s="188"/>
      <c r="DN600" s="188"/>
      <c r="DO600" s="188"/>
      <c r="DP600" s="188"/>
      <c r="DQ600" s="188"/>
      <c r="DR600" s="188"/>
      <c r="DS600" s="188"/>
      <c r="DT600" s="188"/>
      <c r="DU600" s="188"/>
      <c r="DV600" s="188"/>
      <c r="DW600" s="188"/>
      <c r="DX600" s="188"/>
      <c r="DY600" s="188"/>
      <c r="DZ600" s="188"/>
      <c r="EA600" s="188"/>
      <c r="EB600" s="188"/>
      <c r="EC600" s="188"/>
      <c r="ED600" s="188"/>
      <c r="EE600" s="188"/>
      <c r="EF600" s="188"/>
      <c r="EG600" s="188"/>
      <c r="EH600" s="188"/>
      <c r="EI600" s="188"/>
      <c r="EJ600" s="188"/>
      <c r="EK600" s="188"/>
      <c r="EL600" s="188"/>
      <c r="EM600" s="188"/>
      <c r="EN600" s="188"/>
      <c r="EO600" s="188"/>
      <c r="EP600" s="188"/>
      <c r="EQ600" s="188"/>
      <c r="ER600" s="188"/>
      <c r="ES600" s="188"/>
    </row>
    <row r="601" spans="1:149" s="189" customFormat="1" ht="16.5" customHeight="1">
      <c r="A601" s="7" t="s">
        <v>292</v>
      </c>
      <c r="B601" s="137"/>
      <c r="C601" s="137"/>
      <c r="D601" s="145">
        <v>12</v>
      </c>
      <c r="E601" s="145"/>
      <c r="F601" s="145">
        <f>D601</f>
        <v>12</v>
      </c>
      <c r="G601" s="145"/>
      <c r="H601" s="145"/>
      <c r="I601" s="145"/>
      <c r="J601" s="145"/>
      <c r="K601" s="142"/>
      <c r="L601" s="142"/>
      <c r="M601" s="142"/>
      <c r="N601" s="145"/>
      <c r="O601" s="145"/>
      <c r="P601" s="145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88"/>
      <c r="BN601" s="188"/>
      <c r="BO601" s="188"/>
      <c r="BP601" s="188"/>
      <c r="BQ601" s="188"/>
      <c r="BR601" s="188"/>
      <c r="BS601" s="188"/>
      <c r="BT601" s="188"/>
      <c r="BU601" s="188"/>
      <c r="BV601" s="188"/>
      <c r="BW601" s="188"/>
      <c r="BX601" s="188"/>
      <c r="BY601" s="188"/>
      <c r="BZ601" s="188"/>
      <c r="CA601" s="188"/>
      <c r="CB601" s="188"/>
      <c r="CC601" s="188"/>
      <c r="CD601" s="188"/>
      <c r="CE601" s="188"/>
      <c r="CF601" s="188"/>
      <c r="CG601" s="188"/>
      <c r="CH601" s="188"/>
      <c r="CI601" s="188"/>
      <c r="CJ601" s="188"/>
      <c r="CK601" s="188"/>
      <c r="CL601" s="188"/>
      <c r="CM601" s="188"/>
      <c r="CN601" s="188"/>
      <c r="CO601" s="188"/>
      <c r="CP601" s="188"/>
      <c r="CQ601" s="188"/>
      <c r="CR601" s="188"/>
      <c r="CS601" s="188"/>
      <c r="CT601" s="188"/>
      <c r="CU601" s="188"/>
      <c r="CV601" s="188"/>
      <c r="CW601" s="188"/>
      <c r="CX601" s="188"/>
      <c r="CY601" s="188"/>
      <c r="CZ601" s="188"/>
      <c r="DA601" s="188"/>
      <c r="DB601" s="188"/>
      <c r="DC601" s="188"/>
      <c r="DD601" s="188"/>
      <c r="DE601" s="188"/>
      <c r="DF601" s="188"/>
      <c r="DG601" s="188"/>
      <c r="DH601" s="188"/>
      <c r="DI601" s="188"/>
      <c r="DJ601" s="188"/>
      <c r="DK601" s="188"/>
      <c r="DL601" s="188"/>
      <c r="DM601" s="188"/>
      <c r="DN601" s="188"/>
      <c r="DO601" s="188"/>
      <c r="DP601" s="188"/>
      <c r="DQ601" s="188"/>
      <c r="DR601" s="188"/>
      <c r="DS601" s="188"/>
      <c r="DT601" s="188"/>
      <c r="DU601" s="188"/>
      <c r="DV601" s="188"/>
      <c r="DW601" s="188"/>
      <c r="DX601" s="188"/>
      <c r="DY601" s="188"/>
      <c r="DZ601" s="188"/>
      <c r="EA601" s="188"/>
      <c r="EB601" s="188"/>
      <c r="EC601" s="188"/>
      <c r="ED601" s="188"/>
      <c r="EE601" s="188"/>
      <c r="EF601" s="188"/>
      <c r="EG601" s="188"/>
      <c r="EH601" s="188"/>
      <c r="EI601" s="188"/>
      <c r="EJ601" s="188"/>
      <c r="EK601" s="188"/>
      <c r="EL601" s="188"/>
      <c r="EM601" s="188"/>
      <c r="EN601" s="188"/>
      <c r="EO601" s="188"/>
      <c r="EP601" s="188"/>
      <c r="EQ601" s="188"/>
      <c r="ER601" s="188"/>
      <c r="ES601" s="188"/>
    </row>
    <row r="602" spans="1:149" s="189" customFormat="1" ht="15.75" customHeight="1">
      <c r="A602" s="4" t="s">
        <v>232</v>
      </c>
      <c r="B602" s="137"/>
      <c r="C602" s="137"/>
      <c r="D602" s="145"/>
      <c r="E602" s="145"/>
      <c r="F602" s="145"/>
      <c r="G602" s="145"/>
      <c r="H602" s="145"/>
      <c r="I602" s="145"/>
      <c r="J602" s="145"/>
      <c r="K602" s="142"/>
      <c r="L602" s="142"/>
      <c r="M602" s="142"/>
      <c r="N602" s="145"/>
      <c r="O602" s="145"/>
      <c r="P602" s="145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188"/>
      <c r="BN602" s="188"/>
      <c r="BO602" s="188"/>
      <c r="BP602" s="188"/>
      <c r="BQ602" s="188"/>
      <c r="BR602" s="188"/>
      <c r="BS602" s="188"/>
      <c r="BT602" s="188"/>
      <c r="BU602" s="188"/>
      <c r="BV602" s="188"/>
      <c r="BW602" s="188"/>
      <c r="BX602" s="188"/>
      <c r="BY602" s="188"/>
      <c r="BZ602" s="188"/>
      <c r="CA602" s="188"/>
      <c r="CB602" s="188"/>
      <c r="CC602" s="188"/>
      <c r="CD602" s="188"/>
      <c r="CE602" s="188"/>
      <c r="CF602" s="188"/>
      <c r="CG602" s="188"/>
      <c r="CH602" s="188"/>
      <c r="CI602" s="188"/>
      <c r="CJ602" s="188"/>
      <c r="CK602" s="188"/>
      <c r="CL602" s="188"/>
      <c r="CM602" s="188"/>
      <c r="CN602" s="188"/>
      <c r="CO602" s="188"/>
      <c r="CP602" s="188"/>
      <c r="CQ602" s="188"/>
      <c r="CR602" s="188"/>
      <c r="CS602" s="188"/>
      <c r="CT602" s="188"/>
      <c r="CU602" s="188"/>
      <c r="CV602" s="188"/>
      <c r="CW602" s="188"/>
      <c r="CX602" s="188"/>
      <c r="CY602" s="188"/>
      <c r="CZ602" s="188"/>
      <c r="DA602" s="188"/>
      <c r="DB602" s="188"/>
      <c r="DC602" s="188"/>
      <c r="DD602" s="188"/>
      <c r="DE602" s="188"/>
      <c r="DF602" s="188"/>
      <c r="DG602" s="188"/>
      <c r="DH602" s="188"/>
      <c r="DI602" s="188"/>
      <c r="DJ602" s="188"/>
      <c r="DK602" s="188"/>
      <c r="DL602" s="188"/>
      <c r="DM602" s="188"/>
      <c r="DN602" s="188"/>
      <c r="DO602" s="188"/>
      <c r="DP602" s="188"/>
      <c r="DQ602" s="188"/>
      <c r="DR602" s="188"/>
      <c r="DS602" s="188"/>
      <c r="DT602" s="188"/>
      <c r="DU602" s="188"/>
      <c r="DV602" s="188"/>
      <c r="DW602" s="188"/>
      <c r="DX602" s="188"/>
      <c r="DY602" s="188"/>
      <c r="DZ602" s="188"/>
      <c r="EA602" s="188"/>
      <c r="EB602" s="188"/>
      <c r="EC602" s="188"/>
      <c r="ED602" s="188"/>
      <c r="EE602" s="188"/>
      <c r="EF602" s="188"/>
      <c r="EG602" s="188"/>
      <c r="EH602" s="188"/>
      <c r="EI602" s="188"/>
      <c r="EJ602" s="188"/>
      <c r="EK602" s="188"/>
      <c r="EL602" s="188"/>
      <c r="EM602" s="188"/>
      <c r="EN602" s="188"/>
      <c r="EO602" s="188"/>
      <c r="EP602" s="188"/>
      <c r="EQ602" s="188"/>
      <c r="ER602" s="188"/>
      <c r="ES602" s="188"/>
    </row>
    <row r="603" spans="1:149" s="189" customFormat="1" ht="19.5" customHeight="1">
      <c r="A603" s="7" t="s">
        <v>293</v>
      </c>
      <c r="B603" s="137"/>
      <c r="C603" s="137"/>
      <c r="D603" s="145">
        <f>D599/D601</f>
        <v>128496.58333333333</v>
      </c>
      <c r="E603" s="145"/>
      <c r="F603" s="145">
        <f>D603</f>
        <v>128496.58333333333</v>
      </c>
      <c r="G603" s="145"/>
      <c r="H603" s="145"/>
      <c r="I603" s="145"/>
      <c r="J603" s="145"/>
      <c r="K603" s="142"/>
      <c r="L603" s="142"/>
      <c r="M603" s="142"/>
      <c r="N603" s="145"/>
      <c r="O603" s="145"/>
      <c r="P603" s="145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88"/>
      <c r="BN603" s="188"/>
      <c r="BO603" s="188"/>
      <c r="BP603" s="188"/>
      <c r="BQ603" s="188"/>
      <c r="BR603" s="188"/>
      <c r="BS603" s="188"/>
      <c r="BT603" s="188"/>
      <c r="BU603" s="188"/>
      <c r="BV603" s="188"/>
      <c r="BW603" s="188"/>
      <c r="BX603" s="188"/>
      <c r="BY603" s="188"/>
      <c r="BZ603" s="188"/>
      <c r="CA603" s="188"/>
      <c r="CB603" s="188"/>
      <c r="CC603" s="188"/>
      <c r="CD603" s="188"/>
      <c r="CE603" s="188"/>
      <c r="CF603" s="188"/>
      <c r="CG603" s="188"/>
      <c r="CH603" s="188"/>
      <c r="CI603" s="188"/>
      <c r="CJ603" s="188"/>
      <c r="CK603" s="188"/>
      <c r="CL603" s="188"/>
      <c r="CM603" s="188"/>
      <c r="CN603" s="188"/>
      <c r="CO603" s="188"/>
      <c r="CP603" s="188"/>
      <c r="CQ603" s="188"/>
      <c r="CR603" s="188"/>
      <c r="CS603" s="188"/>
      <c r="CT603" s="188"/>
      <c r="CU603" s="188"/>
      <c r="CV603" s="188"/>
      <c r="CW603" s="188"/>
      <c r="CX603" s="188"/>
      <c r="CY603" s="188"/>
      <c r="CZ603" s="188"/>
      <c r="DA603" s="188"/>
      <c r="DB603" s="188"/>
      <c r="DC603" s="188"/>
      <c r="DD603" s="188"/>
      <c r="DE603" s="188"/>
      <c r="DF603" s="188"/>
      <c r="DG603" s="188"/>
      <c r="DH603" s="188"/>
      <c r="DI603" s="188"/>
      <c r="DJ603" s="188"/>
      <c r="DK603" s="188"/>
      <c r="DL603" s="188"/>
      <c r="DM603" s="188"/>
      <c r="DN603" s="188"/>
      <c r="DO603" s="188"/>
      <c r="DP603" s="188"/>
      <c r="DQ603" s="188"/>
      <c r="DR603" s="188"/>
      <c r="DS603" s="188"/>
      <c r="DT603" s="188"/>
      <c r="DU603" s="188"/>
      <c r="DV603" s="188"/>
      <c r="DW603" s="188"/>
      <c r="DX603" s="188"/>
      <c r="DY603" s="188"/>
      <c r="DZ603" s="188"/>
      <c r="EA603" s="188"/>
      <c r="EB603" s="188"/>
      <c r="EC603" s="188"/>
      <c r="ED603" s="188"/>
      <c r="EE603" s="188"/>
      <c r="EF603" s="188"/>
      <c r="EG603" s="188"/>
      <c r="EH603" s="188"/>
      <c r="EI603" s="188"/>
      <c r="EJ603" s="188"/>
      <c r="EK603" s="188"/>
      <c r="EL603" s="188"/>
      <c r="EM603" s="188"/>
      <c r="EN603" s="188"/>
      <c r="EO603" s="188"/>
      <c r="EP603" s="188"/>
      <c r="EQ603" s="188"/>
      <c r="ER603" s="188"/>
      <c r="ES603" s="188"/>
    </row>
    <row r="604" spans="1:149" s="221" customFormat="1" ht="28.5" customHeight="1">
      <c r="A604" s="8" t="s">
        <v>523</v>
      </c>
      <c r="B604" s="36"/>
      <c r="C604" s="36"/>
      <c r="D604" s="32">
        <f>D606</f>
        <v>500000</v>
      </c>
      <c r="E604" s="32"/>
      <c r="F604" s="32">
        <f>F606</f>
        <v>500000</v>
      </c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  <c r="AM604" s="220"/>
      <c r="AN604" s="220"/>
      <c r="AO604" s="220"/>
      <c r="AP604" s="220"/>
      <c r="AQ604" s="220"/>
      <c r="AR604" s="220"/>
      <c r="AS604" s="220"/>
      <c r="AT604" s="220"/>
      <c r="AU604" s="220"/>
      <c r="AV604" s="220"/>
      <c r="AW604" s="220"/>
      <c r="AX604" s="220"/>
      <c r="AY604" s="220"/>
      <c r="AZ604" s="220"/>
      <c r="BA604" s="220"/>
      <c r="BB604" s="220"/>
      <c r="BC604" s="220"/>
      <c r="BD604" s="220"/>
      <c r="BE604" s="220"/>
      <c r="BF604" s="220"/>
      <c r="BG604" s="220"/>
      <c r="BH604" s="220"/>
      <c r="BI604" s="220"/>
      <c r="BJ604" s="220"/>
      <c r="BK604" s="220"/>
      <c r="BL604" s="220"/>
      <c r="BM604" s="220"/>
      <c r="BN604" s="220"/>
      <c r="BO604" s="220"/>
      <c r="BP604" s="220"/>
      <c r="BQ604" s="220"/>
      <c r="BR604" s="220"/>
      <c r="BS604" s="220"/>
      <c r="BT604" s="220"/>
      <c r="BU604" s="220"/>
      <c r="BV604" s="220"/>
      <c r="BW604" s="220"/>
      <c r="BX604" s="220"/>
      <c r="BY604" s="220"/>
      <c r="BZ604" s="220"/>
      <c r="CA604" s="220"/>
      <c r="CB604" s="220"/>
      <c r="CC604" s="220"/>
      <c r="CD604" s="220"/>
      <c r="CE604" s="220"/>
      <c r="CF604" s="220"/>
      <c r="CG604" s="220"/>
      <c r="CH604" s="220"/>
      <c r="CI604" s="220"/>
      <c r="CJ604" s="220"/>
      <c r="CK604" s="220"/>
      <c r="CL604" s="220"/>
      <c r="CM604" s="220"/>
      <c r="CN604" s="220"/>
      <c r="CO604" s="220"/>
      <c r="CP604" s="220"/>
      <c r="CQ604" s="220"/>
      <c r="CR604" s="220"/>
      <c r="CS604" s="220"/>
      <c r="CT604" s="220"/>
      <c r="CU604" s="220"/>
      <c r="CV604" s="220"/>
      <c r="CW604" s="220"/>
      <c r="CX604" s="220"/>
      <c r="CY604" s="220"/>
      <c r="CZ604" s="220"/>
      <c r="DA604" s="220"/>
      <c r="DB604" s="220"/>
      <c r="DC604" s="220"/>
      <c r="DD604" s="220"/>
      <c r="DE604" s="220"/>
      <c r="DF604" s="220"/>
      <c r="DG604" s="220"/>
      <c r="DH604" s="220"/>
      <c r="DI604" s="220"/>
      <c r="DJ604" s="220"/>
      <c r="DK604" s="220"/>
      <c r="DL604" s="220"/>
      <c r="DM604" s="220"/>
      <c r="DN604" s="220"/>
      <c r="DO604" s="220"/>
      <c r="DP604" s="220"/>
      <c r="DQ604" s="220"/>
      <c r="DR604" s="220"/>
      <c r="DS604" s="220"/>
      <c r="DT604" s="220"/>
      <c r="DU604" s="220"/>
      <c r="DV604" s="220"/>
      <c r="DW604" s="220"/>
      <c r="DX604" s="220"/>
      <c r="DY604" s="220"/>
      <c r="DZ604" s="220"/>
      <c r="EA604" s="220"/>
      <c r="EB604" s="220"/>
      <c r="EC604" s="220"/>
      <c r="ED604" s="220"/>
      <c r="EE604" s="220"/>
      <c r="EF604" s="220"/>
      <c r="EG604" s="220"/>
      <c r="EH604" s="220"/>
      <c r="EI604" s="220"/>
      <c r="EJ604" s="220"/>
      <c r="EK604" s="220"/>
      <c r="EL604" s="220"/>
      <c r="EM604" s="220"/>
      <c r="EN604" s="220"/>
      <c r="EO604" s="220"/>
      <c r="EP604" s="220"/>
      <c r="EQ604" s="220"/>
      <c r="ER604" s="220"/>
      <c r="ES604" s="220"/>
    </row>
    <row r="605" spans="1:149" s="189" customFormat="1" ht="19.5" customHeight="1">
      <c r="A605" s="4" t="s">
        <v>77</v>
      </c>
      <c r="B605" s="137"/>
      <c r="C605" s="137"/>
      <c r="D605" s="145"/>
      <c r="E605" s="145"/>
      <c r="F605" s="145"/>
      <c r="G605" s="145"/>
      <c r="H605" s="145"/>
      <c r="I605" s="145"/>
      <c r="J605" s="145"/>
      <c r="K605" s="142"/>
      <c r="L605" s="142"/>
      <c r="M605" s="142"/>
      <c r="N605" s="145"/>
      <c r="O605" s="145"/>
      <c r="P605" s="145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  <c r="BB605" s="188"/>
      <c r="BC605" s="188"/>
      <c r="BD605" s="188"/>
      <c r="BE605" s="188"/>
      <c r="BF605" s="188"/>
      <c r="BG605" s="188"/>
      <c r="BH605" s="188"/>
      <c r="BI605" s="188"/>
      <c r="BJ605" s="188"/>
      <c r="BK605" s="188"/>
      <c r="BL605" s="188"/>
      <c r="BM605" s="188"/>
      <c r="BN605" s="188"/>
      <c r="BO605" s="188"/>
      <c r="BP605" s="188"/>
      <c r="BQ605" s="188"/>
      <c r="BR605" s="188"/>
      <c r="BS605" s="188"/>
      <c r="BT605" s="188"/>
      <c r="BU605" s="188"/>
      <c r="BV605" s="188"/>
      <c r="BW605" s="188"/>
      <c r="BX605" s="188"/>
      <c r="BY605" s="188"/>
      <c r="BZ605" s="188"/>
      <c r="CA605" s="188"/>
      <c r="CB605" s="188"/>
      <c r="CC605" s="188"/>
      <c r="CD605" s="188"/>
      <c r="CE605" s="188"/>
      <c r="CF605" s="188"/>
      <c r="CG605" s="188"/>
      <c r="CH605" s="188"/>
      <c r="CI605" s="188"/>
      <c r="CJ605" s="188"/>
      <c r="CK605" s="188"/>
      <c r="CL605" s="188"/>
      <c r="CM605" s="188"/>
      <c r="CN605" s="188"/>
      <c r="CO605" s="188"/>
      <c r="CP605" s="188"/>
      <c r="CQ605" s="188"/>
      <c r="CR605" s="188"/>
      <c r="CS605" s="188"/>
      <c r="CT605" s="188"/>
      <c r="CU605" s="188"/>
      <c r="CV605" s="188"/>
      <c r="CW605" s="188"/>
      <c r="CX605" s="188"/>
      <c r="CY605" s="188"/>
      <c r="CZ605" s="188"/>
      <c r="DA605" s="188"/>
      <c r="DB605" s="188"/>
      <c r="DC605" s="188"/>
      <c r="DD605" s="188"/>
      <c r="DE605" s="188"/>
      <c r="DF605" s="188"/>
      <c r="DG605" s="188"/>
      <c r="DH605" s="188"/>
      <c r="DI605" s="188"/>
      <c r="DJ605" s="188"/>
      <c r="DK605" s="188"/>
      <c r="DL605" s="188"/>
      <c r="DM605" s="188"/>
      <c r="DN605" s="188"/>
      <c r="DO605" s="188"/>
      <c r="DP605" s="188"/>
      <c r="DQ605" s="188"/>
      <c r="DR605" s="188"/>
      <c r="DS605" s="188"/>
      <c r="DT605" s="188"/>
      <c r="DU605" s="188"/>
      <c r="DV605" s="188"/>
      <c r="DW605" s="188"/>
      <c r="DX605" s="188"/>
      <c r="DY605" s="188"/>
      <c r="DZ605" s="188"/>
      <c r="EA605" s="188"/>
      <c r="EB605" s="188"/>
      <c r="EC605" s="188"/>
      <c r="ED605" s="188"/>
      <c r="EE605" s="188"/>
      <c r="EF605" s="188"/>
      <c r="EG605" s="188"/>
      <c r="EH605" s="188"/>
      <c r="EI605" s="188"/>
      <c r="EJ605" s="188"/>
      <c r="EK605" s="188"/>
      <c r="EL605" s="188"/>
      <c r="EM605" s="188"/>
      <c r="EN605" s="188"/>
      <c r="EO605" s="188"/>
      <c r="EP605" s="188"/>
      <c r="EQ605" s="188"/>
      <c r="ER605" s="188"/>
      <c r="ES605" s="188"/>
    </row>
    <row r="606" spans="1:149" s="189" customFormat="1" ht="21.75" customHeight="1">
      <c r="A606" s="7" t="s">
        <v>239</v>
      </c>
      <c r="B606" s="137"/>
      <c r="C606" s="137"/>
      <c r="D606" s="145">
        <v>500000</v>
      </c>
      <c r="E606" s="145"/>
      <c r="F606" s="145">
        <f>D606</f>
        <v>500000</v>
      </c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  <c r="ES606" s="188"/>
    </row>
    <row r="607" spans="1:149" s="189" customFormat="1" ht="18" customHeight="1">
      <c r="A607" s="4" t="s">
        <v>281</v>
      </c>
      <c r="B607" s="137"/>
      <c r="C607" s="137"/>
      <c r="D607" s="145"/>
      <c r="E607" s="145"/>
      <c r="F607" s="145"/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  <c r="ES607" s="188"/>
    </row>
    <row r="608" spans="1:149" s="189" customFormat="1" ht="16.5" customHeight="1">
      <c r="A608" s="7" t="s">
        <v>292</v>
      </c>
      <c r="B608" s="137"/>
      <c r="C608" s="137"/>
      <c r="D608" s="145">
        <v>2</v>
      </c>
      <c r="E608" s="145"/>
      <c r="F608" s="145">
        <f>D608</f>
        <v>2</v>
      </c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  <c r="ES608" s="188"/>
    </row>
    <row r="609" spans="1:149" s="189" customFormat="1" ht="15.75" customHeight="1">
      <c r="A609" s="4" t="s">
        <v>232</v>
      </c>
      <c r="B609" s="137"/>
      <c r="C609" s="137"/>
      <c r="D609" s="145"/>
      <c r="E609" s="145"/>
      <c r="F609" s="145"/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  <c r="ES609" s="188"/>
    </row>
    <row r="610" spans="1:149" s="189" customFormat="1" ht="19.5" customHeight="1">
      <c r="A610" s="7" t="s">
        <v>293</v>
      </c>
      <c r="B610" s="137"/>
      <c r="C610" s="137"/>
      <c r="D610" s="145">
        <f>D606/D608</f>
        <v>250000</v>
      </c>
      <c r="E610" s="145"/>
      <c r="F610" s="145">
        <f>D610</f>
        <v>250000</v>
      </c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  <c r="ES610" s="188"/>
    </row>
    <row r="611" spans="1:235" s="167" customFormat="1" ht="54.75" customHeight="1">
      <c r="A611" s="264" t="s">
        <v>448</v>
      </c>
      <c r="B611" s="186"/>
      <c r="C611" s="186"/>
      <c r="D611" s="187">
        <f>D613+D626</f>
        <v>305240</v>
      </c>
      <c r="E611" s="187">
        <f>E649+E665</f>
        <v>594540</v>
      </c>
      <c r="F611" s="187">
        <f>D611+E611</f>
        <v>899780</v>
      </c>
      <c r="G611" s="187">
        <f>G613+G626</f>
        <v>313730</v>
      </c>
      <c r="H611" s="187">
        <f>H649+H665</f>
        <v>630370</v>
      </c>
      <c r="I611" s="187"/>
      <c r="J611" s="187">
        <f>G611+H611</f>
        <v>944100</v>
      </c>
      <c r="K611" s="187" t="e">
        <f>#REF!+#REF!</f>
        <v>#REF!</v>
      </c>
      <c r="L611" s="187" t="e">
        <f>#REF!+#REF!</f>
        <v>#REF!</v>
      </c>
      <c r="M611" s="187" t="e">
        <f>#REF!+#REF!</f>
        <v>#REF!</v>
      </c>
      <c r="N611" s="187">
        <f>N613+N626</f>
        <v>322010</v>
      </c>
      <c r="O611" s="187">
        <f>O649+O665</f>
        <v>664380</v>
      </c>
      <c r="P611" s="187">
        <f>N611+O611</f>
        <v>986390</v>
      </c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  <c r="DU611" s="119"/>
      <c r="DV611" s="119"/>
      <c r="DW611" s="119"/>
      <c r="DX611" s="119"/>
      <c r="DY611" s="119"/>
      <c r="DZ611" s="119"/>
      <c r="EA611" s="119"/>
      <c r="EB611" s="119"/>
      <c r="EC611" s="119"/>
      <c r="ED611" s="119"/>
      <c r="EE611" s="119"/>
      <c r="EF611" s="119"/>
      <c r="EG611" s="119"/>
      <c r="EH611" s="119"/>
      <c r="EI611" s="119"/>
      <c r="EJ611" s="119"/>
      <c r="EK611" s="119"/>
      <c r="EL611" s="119"/>
      <c r="EM611" s="119"/>
      <c r="EN611" s="119"/>
      <c r="EO611" s="119"/>
      <c r="EP611" s="119"/>
      <c r="EQ611" s="119"/>
      <c r="ER611" s="119"/>
      <c r="ES611" s="119"/>
      <c r="ET611" s="119"/>
      <c r="EU611" s="119"/>
      <c r="EV611" s="119"/>
      <c r="EW611" s="119"/>
      <c r="EX611" s="119"/>
      <c r="EY611" s="119"/>
      <c r="EZ611" s="119"/>
      <c r="FA611" s="119"/>
      <c r="FB611" s="119"/>
      <c r="FC611" s="119"/>
      <c r="FD611" s="119"/>
      <c r="FE611" s="119"/>
      <c r="FF611" s="119"/>
      <c r="FG611" s="119"/>
      <c r="FH611" s="119"/>
      <c r="FI611" s="119"/>
      <c r="FJ611" s="119"/>
      <c r="FK611" s="119"/>
      <c r="FL611" s="119"/>
      <c r="FM611" s="119"/>
      <c r="FN611" s="119"/>
      <c r="FO611" s="119"/>
      <c r="FP611" s="119"/>
      <c r="FQ611" s="119"/>
      <c r="FR611" s="119"/>
      <c r="FS611" s="119"/>
      <c r="FT611" s="119"/>
      <c r="FU611" s="119"/>
      <c r="FV611" s="119"/>
      <c r="FW611" s="119"/>
      <c r="FX611" s="119"/>
      <c r="FY611" s="119"/>
      <c r="FZ611" s="119"/>
      <c r="GA611" s="119"/>
      <c r="GB611" s="119"/>
      <c r="GC611" s="119"/>
      <c r="GD611" s="119"/>
      <c r="GE611" s="119"/>
      <c r="GF611" s="119"/>
      <c r="GG611" s="119"/>
      <c r="GH611" s="119"/>
      <c r="GI611" s="119"/>
      <c r="GJ611" s="119"/>
      <c r="GK611" s="119"/>
      <c r="GL611" s="119"/>
      <c r="GM611" s="119"/>
      <c r="GN611" s="119"/>
      <c r="GO611" s="119"/>
      <c r="GP611" s="119"/>
      <c r="GQ611" s="119"/>
      <c r="GR611" s="119"/>
      <c r="GS611" s="119"/>
      <c r="GT611" s="119"/>
      <c r="GU611" s="119"/>
      <c r="GV611" s="119"/>
      <c r="GW611" s="119"/>
      <c r="GX611" s="119"/>
      <c r="GY611" s="119"/>
      <c r="GZ611" s="119"/>
      <c r="HA611" s="119"/>
      <c r="HB611" s="119"/>
      <c r="HC611" s="119"/>
      <c r="HD611" s="119"/>
      <c r="HE611" s="119"/>
      <c r="HF611" s="119"/>
      <c r="HG611" s="119"/>
      <c r="HH611" s="119"/>
      <c r="HI611" s="119"/>
      <c r="HJ611" s="119"/>
      <c r="HK611" s="119"/>
      <c r="HL611" s="119"/>
      <c r="HM611" s="119"/>
      <c r="HN611" s="119"/>
      <c r="HO611" s="119"/>
      <c r="HP611" s="119"/>
      <c r="HQ611" s="119"/>
      <c r="HR611" s="119"/>
      <c r="HS611" s="119"/>
      <c r="HT611" s="119"/>
      <c r="HU611" s="119"/>
      <c r="HV611" s="119"/>
      <c r="HW611" s="119"/>
      <c r="HX611" s="119"/>
      <c r="HY611" s="119"/>
      <c r="HZ611" s="119"/>
      <c r="IA611" s="119"/>
    </row>
    <row r="612" spans="1:235" s="162" customFormat="1" ht="36" customHeight="1">
      <c r="A612" s="78" t="s">
        <v>208</v>
      </c>
      <c r="B612" s="79"/>
      <c r="C612" s="79"/>
      <c r="D612" s="87"/>
      <c r="E612" s="87"/>
      <c r="F612" s="87"/>
      <c r="G612" s="87"/>
      <c r="H612" s="87"/>
      <c r="I612" s="87"/>
      <c r="J612" s="87"/>
      <c r="K612" s="163"/>
      <c r="L612" s="83"/>
      <c r="M612" s="87"/>
      <c r="N612" s="87"/>
      <c r="O612" s="87"/>
      <c r="P612" s="87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  <c r="DO612" s="81"/>
      <c r="DP612" s="81"/>
      <c r="DQ612" s="81"/>
      <c r="DR612" s="81"/>
      <c r="DS612" s="81"/>
      <c r="DT612" s="81"/>
      <c r="DU612" s="81"/>
      <c r="DV612" s="81"/>
      <c r="DW612" s="81"/>
      <c r="DX612" s="81"/>
      <c r="DY612" s="81"/>
      <c r="DZ612" s="81"/>
      <c r="EA612" s="81"/>
      <c r="EB612" s="81"/>
      <c r="EC612" s="81"/>
      <c r="ED612" s="81"/>
      <c r="EE612" s="81"/>
      <c r="EF612" s="81"/>
      <c r="EG612" s="81"/>
      <c r="EH612" s="81"/>
      <c r="EI612" s="81"/>
      <c r="EJ612" s="81"/>
      <c r="EK612" s="81"/>
      <c r="EL612" s="81"/>
      <c r="EM612" s="81"/>
      <c r="EN612" s="81"/>
      <c r="EO612" s="81"/>
      <c r="EP612" s="81"/>
      <c r="EQ612" s="81"/>
      <c r="ER612" s="81"/>
      <c r="ES612" s="81"/>
      <c r="ET612" s="81"/>
      <c r="EU612" s="81"/>
      <c r="EV612" s="81"/>
      <c r="EW612" s="81"/>
      <c r="EX612" s="81"/>
      <c r="EY612" s="81"/>
      <c r="EZ612" s="81"/>
      <c r="FA612" s="81"/>
      <c r="FB612" s="81"/>
      <c r="FC612" s="81"/>
      <c r="FD612" s="81"/>
      <c r="FE612" s="81"/>
      <c r="FF612" s="81"/>
      <c r="FG612" s="81"/>
      <c r="FH612" s="81"/>
      <c r="FI612" s="81"/>
      <c r="FJ612" s="81"/>
      <c r="FK612" s="81"/>
      <c r="FL612" s="81"/>
      <c r="FM612" s="81"/>
      <c r="FN612" s="81"/>
      <c r="FO612" s="81"/>
      <c r="FP612" s="81"/>
      <c r="FQ612" s="81"/>
      <c r="FR612" s="81"/>
      <c r="FS612" s="81"/>
      <c r="FT612" s="81"/>
      <c r="FU612" s="81"/>
      <c r="FV612" s="81"/>
      <c r="FW612" s="81"/>
      <c r="FX612" s="81"/>
      <c r="FY612" s="81"/>
      <c r="FZ612" s="81"/>
      <c r="GA612" s="81"/>
      <c r="GB612" s="81"/>
      <c r="GC612" s="81"/>
      <c r="GD612" s="81"/>
      <c r="GE612" s="81"/>
      <c r="GF612" s="81"/>
      <c r="GG612" s="81"/>
      <c r="GH612" s="81"/>
      <c r="GI612" s="81"/>
      <c r="GJ612" s="81"/>
      <c r="GK612" s="81"/>
      <c r="GL612" s="81"/>
      <c r="GM612" s="81"/>
      <c r="GN612" s="81"/>
      <c r="GO612" s="81"/>
      <c r="GP612" s="81"/>
      <c r="GQ612" s="81"/>
      <c r="GR612" s="81"/>
      <c r="GS612" s="81"/>
      <c r="GT612" s="81"/>
      <c r="GU612" s="81"/>
      <c r="GV612" s="81"/>
      <c r="GW612" s="81"/>
      <c r="GX612" s="81"/>
      <c r="GY612" s="81"/>
      <c r="GZ612" s="81"/>
      <c r="HA612" s="81"/>
      <c r="HB612" s="81"/>
      <c r="HC612" s="81"/>
      <c r="HD612" s="81"/>
      <c r="HE612" s="81"/>
      <c r="HF612" s="81"/>
      <c r="HG612" s="81"/>
      <c r="HH612" s="81"/>
      <c r="HI612" s="81"/>
      <c r="HJ612" s="81"/>
      <c r="HK612" s="81"/>
      <c r="HL612" s="81"/>
      <c r="HM612" s="81"/>
      <c r="HN612" s="81"/>
      <c r="HO612" s="81"/>
      <c r="HP612" s="81"/>
      <c r="HQ612" s="81"/>
      <c r="HR612" s="81"/>
      <c r="HS612" s="81"/>
      <c r="HT612" s="81"/>
      <c r="HU612" s="81"/>
      <c r="HV612" s="81"/>
      <c r="HW612" s="81"/>
      <c r="HX612" s="81"/>
      <c r="HY612" s="81"/>
      <c r="HZ612" s="81"/>
      <c r="IA612" s="81"/>
    </row>
    <row r="613" spans="1:235" s="93" customFormat="1" ht="36.75" customHeight="1">
      <c r="A613" s="132" t="s">
        <v>449</v>
      </c>
      <c r="B613" s="132"/>
      <c r="C613" s="132"/>
      <c r="D613" s="133">
        <f>D615+D616+D617</f>
        <v>177500</v>
      </c>
      <c r="E613" s="133"/>
      <c r="F613" s="133">
        <f>F615+F616+F617</f>
        <v>177500</v>
      </c>
      <c r="G613" s="133">
        <f>G615+G616+G617</f>
        <v>177500</v>
      </c>
      <c r="H613" s="133"/>
      <c r="I613" s="133"/>
      <c r="J613" s="133">
        <f>J615+J616+J617</f>
        <v>177500</v>
      </c>
      <c r="K613" s="133"/>
      <c r="L613" s="131"/>
      <c r="M613" s="131"/>
      <c r="N613" s="133">
        <f>N615+N616+N617</f>
        <v>177500</v>
      </c>
      <c r="O613" s="133"/>
      <c r="P613" s="133">
        <f>P615+P616+P617</f>
        <v>177500</v>
      </c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  <c r="CE613" s="124"/>
      <c r="CF613" s="124"/>
      <c r="CG613" s="124"/>
      <c r="CH613" s="124"/>
      <c r="CI613" s="124"/>
      <c r="CJ613" s="124"/>
      <c r="CK613" s="124"/>
      <c r="CL613" s="124"/>
      <c r="CM613" s="124"/>
      <c r="CN613" s="124"/>
      <c r="CO613" s="124"/>
      <c r="CP613" s="124"/>
      <c r="CQ613" s="124"/>
      <c r="CR613" s="124"/>
      <c r="CS613" s="124"/>
      <c r="CT613" s="124"/>
      <c r="CU613" s="124"/>
      <c r="CV613" s="124"/>
      <c r="CW613" s="124"/>
      <c r="CX613" s="124"/>
      <c r="CY613" s="124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124"/>
      <c r="DP613" s="124"/>
      <c r="DQ613" s="124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  <c r="EG613" s="124"/>
      <c r="EH613" s="124"/>
      <c r="EI613" s="124"/>
      <c r="EJ613" s="124"/>
      <c r="EK613" s="124"/>
      <c r="EL613" s="124"/>
      <c r="EM613" s="124"/>
      <c r="EN613" s="124"/>
      <c r="EO613" s="124"/>
      <c r="EP613" s="124"/>
      <c r="EQ613" s="124"/>
      <c r="ER613" s="124"/>
      <c r="ES613" s="124"/>
      <c r="ET613" s="124"/>
      <c r="EU613" s="124"/>
      <c r="EV613" s="124"/>
      <c r="EW613" s="124"/>
      <c r="EX613" s="124"/>
      <c r="EY613" s="124"/>
      <c r="EZ613" s="124"/>
      <c r="FA613" s="124"/>
      <c r="FB613" s="124"/>
      <c r="FC613" s="124"/>
      <c r="FD613" s="124"/>
      <c r="FE613" s="124"/>
      <c r="FF613" s="124"/>
      <c r="FG613" s="124"/>
      <c r="FH613" s="124"/>
      <c r="FI613" s="124"/>
      <c r="FJ613" s="124"/>
      <c r="FK613" s="124"/>
      <c r="FL613" s="124"/>
      <c r="FM613" s="124"/>
      <c r="FN613" s="124"/>
      <c r="FO613" s="124"/>
      <c r="FP613" s="124"/>
      <c r="FQ613" s="124"/>
      <c r="FR613" s="124"/>
      <c r="FS613" s="124"/>
      <c r="FT613" s="124"/>
      <c r="FU613" s="124"/>
      <c r="FV613" s="124"/>
      <c r="FW613" s="124"/>
      <c r="FX613" s="124"/>
      <c r="FY613" s="124"/>
      <c r="FZ613" s="124"/>
      <c r="GA613" s="124"/>
      <c r="GB613" s="124"/>
      <c r="GC613" s="124"/>
      <c r="GD613" s="124"/>
      <c r="GE613" s="124"/>
      <c r="GF613" s="124"/>
      <c r="GG613" s="124"/>
      <c r="GH613" s="124"/>
      <c r="GI613" s="124"/>
      <c r="GJ613" s="124"/>
      <c r="GK613" s="124"/>
      <c r="GL613" s="124"/>
      <c r="GM613" s="124"/>
      <c r="GN613" s="124"/>
      <c r="GO613" s="124"/>
      <c r="GP613" s="124"/>
      <c r="GQ613" s="124"/>
      <c r="GR613" s="124"/>
      <c r="GS613" s="124"/>
      <c r="GT613" s="124"/>
      <c r="GU613" s="124"/>
      <c r="GV613" s="124"/>
      <c r="GW613" s="124"/>
      <c r="GX613" s="124"/>
      <c r="GY613" s="124"/>
      <c r="GZ613" s="124"/>
      <c r="HA613" s="124"/>
      <c r="HB613" s="124"/>
      <c r="HC613" s="124"/>
      <c r="HD613" s="124"/>
      <c r="HE613" s="124"/>
      <c r="HF613" s="124"/>
      <c r="HG613" s="124"/>
      <c r="HH613" s="124"/>
      <c r="HI613" s="124"/>
      <c r="HJ613" s="124"/>
      <c r="HK613" s="124"/>
      <c r="HL613" s="124"/>
      <c r="HM613" s="124"/>
      <c r="HN613" s="124"/>
      <c r="HO613" s="124"/>
      <c r="HP613" s="124"/>
      <c r="HQ613" s="124"/>
      <c r="HR613" s="124"/>
      <c r="HS613" s="124"/>
      <c r="HT613" s="124"/>
      <c r="HU613" s="124"/>
      <c r="HV613" s="124"/>
      <c r="HW613" s="124"/>
      <c r="HX613" s="124"/>
      <c r="HY613" s="124"/>
      <c r="HZ613" s="124"/>
      <c r="IA613" s="124"/>
    </row>
    <row r="614" spans="1:235" s="162" customFormat="1" ht="11.25">
      <c r="A614" s="134" t="s">
        <v>2</v>
      </c>
      <c r="B614" s="134"/>
      <c r="C614" s="134"/>
      <c r="D614" s="136"/>
      <c r="E614" s="136"/>
      <c r="F614" s="136"/>
      <c r="G614" s="136"/>
      <c r="H614" s="136"/>
      <c r="I614" s="136"/>
      <c r="J614" s="136"/>
      <c r="K614" s="128"/>
      <c r="L614" s="136"/>
      <c r="M614" s="136"/>
      <c r="N614" s="136"/>
      <c r="O614" s="136"/>
      <c r="P614" s="136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  <c r="DO614" s="81"/>
      <c r="DP614" s="81"/>
      <c r="DQ614" s="81"/>
      <c r="DR614" s="81"/>
      <c r="DS614" s="81"/>
      <c r="DT614" s="81"/>
      <c r="DU614" s="81"/>
      <c r="DV614" s="81"/>
      <c r="DW614" s="81"/>
      <c r="DX614" s="81"/>
      <c r="DY614" s="81"/>
      <c r="DZ614" s="81"/>
      <c r="EA614" s="81"/>
      <c r="EB614" s="81"/>
      <c r="EC614" s="81"/>
      <c r="ED614" s="81"/>
      <c r="EE614" s="81"/>
      <c r="EF614" s="81"/>
      <c r="EG614" s="81"/>
      <c r="EH614" s="81"/>
      <c r="EI614" s="81"/>
      <c r="EJ614" s="81"/>
      <c r="EK614" s="81"/>
      <c r="EL614" s="81"/>
      <c r="EM614" s="81"/>
      <c r="EN614" s="81"/>
      <c r="EO614" s="81"/>
      <c r="EP614" s="81"/>
      <c r="EQ614" s="81"/>
      <c r="ER614" s="81"/>
      <c r="ES614" s="81"/>
      <c r="ET614" s="81"/>
      <c r="EU614" s="81"/>
      <c r="EV614" s="81"/>
      <c r="EW614" s="81"/>
      <c r="EX614" s="81"/>
      <c r="EY614" s="81"/>
      <c r="EZ614" s="81"/>
      <c r="FA614" s="81"/>
      <c r="FB614" s="81"/>
      <c r="FC614" s="81"/>
      <c r="FD614" s="81"/>
      <c r="FE614" s="81"/>
      <c r="FF614" s="81"/>
      <c r="FG614" s="81"/>
      <c r="FH614" s="81"/>
      <c r="FI614" s="81"/>
      <c r="FJ614" s="81"/>
      <c r="FK614" s="81"/>
      <c r="FL614" s="81"/>
      <c r="FM614" s="81"/>
      <c r="FN614" s="81"/>
      <c r="FO614" s="81"/>
      <c r="FP614" s="81"/>
      <c r="FQ614" s="81"/>
      <c r="FR614" s="81"/>
      <c r="FS614" s="81"/>
      <c r="FT614" s="81"/>
      <c r="FU614" s="81"/>
      <c r="FV614" s="81"/>
      <c r="FW614" s="81"/>
      <c r="FX614" s="81"/>
      <c r="FY614" s="81"/>
      <c r="FZ614" s="81"/>
      <c r="GA614" s="81"/>
      <c r="GB614" s="81"/>
      <c r="GC614" s="81"/>
      <c r="GD614" s="81"/>
      <c r="GE614" s="81"/>
      <c r="GF614" s="81"/>
      <c r="GG614" s="81"/>
      <c r="GH614" s="81"/>
      <c r="GI614" s="81"/>
      <c r="GJ614" s="81"/>
      <c r="GK614" s="81"/>
      <c r="GL614" s="81"/>
      <c r="GM614" s="81"/>
      <c r="GN614" s="81"/>
      <c r="GO614" s="81"/>
      <c r="GP614" s="81"/>
      <c r="GQ614" s="81"/>
      <c r="GR614" s="81"/>
      <c r="GS614" s="81"/>
      <c r="GT614" s="81"/>
      <c r="GU614" s="81"/>
      <c r="GV614" s="81"/>
      <c r="GW614" s="81"/>
      <c r="GX614" s="81"/>
      <c r="GY614" s="81"/>
      <c r="GZ614" s="81"/>
      <c r="HA614" s="81"/>
      <c r="HB614" s="81"/>
      <c r="HC614" s="81"/>
      <c r="HD614" s="81"/>
      <c r="HE614" s="81"/>
      <c r="HF614" s="81"/>
      <c r="HG614" s="81"/>
      <c r="HH614" s="81"/>
      <c r="HI614" s="81"/>
      <c r="HJ614" s="81"/>
      <c r="HK614" s="81"/>
      <c r="HL614" s="81"/>
      <c r="HM614" s="81"/>
      <c r="HN614" s="81"/>
      <c r="HO614" s="81"/>
      <c r="HP614" s="81"/>
      <c r="HQ614" s="81"/>
      <c r="HR614" s="81"/>
      <c r="HS614" s="81"/>
      <c r="HT614" s="81"/>
      <c r="HU614" s="81"/>
      <c r="HV614" s="81"/>
      <c r="HW614" s="81"/>
      <c r="HX614" s="81"/>
      <c r="HY614" s="81"/>
      <c r="HZ614" s="81"/>
      <c r="IA614" s="81"/>
    </row>
    <row r="615" spans="1:235" s="162" customFormat="1" ht="36.75" customHeight="1">
      <c r="A615" s="78" t="s">
        <v>209</v>
      </c>
      <c r="B615" s="134"/>
      <c r="C615" s="134"/>
      <c r="D615" s="128">
        <f>D619*D623</f>
        <v>150000</v>
      </c>
      <c r="E615" s="128"/>
      <c r="F615" s="128">
        <f>D615</f>
        <v>150000</v>
      </c>
      <c r="G615" s="128">
        <f>G619*G623</f>
        <v>150000</v>
      </c>
      <c r="H615" s="128"/>
      <c r="I615" s="128"/>
      <c r="J615" s="128">
        <f>G615</f>
        <v>150000</v>
      </c>
      <c r="K615" s="128"/>
      <c r="L615" s="128"/>
      <c r="M615" s="128"/>
      <c r="N615" s="128">
        <f>N619*N623</f>
        <v>150000</v>
      </c>
      <c r="O615" s="128"/>
      <c r="P615" s="142">
        <f>N615</f>
        <v>150000</v>
      </c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81"/>
      <c r="DM615" s="81"/>
      <c r="DN615" s="81"/>
      <c r="DO615" s="81"/>
      <c r="DP615" s="81"/>
      <c r="DQ615" s="81"/>
      <c r="DR615" s="81"/>
      <c r="DS615" s="81"/>
      <c r="DT615" s="81"/>
      <c r="DU615" s="81"/>
      <c r="DV615" s="81"/>
      <c r="DW615" s="81"/>
      <c r="DX615" s="81"/>
      <c r="DY615" s="81"/>
      <c r="DZ615" s="81"/>
      <c r="EA615" s="81"/>
      <c r="EB615" s="81"/>
      <c r="EC615" s="81"/>
      <c r="ED615" s="81"/>
      <c r="EE615" s="81"/>
      <c r="EF615" s="81"/>
      <c r="EG615" s="81"/>
      <c r="EH615" s="81"/>
      <c r="EI615" s="81"/>
      <c r="EJ615" s="81"/>
      <c r="EK615" s="81"/>
      <c r="EL615" s="81"/>
      <c r="EM615" s="81"/>
      <c r="EN615" s="81"/>
      <c r="EO615" s="81"/>
      <c r="EP615" s="81"/>
      <c r="EQ615" s="81"/>
      <c r="ER615" s="81"/>
      <c r="ES615" s="81"/>
      <c r="ET615" s="81"/>
      <c r="EU615" s="81"/>
      <c r="EV615" s="81"/>
      <c r="EW615" s="81"/>
      <c r="EX615" s="81"/>
      <c r="EY615" s="81"/>
      <c r="EZ615" s="81"/>
      <c r="FA615" s="81"/>
      <c r="FB615" s="81"/>
      <c r="FC615" s="81"/>
      <c r="FD615" s="81"/>
      <c r="FE615" s="81"/>
      <c r="FF615" s="81"/>
      <c r="FG615" s="81"/>
      <c r="FH615" s="81"/>
      <c r="FI615" s="81"/>
      <c r="FJ615" s="81"/>
      <c r="FK615" s="81"/>
      <c r="FL615" s="81"/>
      <c r="FM615" s="81"/>
      <c r="FN615" s="81"/>
      <c r="FO615" s="81"/>
      <c r="FP615" s="81"/>
      <c r="FQ615" s="81"/>
      <c r="FR615" s="81"/>
      <c r="FS615" s="81"/>
      <c r="FT615" s="81"/>
      <c r="FU615" s="81"/>
      <c r="FV615" s="81"/>
      <c r="FW615" s="81"/>
      <c r="FX615" s="81"/>
      <c r="FY615" s="81"/>
      <c r="FZ615" s="81"/>
      <c r="GA615" s="81"/>
      <c r="GB615" s="81"/>
      <c r="GC615" s="81"/>
      <c r="GD615" s="81"/>
      <c r="GE615" s="81"/>
      <c r="GF615" s="81"/>
      <c r="GG615" s="81"/>
      <c r="GH615" s="81"/>
      <c r="GI615" s="81"/>
      <c r="GJ615" s="81"/>
      <c r="GK615" s="81"/>
      <c r="GL615" s="81"/>
      <c r="GM615" s="81"/>
      <c r="GN615" s="81"/>
      <c r="GO615" s="81"/>
      <c r="GP615" s="81"/>
      <c r="GQ615" s="81"/>
      <c r="GR615" s="81"/>
      <c r="GS615" s="81"/>
      <c r="GT615" s="81"/>
      <c r="GU615" s="81"/>
      <c r="GV615" s="81"/>
      <c r="GW615" s="81"/>
      <c r="GX615" s="81"/>
      <c r="GY615" s="81"/>
      <c r="GZ615" s="81"/>
      <c r="HA615" s="81"/>
      <c r="HB615" s="81"/>
      <c r="HC615" s="81"/>
      <c r="HD615" s="81"/>
      <c r="HE615" s="81"/>
      <c r="HF615" s="81"/>
      <c r="HG615" s="81"/>
      <c r="HH615" s="81"/>
      <c r="HI615" s="81"/>
      <c r="HJ615" s="81"/>
      <c r="HK615" s="81"/>
      <c r="HL615" s="81"/>
      <c r="HM615" s="81"/>
      <c r="HN615" s="81"/>
      <c r="HO615" s="81"/>
      <c r="HP615" s="81"/>
      <c r="HQ615" s="81"/>
      <c r="HR615" s="81"/>
      <c r="HS615" s="81"/>
      <c r="HT615" s="81"/>
      <c r="HU615" s="81"/>
      <c r="HV615" s="81"/>
      <c r="HW615" s="81"/>
      <c r="HX615" s="81"/>
      <c r="HY615" s="81"/>
      <c r="HZ615" s="81"/>
      <c r="IA615" s="81"/>
    </row>
    <row r="616" spans="1:235" s="162" customFormat="1" ht="25.5" customHeight="1">
      <c r="A616" s="78" t="s">
        <v>210</v>
      </c>
      <c r="B616" s="137"/>
      <c r="C616" s="137"/>
      <c r="D616" s="128">
        <f>D620*D624</f>
        <v>20000</v>
      </c>
      <c r="E616" s="128"/>
      <c r="F616" s="128">
        <f>D616</f>
        <v>20000</v>
      </c>
      <c r="G616" s="128">
        <f>G620*G624</f>
        <v>20000</v>
      </c>
      <c r="H616" s="128"/>
      <c r="I616" s="128"/>
      <c r="J616" s="128">
        <f>G616</f>
        <v>20000</v>
      </c>
      <c r="K616" s="128">
        <f>G616/D616*100</f>
        <v>100</v>
      </c>
      <c r="L616" s="128"/>
      <c r="M616" s="128"/>
      <c r="N616" s="128">
        <f>N620*N624</f>
        <v>20000</v>
      </c>
      <c r="O616" s="128"/>
      <c r="P616" s="142">
        <f>N616</f>
        <v>20000</v>
      </c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  <c r="DO616" s="81"/>
      <c r="DP616" s="81"/>
      <c r="DQ616" s="81"/>
      <c r="DR616" s="81"/>
      <c r="DS616" s="81"/>
      <c r="DT616" s="81"/>
      <c r="DU616" s="81"/>
      <c r="DV616" s="81"/>
      <c r="DW616" s="81"/>
      <c r="DX616" s="81"/>
      <c r="DY616" s="81"/>
      <c r="DZ616" s="81"/>
      <c r="EA616" s="81"/>
      <c r="EB616" s="81"/>
      <c r="EC616" s="81"/>
      <c r="ED616" s="81"/>
      <c r="EE616" s="81"/>
      <c r="EF616" s="81"/>
      <c r="EG616" s="81"/>
      <c r="EH616" s="81"/>
      <c r="EI616" s="81"/>
      <c r="EJ616" s="81"/>
      <c r="EK616" s="81"/>
      <c r="EL616" s="81"/>
      <c r="EM616" s="81"/>
      <c r="EN616" s="81"/>
      <c r="EO616" s="81"/>
      <c r="EP616" s="81"/>
      <c r="EQ616" s="81"/>
      <c r="ER616" s="81"/>
      <c r="ES616" s="81"/>
      <c r="ET616" s="81"/>
      <c r="EU616" s="81"/>
      <c r="EV616" s="81"/>
      <c r="EW616" s="81"/>
      <c r="EX616" s="81"/>
      <c r="EY616" s="81"/>
      <c r="EZ616" s="81"/>
      <c r="FA616" s="81"/>
      <c r="FB616" s="81"/>
      <c r="FC616" s="81"/>
      <c r="FD616" s="81"/>
      <c r="FE616" s="81"/>
      <c r="FF616" s="81"/>
      <c r="FG616" s="81"/>
      <c r="FH616" s="81"/>
      <c r="FI616" s="81"/>
      <c r="FJ616" s="81"/>
      <c r="FK616" s="81"/>
      <c r="FL616" s="81"/>
      <c r="FM616" s="81"/>
      <c r="FN616" s="81"/>
      <c r="FO616" s="81"/>
      <c r="FP616" s="81"/>
      <c r="FQ616" s="81"/>
      <c r="FR616" s="81"/>
      <c r="FS616" s="81"/>
      <c r="FT616" s="81"/>
      <c r="FU616" s="81"/>
      <c r="FV616" s="81"/>
      <c r="FW616" s="81"/>
      <c r="FX616" s="81"/>
      <c r="FY616" s="81"/>
      <c r="FZ616" s="81"/>
      <c r="GA616" s="81"/>
      <c r="GB616" s="81"/>
      <c r="GC616" s="81"/>
      <c r="GD616" s="81"/>
      <c r="GE616" s="81"/>
      <c r="GF616" s="81"/>
      <c r="GG616" s="81"/>
      <c r="GH616" s="81"/>
      <c r="GI616" s="81"/>
      <c r="GJ616" s="81"/>
      <c r="GK616" s="81"/>
      <c r="GL616" s="81"/>
      <c r="GM616" s="81"/>
      <c r="GN616" s="81"/>
      <c r="GO616" s="81"/>
      <c r="GP616" s="81"/>
      <c r="GQ616" s="81"/>
      <c r="GR616" s="81"/>
      <c r="GS616" s="81"/>
      <c r="GT616" s="81"/>
      <c r="GU616" s="81"/>
      <c r="GV616" s="81"/>
      <c r="GW616" s="81"/>
      <c r="GX616" s="81"/>
      <c r="GY616" s="81"/>
      <c r="GZ616" s="81"/>
      <c r="HA616" s="81"/>
      <c r="HB616" s="81"/>
      <c r="HC616" s="81"/>
      <c r="HD616" s="81"/>
      <c r="HE616" s="81"/>
      <c r="HF616" s="81"/>
      <c r="HG616" s="81"/>
      <c r="HH616" s="81"/>
      <c r="HI616" s="81"/>
      <c r="HJ616" s="81"/>
      <c r="HK616" s="81"/>
      <c r="HL616" s="81"/>
      <c r="HM616" s="81"/>
      <c r="HN616" s="81"/>
      <c r="HO616" s="81"/>
      <c r="HP616" s="81"/>
      <c r="HQ616" s="81"/>
      <c r="HR616" s="81"/>
      <c r="HS616" s="81"/>
      <c r="HT616" s="81"/>
      <c r="HU616" s="81"/>
      <c r="HV616" s="81"/>
      <c r="HW616" s="81"/>
      <c r="HX616" s="81"/>
      <c r="HY616" s="81"/>
      <c r="HZ616" s="81"/>
      <c r="IA616" s="81"/>
    </row>
    <row r="617" spans="1:235" s="162" customFormat="1" ht="25.5" customHeight="1">
      <c r="A617" s="78" t="s">
        <v>211</v>
      </c>
      <c r="B617" s="137"/>
      <c r="C617" s="137"/>
      <c r="D617" s="128">
        <f>D621*D625</f>
        <v>7500</v>
      </c>
      <c r="E617" s="128"/>
      <c r="F617" s="128">
        <f>F621*F625</f>
        <v>7500</v>
      </c>
      <c r="G617" s="128">
        <f>G621*G625</f>
        <v>7500</v>
      </c>
      <c r="H617" s="128"/>
      <c r="I617" s="128"/>
      <c r="J617" s="128">
        <f>J621*J625</f>
        <v>7500</v>
      </c>
      <c r="K617" s="128"/>
      <c r="L617" s="128"/>
      <c r="M617" s="128"/>
      <c r="N617" s="128">
        <f>N621*N625</f>
        <v>7500</v>
      </c>
      <c r="O617" s="128"/>
      <c r="P617" s="128">
        <f>P621*P625</f>
        <v>7500</v>
      </c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  <c r="DO617" s="81"/>
      <c r="DP617" s="81"/>
      <c r="DQ617" s="81"/>
      <c r="DR617" s="81"/>
      <c r="DS617" s="81"/>
      <c r="DT617" s="81"/>
      <c r="DU617" s="81"/>
      <c r="DV617" s="81"/>
      <c r="DW617" s="81"/>
      <c r="DX617" s="81"/>
      <c r="DY617" s="81"/>
      <c r="DZ617" s="81"/>
      <c r="EA617" s="81"/>
      <c r="EB617" s="81"/>
      <c r="EC617" s="81"/>
      <c r="ED617" s="81"/>
      <c r="EE617" s="81"/>
      <c r="EF617" s="81"/>
      <c r="EG617" s="81"/>
      <c r="EH617" s="81"/>
      <c r="EI617" s="81"/>
      <c r="EJ617" s="81"/>
      <c r="EK617" s="81"/>
      <c r="EL617" s="81"/>
      <c r="EM617" s="81"/>
      <c r="EN617" s="81"/>
      <c r="EO617" s="81"/>
      <c r="EP617" s="81"/>
      <c r="EQ617" s="81"/>
      <c r="ER617" s="81"/>
      <c r="ES617" s="81"/>
      <c r="ET617" s="81"/>
      <c r="EU617" s="81"/>
      <c r="EV617" s="81"/>
      <c r="EW617" s="81"/>
      <c r="EX617" s="81"/>
      <c r="EY617" s="81"/>
      <c r="EZ617" s="81"/>
      <c r="FA617" s="81"/>
      <c r="FB617" s="81"/>
      <c r="FC617" s="81"/>
      <c r="FD617" s="81"/>
      <c r="FE617" s="81"/>
      <c r="FF617" s="81"/>
      <c r="FG617" s="81"/>
      <c r="FH617" s="81"/>
      <c r="FI617" s="81"/>
      <c r="FJ617" s="81"/>
      <c r="FK617" s="81"/>
      <c r="FL617" s="81"/>
      <c r="FM617" s="81"/>
      <c r="FN617" s="81"/>
      <c r="FO617" s="81"/>
      <c r="FP617" s="81"/>
      <c r="FQ617" s="81"/>
      <c r="FR617" s="81"/>
      <c r="FS617" s="81"/>
      <c r="FT617" s="81"/>
      <c r="FU617" s="81"/>
      <c r="FV617" s="81"/>
      <c r="FW617" s="81"/>
      <c r="FX617" s="81"/>
      <c r="FY617" s="81"/>
      <c r="FZ617" s="81"/>
      <c r="GA617" s="81"/>
      <c r="GB617" s="81"/>
      <c r="GC617" s="81"/>
      <c r="GD617" s="81"/>
      <c r="GE617" s="81"/>
      <c r="GF617" s="81"/>
      <c r="GG617" s="81"/>
      <c r="GH617" s="81"/>
      <c r="GI617" s="81"/>
      <c r="GJ617" s="81"/>
      <c r="GK617" s="81"/>
      <c r="GL617" s="81"/>
      <c r="GM617" s="81"/>
      <c r="GN617" s="81"/>
      <c r="GO617" s="81"/>
      <c r="GP617" s="81"/>
      <c r="GQ617" s="81"/>
      <c r="GR617" s="81"/>
      <c r="GS617" s="81"/>
      <c r="GT617" s="81"/>
      <c r="GU617" s="81"/>
      <c r="GV617" s="81"/>
      <c r="GW617" s="81"/>
      <c r="GX617" s="81"/>
      <c r="GY617" s="81"/>
      <c r="GZ617" s="81"/>
      <c r="HA617" s="81"/>
      <c r="HB617" s="81"/>
      <c r="HC617" s="81"/>
      <c r="HD617" s="81"/>
      <c r="HE617" s="81"/>
      <c r="HF617" s="81"/>
      <c r="HG617" s="81"/>
      <c r="HH617" s="81"/>
      <c r="HI617" s="81"/>
      <c r="HJ617" s="81"/>
      <c r="HK617" s="81"/>
      <c r="HL617" s="81"/>
      <c r="HM617" s="81"/>
      <c r="HN617" s="81"/>
      <c r="HO617" s="81"/>
      <c r="HP617" s="81"/>
      <c r="HQ617" s="81"/>
      <c r="HR617" s="81"/>
      <c r="HS617" s="81"/>
      <c r="HT617" s="81"/>
      <c r="HU617" s="81"/>
      <c r="HV617" s="81"/>
      <c r="HW617" s="81"/>
      <c r="HX617" s="81"/>
      <c r="HY617" s="81"/>
      <c r="HZ617" s="81"/>
      <c r="IA617" s="81"/>
    </row>
    <row r="618" spans="1:235" s="162" customFormat="1" ht="11.25">
      <c r="A618" s="134" t="s">
        <v>3</v>
      </c>
      <c r="B618" s="134"/>
      <c r="C618" s="134"/>
      <c r="D618" s="164"/>
      <c r="E618" s="164"/>
      <c r="F618" s="165"/>
      <c r="G618" s="164"/>
      <c r="H618" s="164"/>
      <c r="I618" s="164"/>
      <c r="J618" s="165"/>
      <c r="K618" s="165"/>
      <c r="L618" s="164"/>
      <c r="M618" s="164"/>
      <c r="N618" s="164"/>
      <c r="O618" s="164"/>
      <c r="P618" s="165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  <c r="DO618" s="81"/>
      <c r="DP618" s="81"/>
      <c r="DQ618" s="81"/>
      <c r="DR618" s="81"/>
      <c r="DS618" s="81"/>
      <c r="DT618" s="81"/>
      <c r="DU618" s="81"/>
      <c r="DV618" s="81"/>
      <c r="DW618" s="81"/>
      <c r="DX618" s="81"/>
      <c r="DY618" s="81"/>
      <c r="DZ618" s="81"/>
      <c r="EA618" s="81"/>
      <c r="EB618" s="81"/>
      <c r="EC618" s="81"/>
      <c r="ED618" s="81"/>
      <c r="EE618" s="81"/>
      <c r="EF618" s="81"/>
      <c r="EG618" s="81"/>
      <c r="EH618" s="81"/>
      <c r="EI618" s="81"/>
      <c r="EJ618" s="81"/>
      <c r="EK618" s="81"/>
      <c r="EL618" s="81"/>
      <c r="EM618" s="81"/>
      <c r="EN618" s="81"/>
      <c r="EO618" s="81"/>
      <c r="EP618" s="81"/>
      <c r="EQ618" s="81"/>
      <c r="ER618" s="81"/>
      <c r="ES618" s="81"/>
      <c r="ET618" s="81"/>
      <c r="EU618" s="81"/>
      <c r="EV618" s="81"/>
      <c r="EW618" s="81"/>
      <c r="EX618" s="81"/>
      <c r="EY618" s="81"/>
      <c r="EZ618" s="81"/>
      <c r="FA618" s="81"/>
      <c r="FB618" s="81"/>
      <c r="FC618" s="81"/>
      <c r="FD618" s="81"/>
      <c r="FE618" s="81"/>
      <c r="FF618" s="81"/>
      <c r="FG618" s="81"/>
      <c r="FH618" s="81"/>
      <c r="FI618" s="81"/>
      <c r="FJ618" s="81"/>
      <c r="FK618" s="81"/>
      <c r="FL618" s="81"/>
      <c r="FM618" s="81"/>
      <c r="FN618" s="81"/>
      <c r="FO618" s="81"/>
      <c r="FP618" s="81"/>
      <c r="FQ618" s="81"/>
      <c r="FR618" s="81"/>
      <c r="FS618" s="81"/>
      <c r="FT618" s="81"/>
      <c r="FU618" s="81"/>
      <c r="FV618" s="81"/>
      <c r="FW618" s="81"/>
      <c r="FX618" s="81"/>
      <c r="FY618" s="81"/>
      <c r="FZ618" s="81"/>
      <c r="GA618" s="81"/>
      <c r="GB618" s="81"/>
      <c r="GC618" s="81"/>
      <c r="GD618" s="81"/>
      <c r="GE618" s="81"/>
      <c r="GF618" s="81"/>
      <c r="GG618" s="81"/>
      <c r="GH618" s="81"/>
      <c r="GI618" s="81"/>
      <c r="GJ618" s="81"/>
      <c r="GK618" s="81"/>
      <c r="GL618" s="81"/>
      <c r="GM618" s="81"/>
      <c r="GN618" s="81"/>
      <c r="GO618" s="81"/>
      <c r="GP618" s="81"/>
      <c r="GQ618" s="81"/>
      <c r="GR618" s="81"/>
      <c r="GS618" s="81"/>
      <c r="GT618" s="81"/>
      <c r="GU618" s="81"/>
      <c r="GV618" s="81"/>
      <c r="GW618" s="81"/>
      <c r="GX618" s="81"/>
      <c r="GY618" s="81"/>
      <c r="GZ618" s="81"/>
      <c r="HA618" s="81"/>
      <c r="HB618" s="81"/>
      <c r="HC618" s="81"/>
      <c r="HD618" s="81"/>
      <c r="HE618" s="81"/>
      <c r="HF618" s="81"/>
      <c r="HG618" s="81"/>
      <c r="HH618" s="81"/>
      <c r="HI618" s="81"/>
      <c r="HJ618" s="81"/>
      <c r="HK618" s="81"/>
      <c r="HL618" s="81"/>
      <c r="HM618" s="81"/>
      <c r="HN618" s="81"/>
      <c r="HO618" s="81"/>
      <c r="HP618" s="81"/>
      <c r="HQ618" s="81"/>
      <c r="HR618" s="81"/>
      <c r="HS618" s="81"/>
      <c r="HT618" s="81"/>
      <c r="HU618" s="81"/>
      <c r="HV618" s="81"/>
      <c r="HW618" s="81"/>
      <c r="HX618" s="81"/>
      <c r="HY618" s="81"/>
      <c r="HZ618" s="81"/>
      <c r="IA618" s="81"/>
    </row>
    <row r="619" spans="1:235" s="162" customFormat="1" ht="30" customHeight="1">
      <c r="A619" s="78" t="s">
        <v>212</v>
      </c>
      <c r="B619" s="134"/>
      <c r="C619" s="134"/>
      <c r="D619" s="166">
        <v>15</v>
      </c>
      <c r="E619" s="164"/>
      <c r="F619" s="166">
        <f>D619</f>
        <v>15</v>
      </c>
      <c r="G619" s="166">
        <v>15</v>
      </c>
      <c r="H619" s="164"/>
      <c r="I619" s="164"/>
      <c r="J619" s="166">
        <f>G619</f>
        <v>15</v>
      </c>
      <c r="K619" s="165"/>
      <c r="L619" s="164"/>
      <c r="M619" s="164"/>
      <c r="N619" s="166">
        <v>15</v>
      </c>
      <c r="O619" s="164"/>
      <c r="P619" s="166">
        <f>N619</f>
        <v>15</v>
      </c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  <c r="DO619" s="81"/>
      <c r="DP619" s="81"/>
      <c r="DQ619" s="81"/>
      <c r="DR619" s="81"/>
      <c r="DS619" s="81"/>
      <c r="DT619" s="81"/>
      <c r="DU619" s="81"/>
      <c r="DV619" s="81"/>
      <c r="DW619" s="81"/>
      <c r="DX619" s="81"/>
      <c r="DY619" s="81"/>
      <c r="DZ619" s="81"/>
      <c r="EA619" s="81"/>
      <c r="EB619" s="81"/>
      <c r="EC619" s="81"/>
      <c r="ED619" s="81"/>
      <c r="EE619" s="81"/>
      <c r="EF619" s="81"/>
      <c r="EG619" s="81"/>
      <c r="EH619" s="81"/>
      <c r="EI619" s="81"/>
      <c r="EJ619" s="81"/>
      <c r="EK619" s="81"/>
      <c r="EL619" s="81"/>
      <c r="EM619" s="81"/>
      <c r="EN619" s="81"/>
      <c r="EO619" s="81"/>
      <c r="EP619" s="81"/>
      <c r="EQ619" s="81"/>
      <c r="ER619" s="81"/>
      <c r="ES619" s="81"/>
      <c r="ET619" s="81"/>
      <c r="EU619" s="81"/>
      <c r="EV619" s="81"/>
      <c r="EW619" s="81"/>
      <c r="EX619" s="81"/>
      <c r="EY619" s="81"/>
      <c r="EZ619" s="81"/>
      <c r="FA619" s="81"/>
      <c r="FB619" s="81"/>
      <c r="FC619" s="81"/>
      <c r="FD619" s="81"/>
      <c r="FE619" s="81"/>
      <c r="FF619" s="81"/>
      <c r="FG619" s="81"/>
      <c r="FH619" s="81"/>
      <c r="FI619" s="81"/>
      <c r="FJ619" s="81"/>
      <c r="FK619" s="81"/>
      <c r="FL619" s="81"/>
      <c r="FM619" s="81"/>
      <c r="FN619" s="81"/>
      <c r="FO619" s="81"/>
      <c r="FP619" s="81"/>
      <c r="FQ619" s="81"/>
      <c r="FR619" s="81"/>
      <c r="FS619" s="81"/>
      <c r="FT619" s="81"/>
      <c r="FU619" s="81"/>
      <c r="FV619" s="81"/>
      <c r="FW619" s="81"/>
      <c r="FX619" s="81"/>
      <c r="FY619" s="81"/>
      <c r="FZ619" s="81"/>
      <c r="GA619" s="81"/>
      <c r="GB619" s="81"/>
      <c r="GC619" s="81"/>
      <c r="GD619" s="81"/>
      <c r="GE619" s="81"/>
      <c r="GF619" s="81"/>
      <c r="GG619" s="81"/>
      <c r="GH619" s="81"/>
      <c r="GI619" s="81"/>
      <c r="GJ619" s="81"/>
      <c r="GK619" s="81"/>
      <c r="GL619" s="81"/>
      <c r="GM619" s="81"/>
      <c r="GN619" s="81"/>
      <c r="GO619" s="81"/>
      <c r="GP619" s="81"/>
      <c r="GQ619" s="81"/>
      <c r="GR619" s="81"/>
      <c r="GS619" s="81"/>
      <c r="GT619" s="81"/>
      <c r="GU619" s="81"/>
      <c r="GV619" s="81"/>
      <c r="GW619" s="81"/>
      <c r="GX619" s="81"/>
      <c r="GY619" s="81"/>
      <c r="GZ619" s="81"/>
      <c r="HA619" s="81"/>
      <c r="HB619" s="81"/>
      <c r="HC619" s="81"/>
      <c r="HD619" s="81"/>
      <c r="HE619" s="81"/>
      <c r="HF619" s="81"/>
      <c r="HG619" s="81"/>
      <c r="HH619" s="81"/>
      <c r="HI619" s="81"/>
      <c r="HJ619" s="81"/>
      <c r="HK619" s="81"/>
      <c r="HL619" s="81"/>
      <c r="HM619" s="81"/>
      <c r="HN619" s="81"/>
      <c r="HO619" s="81"/>
      <c r="HP619" s="81"/>
      <c r="HQ619" s="81"/>
      <c r="HR619" s="81"/>
      <c r="HS619" s="81"/>
      <c r="HT619" s="81"/>
      <c r="HU619" s="81"/>
      <c r="HV619" s="81"/>
      <c r="HW619" s="81"/>
      <c r="HX619" s="81"/>
      <c r="HY619" s="81"/>
      <c r="HZ619" s="81"/>
      <c r="IA619" s="81"/>
    </row>
    <row r="620" spans="1:235" s="162" customFormat="1" ht="24" customHeight="1">
      <c r="A620" s="78" t="s">
        <v>213</v>
      </c>
      <c r="B620" s="137"/>
      <c r="C620" s="137"/>
      <c r="D620" s="166">
        <v>20</v>
      </c>
      <c r="E620" s="165"/>
      <c r="F620" s="166">
        <f>D620</f>
        <v>20</v>
      </c>
      <c r="G620" s="166">
        <v>20</v>
      </c>
      <c r="H620" s="165"/>
      <c r="I620" s="165"/>
      <c r="J620" s="166">
        <f>G620</f>
        <v>20</v>
      </c>
      <c r="K620" s="165">
        <f>G620/D620*100</f>
        <v>100</v>
      </c>
      <c r="L620" s="165"/>
      <c r="M620" s="165"/>
      <c r="N620" s="166">
        <v>20</v>
      </c>
      <c r="O620" s="165"/>
      <c r="P620" s="166">
        <f>N620</f>
        <v>20</v>
      </c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81"/>
      <c r="DJ620" s="81"/>
      <c r="DK620" s="81"/>
      <c r="DL620" s="81"/>
      <c r="DM620" s="81"/>
      <c r="DN620" s="81"/>
      <c r="DO620" s="81"/>
      <c r="DP620" s="81"/>
      <c r="DQ620" s="81"/>
      <c r="DR620" s="81"/>
      <c r="DS620" s="81"/>
      <c r="DT620" s="81"/>
      <c r="DU620" s="81"/>
      <c r="DV620" s="81"/>
      <c r="DW620" s="81"/>
      <c r="DX620" s="81"/>
      <c r="DY620" s="81"/>
      <c r="DZ620" s="81"/>
      <c r="EA620" s="81"/>
      <c r="EB620" s="81"/>
      <c r="EC620" s="81"/>
      <c r="ED620" s="81"/>
      <c r="EE620" s="81"/>
      <c r="EF620" s="81"/>
      <c r="EG620" s="81"/>
      <c r="EH620" s="81"/>
      <c r="EI620" s="81"/>
      <c r="EJ620" s="81"/>
      <c r="EK620" s="81"/>
      <c r="EL620" s="81"/>
      <c r="EM620" s="81"/>
      <c r="EN620" s="81"/>
      <c r="EO620" s="81"/>
      <c r="EP620" s="81"/>
      <c r="EQ620" s="81"/>
      <c r="ER620" s="81"/>
      <c r="ES620" s="81"/>
      <c r="ET620" s="81"/>
      <c r="EU620" s="81"/>
      <c r="EV620" s="81"/>
      <c r="EW620" s="81"/>
      <c r="EX620" s="81"/>
      <c r="EY620" s="81"/>
      <c r="EZ620" s="81"/>
      <c r="FA620" s="81"/>
      <c r="FB620" s="81"/>
      <c r="FC620" s="81"/>
      <c r="FD620" s="81"/>
      <c r="FE620" s="81"/>
      <c r="FF620" s="81"/>
      <c r="FG620" s="81"/>
      <c r="FH620" s="81"/>
      <c r="FI620" s="81"/>
      <c r="FJ620" s="81"/>
      <c r="FK620" s="81"/>
      <c r="FL620" s="81"/>
      <c r="FM620" s="81"/>
      <c r="FN620" s="81"/>
      <c r="FO620" s="81"/>
      <c r="FP620" s="81"/>
      <c r="FQ620" s="81"/>
      <c r="FR620" s="81"/>
      <c r="FS620" s="81"/>
      <c r="FT620" s="81"/>
      <c r="FU620" s="81"/>
      <c r="FV620" s="81"/>
      <c r="FW620" s="81"/>
      <c r="FX620" s="81"/>
      <c r="FY620" s="81"/>
      <c r="FZ620" s="81"/>
      <c r="GA620" s="81"/>
      <c r="GB620" s="81"/>
      <c r="GC620" s="81"/>
      <c r="GD620" s="81"/>
      <c r="GE620" s="81"/>
      <c r="GF620" s="81"/>
      <c r="GG620" s="81"/>
      <c r="GH620" s="81"/>
      <c r="GI620" s="81"/>
      <c r="GJ620" s="81"/>
      <c r="GK620" s="81"/>
      <c r="GL620" s="81"/>
      <c r="GM620" s="81"/>
      <c r="GN620" s="81"/>
      <c r="GO620" s="81"/>
      <c r="GP620" s="81"/>
      <c r="GQ620" s="81"/>
      <c r="GR620" s="81"/>
      <c r="GS620" s="81"/>
      <c r="GT620" s="81"/>
      <c r="GU620" s="81"/>
      <c r="GV620" s="81"/>
      <c r="GW620" s="81"/>
      <c r="GX620" s="81"/>
      <c r="GY620" s="81"/>
      <c r="GZ620" s="81"/>
      <c r="HA620" s="81"/>
      <c r="HB620" s="81"/>
      <c r="HC620" s="81"/>
      <c r="HD620" s="81"/>
      <c r="HE620" s="81"/>
      <c r="HF620" s="81"/>
      <c r="HG620" s="81"/>
      <c r="HH620" s="81"/>
      <c r="HI620" s="81"/>
      <c r="HJ620" s="81"/>
      <c r="HK620" s="81"/>
      <c r="HL620" s="81"/>
      <c r="HM620" s="81"/>
      <c r="HN620" s="81"/>
      <c r="HO620" s="81"/>
      <c r="HP620" s="81"/>
      <c r="HQ620" s="81"/>
      <c r="HR620" s="81"/>
      <c r="HS620" s="81"/>
      <c r="HT620" s="81"/>
      <c r="HU620" s="81"/>
      <c r="HV620" s="81"/>
      <c r="HW620" s="81"/>
      <c r="HX620" s="81"/>
      <c r="HY620" s="81"/>
      <c r="HZ620" s="81"/>
      <c r="IA620" s="81"/>
    </row>
    <row r="621" spans="1:235" s="162" customFormat="1" ht="24" customHeight="1">
      <c r="A621" s="78" t="s">
        <v>214</v>
      </c>
      <c r="B621" s="137"/>
      <c r="C621" s="137"/>
      <c r="D621" s="166">
        <v>25</v>
      </c>
      <c r="E621" s="165"/>
      <c r="F621" s="166">
        <v>25</v>
      </c>
      <c r="G621" s="166">
        <v>25</v>
      </c>
      <c r="H621" s="165"/>
      <c r="I621" s="165"/>
      <c r="J621" s="166">
        <v>25</v>
      </c>
      <c r="K621" s="165"/>
      <c r="L621" s="165"/>
      <c r="M621" s="165"/>
      <c r="N621" s="166">
        <v>25</v>
      </c>
      <c r="O621" s="165"/>
      <c r="P621" s="166">
        <v>25</v>
      </c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  <c r="DO621" s="81"/>
      <c r="DP621" s="81"/>
      <c r="DQ621" s="81"/>
      <c r="DR621" s="81"/>
      <c r="DS621" s="81"/>
      <c r="DT621" s="81"/>
      <c r="DU621" s="81"/>
      <c r="DV621" s="81"/>
      <c r="DW621" s="81"/>
      <c r="DX621" s="81"/>
      <c r="DY621" s="81"/>
      <c r="DZ621" s="81"/>
      <c r="EA621" s="81"/>
      <c r="EB621" s="81"/>
      <c r="EC621" s="81"/>
      <c r="ED621" s="81"/>
      <c r="EE621" s="81"/>
      <c r="EF621" s="81"/>
      <c r="EG621" s="81"/>
      <c r="EH621" s="81"/>
      <c r="EI621" s="81"/>
      <c r="EJ621" s="81"/>
      <c r="EK621" s="81"/>
      <c r="EL621" s="81"/>
      <c r="EM621" s="81"/>
      <c r="EN621" s="81"/>
      <c r="EO621" s="81"/>
      <c r="EP621" s="81"/>
      <c r="EQ621" s="81"/>
      <c r="ER621" s="81"/>
      <c r="ES621" s="81"/>
      <c r="ET621" s="81"/>
      <c r="EU621" s="81"/>
      <c r="EV621" s="81"/>
      <c r="EW621" s="81"/>
      <c r="EX621" s="81"/>
      <c r="EY621" s="81"/>
      <c r="EZ621" s="81"/>
      <c r="FA621" s="81"/>
      <c r="FB621" s="81"/>
      <c r="FC621" s="81"/>
      <c r="FD621" s="81"/>
      <c r="FE621" s="81"/>
      <c r="FF621" s="81"/>
      <c r="FG621" s="81"/>
      <c r="FH621" s="81"/>
      <c r="FI621" s="81"/>
      <c r="FJ621" s="81"/>
      <c r="FK621" s="81"/>
      <c r="FL621" s="81"/>
      <c r="FM621" s="81"/>
      <c r="FN621" s="81"/>
      <c r="FO621" s="81"/>
      <c r="FP621" s="81"/>
      <c r="FQ621" s="81"/>
      <c r="FR621" s="81"/>
      <c r="FS621" s="81"/>
      <c r="FT621" s="81"/>
      <c r="FU621" s="81"/>
      <c r="FV621" s="81"/>
      <c r="FW621" s="81"/>
      <c r="FX621" s="81"/>
      <c r="FY621" s="81"/>
      <c r="FZ621" s="81"/>
      <c r="GA621" s="81"/>
      <c r="GB621" s="81"/>
      <c r="GC621" s="81"/>
      <c r="GD621" s="81"/>
      <c r="GE621" s="81"/>
      <c r="GF621" s="81"/>
      <c r="GG621" s="81"/>
      <c r="GH621" s="81"/>
      <c r="GI621" s="81"/>
      <c r="GJ621" s="81"/>
      <c r="GK621" s="81"/>
      <c r="GL621" s="81"/>
      <c r="GM621" s="81"/>
      <c r="GN621" s="81"/>
      <c r="GO621" s="81"/>
      <c r="GP621" s="81"/>
      <c r="GQ621" s="81"/>
      <c r="GR621" s="81"/>
      <c r="GS621" s="81"/>
      <c r="GT621" s="81"/>
      <c r="GU621" s="81"/>
      <c r="GV621" s="81"/>
      <c r="GW621" s="81"/>
      <c r="GX621" s="81"/>
      <c r="GY621" s="81"/>
      <c r="GZ621" s="81"/>
      <c r="HA621" s="81"/>
      <c r="HB621" s="81"/>
      <c r="HC621" s="81"/>
      <c r="HD621" s="81"/>
      <c r="HE621" s="81"/>
      <c r="HF621" s="81"/>
      <c r="HG621" s="81"/>
      <c r="HH621" s="81"/>
      <c r="HI621" s="81"/>
      <c r="HJ621" s="81"/>
      <c r="HK621" s="81"/>
      <c r="HL621" s="81"/>
      <c r="HM621" s="81"/>
      <c r="HN621" s="81"/>
      <c r="HO621" s="81"/>
      <c r="HP621" s="81"/>
      <c r="HQ621" s="81"/>
      <c r="HR621" s="81"/>
      <c r="HS621" s="81"/>
      <c r="HT621" s="81"/>
      <c r="HU621" s="81"/>
      <c r="HV621" s="81"/>
      <c r="HW621" s="81"/>
      <c r="HX621" s="81"/>
      <c r="HY621" s="81"/>
      <c r="HZ621" s="81"/>
      <c r="IA621" s="81"/>
    </row>
    <row r="622" spans="1:235" s="162" customFormat="1" ht="11.25">
      <c r="A622" s="134" t="s">
        <v>5</v>
      </c>
      <c r="B622" s="134"/>
      <c r="C622" s="134"/>
      <c r="D622" s="136"/>
      <c r="E622" s="136"/>
      <c r="F622" s="128"/>
      <c r="G622" s="136"/>
      <c r="H622" s="136"/>
      <c r="I622" s="136"/>
      <c r="J622" s="128"/>
      <c r="K622" s="128"/>
      <c r="L622" s="136"/>
      <c r="M622" s="136"/>
      <c r="N622" s="136"/>
      <c r="O622" s="136"/>
      <c r="P622" s="128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1"/>
      <c r="GC622" s="81"/>
      <c r="GD622" s="81"/>
      <c r="GE622" s="81"/>
      <c r="GF622" s="81"/>
      <c r="GG622" s="81"/>
      <c r="GH622" s="81"/>
      <c r="GI622" s="81"/>
      <c r="GJ622" s="81"/>
      <c r="GK622" s="81"/>
      <c r="GL622" s="81"/>
      <c r="GM622" s="81"/>
      <c r="GN622" s="81"/>
      <c r="GO622" s="81"/>
      <c r="GP622" s="81"/>
      <c r="GQ622" s="81"/>
      <c r="GR622" s="81"/>
      <c r="GS622" s="81"/>
      <c r="GT622" s="81"/>
      <c r="GU622" s="81"/>
      <c r="GV622" s="81"/>
      <c r="GW622" s="81"/>
      <c r="GX622" s="81"/>
      <c r="GY622" s="81"/>
      <c r="GZ622" s="81"/>
      <c r="HA622" s="81"/>
      <c r="HB622" s="81"/>
      <c r="HC622" s="81"/>
      <c r="HD622" s="81"/>
      <c r="HE622" s="81"/>
      <c r="HF622" s="81"/>
      <c r="HG622" s="81"/>
      <c r="HH622" s="81"/>
      <c r="HI622" s="81"/>
      <c r="HJ622" s="81"/>
      <c r="HK622" s="81"/>
      <c r="HL622" s="81"/>
      <c r="HM622" s="81"/>
      <c r="HN622" s="81"/>
      <c r="HO622" s="81"/>
      <c r="HP622" s="81"/>
      <c r="HQ622" s="81"/>
      <c r="HR622" s="81"/>
      <c r="HS622" s="81"/>
      <c r="HT622" s="81"/>
      <c r="HU622" s="81"/>
      <c r="HV622" s="81"/>
      <c r="HW622" s="81"/>
      <c r="HX622" s="81"/>
      <c r="HY622" s="81"/>
      <c r="HZ622" s="81"/>
      <c r="IA622" s="81"/>
    </row>
    <row r="623" spans="1:235" s="162" customFormat="1" ht="33" customHeight="1">
      <c r="A623" s="137" t="s">
        <v>145</v>
      </c>
      <c r="B623" s="137"/>
      <c r="C623" s="137"/>
      <c r="D623" s="142">
        <v>10000</v>
      </c>
      <c r="E623" s="135"/>
      <c r="F623" s="142">
        <f>D623</f>
        <v>10000</v>
      </c>
      <c r="G623" s="142">
        <v>10000</v>
      </c>
      <c r="H623" s="135"/>
      <c r="I623" s="135"/>
      <c r="J623" s="142">
        <f>G623</f>
        <v>10000</v>
      </c>
      <c r="K623" s="128">
        <f>G623/D623*100</f>
        <v>100</v>
      </c>
      <c r="L623" s="135"/>
      <c r="M623" s="142"/>
      <c r="N623" s="142">
        <v>10000</v>
      </c>
      <c r="O623" s="135"/>
      <c r="P623" s="142">
        <f>N623</f>
        <v>10000</v>
      </c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  <c r="DO623" s="81"/>
      <c r="DP623" s="81"/>
      <c r="DQ623" s="81"/>
      <c r="DR623" s="81"/>
      <c r="DS623" s="81"/>
      <c r="DT623" s="81"/>
      <c r="DU623" s="81"/>
      <c r="DV623" s="81"/>
      <c r="DW623" s="81"/>
      <c r="DX623" s="81"/>
      <c r="DY623" s="81"/>
      <c r="DZ623" s="81"/>
      <c r="EA623" s="81"/>
      <c r="EB623" s="81"/>
      <c r="EC623" s="81"/>
      <c r="ED623" s="81"/>
      <c r="EE623" s="81"/>
      <c r="EF623" s="81"/>
      <c r="EG623" s="81"/>
      <c r="EH623" s="81"/>
      <c r="EI623" s="81"/>
      <c r="EJ623" s="81"/>
      <c r="EK623" s="81"/>
      <c r="EL623" s="81"/>
      <c r="EM623" s="81"/>
      <c r="EN623" s="81"/>
      <c r="EO623" s="81"/>
      <c r="EP623" s="81"/>
      <c r="EQ623" s="81"/>
      <c r="ER623" s="81"/>
      <c r="ES623" s="81"/>
      <c r="ET623" s="81"/>
      <c r="EU623" s="81"/>
      <c r="EV623" s="81"/>
      <c r="EW623" s="81"/>
      <c r="EX623" s="81"/>
      <c r="EY623" s="81"/>
      <c r="EZ623" s="81"/>
      <c r="FA623" s="81"/>
      <c r="FB623" s="81"/>
      <c r="FC623" s="81"/>
      <c r="FD623" s="81"/>
      <c r="FE623" s="81"/>
      <c r="FF623" s="81"/>
      <c r="FG623" s="81"/>
      <c r="FH623" s="81"/>
      <c r="FI623" s="81"/>
      <c r="FJ623" s="81"/>
      <c r="FK623" s="81"/>
      <c r="FL623" s="81"/>
      <c r="FM623" s="81"/>
      <c r="FN623" s="81"/>
      <c r="FO623" s="81"/>
      <c r="FP623" s="81"/>
      <c r="FQ623" s="81"/>
      <c r="FR623" s="81"/>
      <c r="FS623" s="81"/>
      <c r="FT623" s="81"/>
      <c r="FU623" s="81"/>
      <c r="FV623" s="81"/>
      <c r="FW623" s="81"/>
      <c r="FX623" s="81"/>
      <c r="FY623" s="81"/>
      <c r="FZ623" s="81"/>
      <c r="GA623" s="81"/>
      <c r="GB623" s="81"/>
      <c r="GC623" s="81"/>
      <c r="GD623" s="81"/>
      <c r="GE623" s="81"/>
      <c r="GF623" s="81"/>
      <c r="GG623" s="81"/>
      <c r="GH623" s="81"/>
      <c r="GI623" s="81"/>
      <c r="GJ623" s="81"/>
      <c r="GK623" s="81"/>
      <c r="GL623" s="81"/>
      <c r="GM623" s="81"/>
      <c r="GN623" s="81"/>
      <c r="GO623" s="81"/>
      <c r="GP623" s="81"/>
      <c r="GQ623" s="81"/>
      <c r="GR623" s="81"/>
      <c r="GS623" s="81"/>
      <c r="GT623" s="81"/>
      <c r="GU623" s="81"/>
      <c r="GV623" s="81"/>
      <c r="GW623" s="81"/>
      <c r="GX623" s="81"/>
      <c r="GY623" s="81"/>
      <c r="GZ623" s="81"/>
      <c r="HA623" s="81"/>
      <c r="HB623" s="81"/>
      <c r="HC623" s="81"/>
      <c r="HD623" s="81"/>
      <c r="HE623" s="81"/>
      <c r="HF623" s="81"/>
      <c r="HG623" s="81"/>
      <c r="HH623" s="81"/>
      <c r="HI623" s="81"/>
      <c r="HJ623" s="81"/>
      <c r="HK623" s="81"/>
      <c r="HL623" s="81"/>
      <c r="HM623" s="81"/>
      <c r="HN623" s="81"/>
      <c r="HO623" s="81"/>
      <c r="HP623" s="81"/>
      <c r="HQ623" s="81"/>
      <c r="HR623" s="81"/>
      <c r="HS623" s="81"/>
      <c r="HT623" s="81"/>
      <c r="HU623" s="81"/>
      <c r="HV623" s="81"/>
      <c r="HW623" s="81"/>
      <c r="HX623" s="81"/>
      <c r="HY623" s="81"/>
      <c r="HZ623" s="81"/>
      <c r="IA623" s="81"/>
    </row>
    <row r="624" spans="1:235" s="162" customFormat="1" ht="24" customHeight="1">
      <c r="A624" s="137" t="s">
        <v>146</v>
      </c>
      <c r="B624" s="137"/>
      <c r="C624" s="137"/>
      <c r="D624" s="142">
        <v>1000</v>
      </c>
      <c r="E624" s="135"/>
      <c r="F624" s="142">
        <f>D624</f>
        <v>1000</v>
      </c>
      <c r="G624" s="142">
        <v>1000</v>
      </c>
      <c r="H624" s="135"/>
      <c r="I624" s="135"/>
      <c r="J624" s="142">
        <f>G624</f>
        <v>1000</v>
      </c>
      <c r="K624" s="128">
        <f>G624/D624*100</f>
        <v>100</v>
      </c>
      <c r="L624" s="135"/>
      <c r="M624" s="142"/>
      <c r="N624" s="142">
        <v>1000</v>
      </c>
      <c r="O624" s="135"/>
      <c r="P624" s="142">
        <f>N624</f>
        <v>1000</v>
      </c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  <c r="EK624" s="81"/>
      <c r="EL624" s="81"/>
      <c r="EM624" s="81"/>
      <c r="EN624" s="81"/>
      <c r="EO624" s="81"/>
      <c r="EP624" s="81"/>
      <c r="EQ624" s="81"/>
      <c r="ER624" s="81"/>
      <c r="ES624" s="81"/>
      <c r="ET624" s="81"/>
      <c r="EU624" s="81"/>
      <c r="EV624" s="81"/>
      <c r="EW624" s="81"/>
      <c r="EX624" s="81"/>
      <c r="EY624" s="81"/>
      <c r="EZ624" s="81"/>
      <c r="FA624" s="81"/>
      <c r="FB624" s="81"/>
      <c r="FC624" s="81"/>
      <c r="FD624" s="81"/>
      <c r="FE624" s="81"/>
      <c r="FF624" s="81"/>
      <c r="FG624" s="81"/>
      <c r="FH624" s="81"/>
      <c r="FI624" s="81"/>
      <c r="FJ624" s="81"/>
      <c r="FK624" s="81"/>
      <c r="FL624" s="81"/>
      <c r="FM624" s="81"/>
      <c r="FN624" s="81"/>
      <c r="FO624" s="81"/>
      <c r="FP624" s="81"/>
      <c r="FQ624" s="81"/>
      <c r="FR624" s="81"/>
      <c r="FS624" s="81"/>
      <c r="FT624" s="81"/>
      <c r="FU624" s="81"/>
      <c r="FV624" s="81"/>
      <c r="FW624" s="81"/>
      <c r="FX624" s="81"/>
      <c r="FY624" s="81"/>
      <c r="FZ624" s="81"/>
      <c r="GA624" s="81"/>
      <c r="GB624" s="81"/>
      <c r="GC624" s="81"/>
      <c r="GD624" s="81"/>
      <c r="GE624" s="81"/>
      <c r="GF624" s="81"/>
      <c r="GG624" s="81"/>
      <c r="GH624" s="81"/>
      <c r="GI624" s="81"/>
      <c r="GJ624" s="81"/>
      <c r="GK624" s="81"/>
      <c r="GL624" s="81"/>
      <c r="GM624" s="81"/>
      <c r="GN624" s="81"/>
      <c r="GO624" s="81"/>
      <c r="GP624" s="81"/>
      <c r="GQ624" s="81"/>
      <c r="GR624" s="81"/>
      <c r="GS624" s="81"/>
      <c r="GT624" s="81"/>
      <c r="GU624" s="81"/>
      <c r="GV624" s="81"/>
      <c r="GW624" s="81"/>
      <c r="GX624" s="81"/>
      <c r="GY624" s="81"/>
      <c r="GZ624" s="81"/>
      <c r="HA624" s="81"/>
      <c r="HB624" s="81"/>
      <c r="HC624" s="81"/>
      <c r="HD624" s="81"/>
      <c r="HE624" s="81"/>
      <c r="HF624" s="81"/>
      <c r="HG624" s="81"/>
      <c r="HH624" s="81"/>
      <c r="HI624" s="81"/>
      <c r="HJ624" s="81"/>
      <c r="HK624" s="81"/>
      <c r="HL624" s="81"/>
      <c r="HM624" s="81"/>
      <c r="HN624" s="81"/>
      <c r="HO624" s="81"/>
      <c r="HP624" s="81"/>
      <c r="HQ624" s="81"/>
      <c r="HR624" s="81"/>
      <c r="HS624" s="81"/>
      <c r="HT624" s="81"/>
      <c r="HU624" s="81"/>
      <c r="HV624" s="81"/>
      <c r="HW624" s="81"/>
      <c r="HX624" s="81"/>
      <c r="HY624" s="81"/>
      <c r="HZ624" s="81"/>
      <c r="IA624" s="81"/>
    </row>
    <row r="625" spans="1:235" s="162" customFormat="1" ht="24" customHeight="1">
      <c r="A625" s="137" t="s">
        <v>215</v>
      </c>
      <c r="B625" s="137"/>
      <c r="C625" s="137"/>
      <c r="D625" s="142">
        <v>300</v>
      </c>
      <c r="E625" s="135"/>
      <c r="F625" s="142">
        <f>D625</f>
        <v>300</v>
      </c>
      <c r="G625" s="142">
        <v>300</v>
      </c>
      <c r="H625" s="135"/>
      <c r="I625" s="135"/>
      <c r="J625" s="142">
        <v>300</v>
      </c>
      <c r="K625" s="128"/>
      <c r="L625" s="135"/>
      <c r="M625" s="142"/>
      <c r="N625" s="142">
        <v>300</v>
      </c>
      <c r="O625" s="135"/>
      <c r="P625" s="142">
        <v>300</v>
      </c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  <c r="EK625" s="81"/>
      <c r="EL625" s="81"/>
      <c r="EM625" s="81"/>
      <c r="EN625" s="81"/>
      <c r="EO625" s="81"/>
      <c r="EP625" s="81"/>
      <c r="EQ625" s="81"/>
      <c r="ER625" s="81"/>
      <c r="ES625" s="81"/>
      <c r="ET625" s="81"/>
      <c r="EU625" s="81"/>
      <c r="EV625" s="81"/>
      <c r="EW625" s="81"/>
      <c r="EX625" s="81"/>
      <c r="EY625" s="81"/>
      <c r="EZ625" s="81"/>
      <c r="FA625" s="81"/>
      <c r="FB625" s="81"/>
      <c r="FC625" s="81"/>
      <c r="FD625" s="81"/>
      <c r="FE625" s="81"/>
      <c r="FF625" s="81"/>
      <c r="FG625" s="81"/>
      <c r="FH625" s="81"/>
      <c r="FI625" s="81"/>
      <c r="FJ625" s="81"/>
      <c r="FK625" s="81"/>
      <c r="FL625" s="81"/>
      <c r="FM625" s="81"/>
      <c r="FN625" s="81"/>
      <c r="FO625" s="81"/>
      <c r="FP625" s="81"/>
      <c r="FQ625" s="81"/>
      <c r="FR625" s="81"/>
      <c r="FS625" s="81"/>
      <c r="FT625" s="81"/>
      <c r="FU625" s="81"/>
      <c r="FV625" s="81"/>
      <c r="FW625" s="81"/>
      <c r="FX625" s="81"/>
      <c r="FY625" s="81"/>
      <c r="FZ625" s="81"/>
      <c r="GA625" s="81"/>
      <c r="GB625" s="81"/>
      <c r="GC625" s="81"/>
      <c r="GD625" s="81"/>
      <c r="GE625" s="81"/>
      <c r="GF625" s="81"/>
      <c r="GG625" s="81"/>
      <c r="GH625" s="81"/>
      <c r="GI625" s="81"/>
      <c r="GJ625" s="81"/>
      <c r="GK625" s="81"/>
      <c r="GL625" s="81"/>
      <c r="GM625" s="81"/>
      <c r="GN625" s="81"/>
      <c r="GO625" s="81"/>
      <c r="GP625" s="81"/>
      <c r="GQ625" s="81"/>
      <c r="GR625" s="81"/>
      <c r="GS625" s="81"/>
      <c r="GT625" s="81"/>
      <c r="GU625" s="81"/>
      <c r="GV625" s="81"/>
      <c r="GW625" s="81"/>
      <c r="GX625" s="81"/>
      <c r="GY625" s="81"/>
      <c r="GZ625" s="81"/>
      <c r="HA625" s="81"/>
      <c r="HB625" s="81"/>
      <c r="HC625" s="81"/>
      <c r="HD625" s="81"/>
      <c r="HE625" s="81"/>
      <c r="HF625" s="81"/>
      <c r="HG625" s="81"/>
      <c r="HH625" s="81"/>
      <c r="HI625" s="81"/>
      <c r="HJ625" s="81"/>
      <c r="HK625" s="81"/>
      <c r="HL625" s="81"/>
      <c r="HM625" s="81"/>
      <c r="HN625" s="81"/>
      <c r="HO625" s="81"/>
      <c r="HP625" s="81"/>
      <c r="HQ625" s="81"/>
      <c r="HR625" s="81"/>
      <c r="HS625" s="81"/>
      <c r="HT625" s="81"/>
      <c r="HU625" s="81"/>
      <c r="HV625" s="81"/>
      <c r="HW625" s="81"/>
      <c r="HX625" s="81"/>
      <c r="HY625" s="81"/>
      <c r="HZ625" s="81"/>
      <c r="IA625" s="81"/>
    </row>
    <row r="626" spans="1:235" s="93" customFormat="1" ht="49.5" customHeight="1">
      <c r="A626" s="132" t="s">
        <v>450</v>
      </c>
      <c r="B626" s="132"/>
      <c r="C626" s="132"/>
      <c r="D626" s="133">
        <f>SUM(D628:D633)</f>
        <v>127740</v>
      </c>
      <c r="E626" s="133"/>
      <c r="F626" s="133">
        <f>SUM(F628:F633)</f>
        <v>127740</v>
      </c>
      <c r="G626" s="133">
        <f>SUM(G628:G633)</f>
        <v>136230</v>
      </c>
      <c r="H626" s="133"/>
      <c r="I626" s="133"/>
      <c r="J626" s="133">
        <f>SUM(J628:J633)</f>
        <v>136230</v>
      </c>
      <c r="K626" s="133"/>
      <c r="L626" s="131"/>
      <c r="M626" s="131"/>
      <c r="N626" s="133">
        <f>SUM(N628:N633)</f>
        <v>144510</v>
      </c>
      <c r="O626" s="133"/>
      <c r="P626" s="133">
        <f>SUM(P628:P633)</f>
        <v>144510</v>
      </c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  <c r="CJ626" s="124"/>
      <c r="CK626" s="124"/>
      <c r="CL626" s="124"/>
      <c r="CM626" s="124"/>
      <c r="CN626" s="124"/>
      <c r="CO626" s="124"/>
      <c r="CP626" s="124"/>
      <c r="CQ626" s="124"/>
      <c r="CR626" s="124"/>
      <c r="CS626" s="124"/>
      <c r="CT626" s="124"/>
      <c r="CU626" s="124"/>
      <c r="CV626" s="124"/>
      <c r="CW626" s="124"/>
      <c r="CX626" s="124"/>
      <c r="CY626" s="124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  <c r="EH626" s="124"/>
      <c r="EI626" s="124"/>
      <c r="EJ626" s="124"/>
      <c r="EK626" s="124"/>
      <c r="EL626" s="124"/>
      <c r="EM626" s="124"/>
      <c r="EN626" s="124"/>
      <c r="EO626" s="124"/>
      <c r="EP626" s="124"/>
      <c r="EQ626" s="124"/>
      <c r="ER626" s="124"/>
      <c r="ES626" s="124"/>
      <c r="ET626" s="124"/>
      <c r="EU626" s="124"/>
      <c r="EV626" s="124"/>
      <c r="EW626" s="124"/>
      <c r="EX626" s="124"/>
      <c r="EY626" s="124"/>
      <c r="EZ626" s="124"/>
      <c r="FA626" s="124"/>
      <c r="FB626" s="124"/>
      <c r="FC626" s="124"/>
      <c r="FD626" s="124"/>
      <c r="FE626" s="124"/>
      <c r="FF626" s="124"/>
      <c r="FG626" s="124"/>
      <c r="FH626" s="124"/>
      <c r="FI626" s="124"/>
      <c r="FJ626" s="124"/>
      <c r="FK626" s="124"/>
      <c r="FL626" s="124"/>
      <c r="FM626" s="124"/>
      <c r="FN626" s="124"/>
      <c r="FO626" s="124"/>
      <c r="FP626" s="124"/>
      <c r="FQ626" s="124"/>
      <c r="FR626" s="124"/>
      <c r="FS626" s="124"/>
      <c r="FT626" s="124"/>
      <c r="FU626" s="124"/>
      <c r="FV626" s="124"/>
      <c r="FW626" s="124"/>
      <c r="FX626" s="124"/>
      <c r="FY626" s="124"/>
      <c r="FZ626" s="124"/>
      <c r="GA626" s="124"/>
      <c r="GB626" s="124"/>
      <c r="GC626" s="124"/>
      <c r="GD626" s="124"/>
      <c r="GE626" s="124"/>
      <c r="GF626" s="124"/>
      <c r="GG626" s="124"/>
      <c r="GH626" s="124"/>
      <c r="GI626" s="124"/>
      <c r="GJ626" s="124"/>
      <c r="GK626" s="124"/>
      <c r="GL626" s="124"/>
      <c r="GM626" s="124"/>
      <c r="GN626" s="124"/>
      <c r="GO626" s="124"/>
      <c r="GP626" s="124"/>
      <c r="GQ626" s="124"/>
      <c r="GR626" s="124"/>
      <c r="GS626" s="124"/>
      <c r="GT626" s="124"/>
      <c r="GU626" s="124"/>
      <c r="GV626" s="124"/>
      <c r="GW626" s="124"/>
      <c r="GX626" s="124"/>
      <c r="GY626" s="124"/>
      <c r="GZ626" s="124"/>
      <c r="HA626" s="124"/>
      <c r="HB626" s="124"/>
      <c r="HC626" s="124"/>
      <c r="HD626" s="124"/>
      <c r="HE626" s="124"/>
      <c r="HF626" s="124"/>
      <c r="HG626" s="124"/>
      <c r="HH626" s="124"/>
      <c r="HI626" s="124"/>
      <c r="HJ626" s="124"/>
      <c r="HK626" s="124"/>
      <c r="HL626" s="124"/>
      <c r="HM626" s="124"/>
      <c r="HN626" s="124"/>
      <c r="HO626" s="124"/>
      <c r="HP626" s="124"/>
      <c r="HQ626" s="124"/>
      <c r="HR626" s="124"/>
      <c r="HS626" s="124"/>
      <c r="HT626" s="124"/>
      <c r="HU626" s="124"/>
      <c r="HV626" s="124"/>
      <c r="HW626" s="124"/>
      <c r="HX626" s="124"/>
      <c r="HY626" s="124"/>
      <c r="HZ626" s="124"/>
      <c r="IA626" s="124"/>
    </row>
    <row r="627" spans="1:235" s="93" customFormat="1" ht="11.25">
      <c r="A627" s="134" t="s">
        <v>2</v>
      </c>
      <c r="B627" s="132"/>
      <c r="C627" s="132"/>
      <c r="D627" s="133"/>
      <c r="E627" s="133"/>
      <c r="F627" s="133"/>
      <c r="G627" s="133"/>
      <c r="H627" s="133"/>
      <c r="I627" s="133"/>
      <c r="J627" s="133"/>
      <c r="K627" s="133"/>
      <c r="L627" s="131"/>
      <c r="M627" s="131"/>
      <c r="N627" s="133"/>
      <c r="O627" s="133"/>
      <c r="P627" s="133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  <c r="CJ627" s="124"/>
      <c r="CK627" s="124"/>
      <c r="CL627" s="124"/>
      <c r="CM627" s="124"/>
      <c r="CN627" s="124"/>
      <c r="CO627" s="124"/>
      <c r="CP627" s="124"/>
      <c r="CQ627" s="124"/>
      <c r="CR627" s="124"/>
      <c r="CS627" s="124"/>
      <c r="CT627" s="124"/>
      <c r="CU627" s="124"/>
      <c r="CV627" s="124"/>
      <c r="CW627" s="124"/>
      <c r="CX627" s="124"/>
      <c r="CY627" s="124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  <c r="EH627" s="124"/>
      <c r="EI627" s="124"/>
      <c r="EJ627" s="124"/>
      <c r="EK627" s="124"/>
      <c r="EL627" s="124"/>
      <c r="EM627" s="124"/>
      <c r="EN627" s="124"/>
      <c r="EO627" s="124"/>
      <c r="EP627" s="124"/>
      <c r="EQ627" s="124"/>
      <c r="ER627" s="124"/>
      <c r="ES627" s="124"/>
      <c r="ET627" s="124"/>
      <c r="EU627" s="124"/>
      <c r="EV627" s="124"/>
      <c r="EW627" s="124"/>
      <c r="EX627" s="124"/>
      <c r="EY627" s="124"/>
      <c r="EZ627" s="124"/>
      <c r="FA627" s="124"/>
      <c r="FB627" s="124"/>
      <c r="FC627" s="124"/>
      <c r="FD627" s="124"/>
      <c r="FE627" s="124"/>
      <c r="FF627" s="124"/>
      <c r="FG627" s="124"/>
      <c r="FH627" s="124"/>
      <c r="FI627" s="124"/>
      <c r="FJ627" s="124"/>
      <c r="FK627" s="124"/>
      <c r="FL627" s="124"/>
      <c r="FM627" s="124"/>
      <c r="FN627" s="124"/>
      <c r="FO627" s="124"/>
      <c r="FP627" s="124"/>
      <c r="FQ627" s="124"/>
      <c r="FR627" s="124"/>
      <c r="FS627" s="124"/>
      <c r="FT627" s="124"/>
      <c r="FU627" s="124"/>
      <c r="FV627" s="124"/>
      <c r="FW627" s="124"/>
      <c r="FX627" s="124"/>
      <c r="FY627" s="124"/>
      <c r="FZ627" s="124"/>
      <c r="GA627" s="124"/>
      <c r="GB627" s="124"/>
      <c r="GC627" s="124"/>
      <c r="GD627" s="124"/>
      <c r="GE627" s="124"/>
      <c r="GF627" s="124"/>
      <c r="GG627" s="124"/>
      <c r="GH627" s="124"/>
      <c r="GI627" s="124"/>
      <c r="GJ627" s="124"/>
      <c r="GK627" s="124"/>
      <c r="GL627" s="124"/>
      <c r="GM627" s="124"/>
      <c r="GN627" s="124"/>
      <c r="GO627" s="124"/>
      <c r="GP627" s="124"/>
      <c r="GQ627" s="124"/>
      <c r="GR627" s="124"/>
      <c r="GS627" s="124"/>
      <c r="GT627" s="124"/>
      <c r="GU627" s="124"/>
      <c r="GV627" s="124"/>
      <c r="GW627" s="124"/>
      <c r="GX627" s="124"/>
      <c r="GY627" s="124"/>
      <c r="GZ627" s="124"/>
      <c r="HA627" s="124"/>
      <c r="HB627" s="124"/>
      <c r="HC627" s="124"/>
      <c r="HD627" s="124"/>
      <c r="HE627" s="124"/>
      <c r="HF627" s="124"/>
      <c r="HG627" s="124"/>
      <c r="HH627" s="124"/>
      <c r="HI627" s="124"/>
      <c r="HJ627" s="124"/>
      <c r="HK627" s="124"/>
      <c r="HL627" s="124"/>
      <c r="HM627" s="124"/>
      <c r="HN627" s="124"/>
      <c r="HO627" s="124"/>
      <c r="HP627" s="124"/>
      <c r="HQ627" s="124"/>
      <c r="HR627" s="124"/>
      <c r="HS627" s="124"/>
      <c r="HT627" s="124"/>
      <c r="HU627" s="124"/>
      <c r="HV627" s="124"/>
      <c r="HW627" s="124"/>
      <c r="HX627" s="124"/>
      <c r="HY627" s="124"/>
      <c r="HZ627" s="124"/>
      <c r="IA627" s="124"/>
    </row>
    <row r="628" spans="1:235" s="93" customFormat="1" ht="28.5" customHeight="1">
      <c r="A628" s="78" t="s">
        <v>216</v>
      </c>
      <c r="B628" s="132"/>
      <c r="C628" s="132"/>
      <c r="D628" s="128">
        <f aca="true" t="shared" si="32" ref="D628:D633">D635*D642</f>
        <v>9000</v>
      </c>
      <c r="E628" s="133"/>
      <c r="F628" s="128">
        <f aca="true" t="shared" si="33" ref="F628:G631">F635*F642</f>
        <v>9000</v>
      </c>
      <c r="G628" s="128">
        <f t="shared" si="33"/>
        <v>9600</v>
      </c>
      <c r="H628" s="133"/>
      <c r="I628" s="133"/>
      <c r="J628" s="128">
        <f aca="true" t="shared" si="34" ref="J628:J633">J635*J642</f>
        <v>9600</v>
      </c>
      <c r="K628" s="133"/>
      <c r="L628" s="131"/>
      <c r="M628" s="131"/>
      <c r="N628" s="128">
        <f aca="true" t="shared" si="35" ref="N628:N633">N635*N642</f>
        <v>10200</v>
      </c>
      <c r="O628" s="133"/>
      <c r="P628" s="128">
        <f aca="true" t="shared" si="36" ref="P628:P633">P635*P642</f>
        <v>10200</v>
      </c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4"/>
      <c r="CR628" s="124"/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  <c r="EH628" s="124"/>
      <c r="EI628" s="124"/>
      <c r="EJ628" s="124"/>
      <c r="EK628" s="124"/>
      <c r="EL628" s="124"/>
      <c r="EM628" s="124"/>
      <c r="EN628" s="124"/>
      <c r="EO628" s="124"/>
      <c r="EP628" s="124"/>
      <c r="EQ628" s="124"/>
      <c r="ER628" s="124"/>
      <c r="ES628" s="124"/>
      <c r="ET628" s="124"/>
      <c r="EU628" s="124"/>
      <c r="EV628" s="124"/>
      <c r="EW628" s="124"/>
      <c r="EX628" s="124"/>
      <c r="EY628" s="124"/>
      <c r="EZ628" s="124"/>
      <c r="FA628" s="124"/>
      <c r="FB628" s="124"/>
      <c r="FC628" s="124"/>
      <c r="FD628" s="124"/>
      <c r="FE628" s="124"/>
      <c r="FF628" s="124"/>
      <c r="FG628" s="124"/>
      <c r="FH628" s="124"/>
      <c r="FI628" s="124"/>
      <c r="FJ628" s="124"/>
      <c r="FK628" s="124"/>
      <c r="FL628" s="124"/>
      <c r="FM628" s="124"/>
      <c r="FN628" s="124"/>
      <c r="FO628" s="124"/>
      <c r="FP628" s="124"/>
      <c r="FQ628" s="124"/>
      <c r="FR628" s="124"/>
      <c r="FS628" s="124"/>
      <c r="FT628" s="124"/>
      <c r="FU628" s="124"/>
      <c r="FV628" s="124"/>
      <c r="FW628" s="124"/>
      <c r="FX628" s="124"/>
      <c r="FY628" s="124"/>
      <c r="FZ628" s="124"/>
      <c r="GA628" s="124"/>
      <c r="GB628" s="124"/>
      <c r="GC628" s="124"/>
      <c r="GD628" s="124"/>
      <c r="GE628" s="124"/>
      <c r="GF628" s="124"/>
      <c r="GG628" s="124"/>
      <c r="GH628" s="124"/>
      <c r="GI628" s="124"/>
      <c r="GJ628" s="124"/>
      <c r="GK628" s="124"/>
      <c r="GL628" s="124"/>
      <c r="GM628" s="124"/>
      <c r="GN628" s="124"/>
      <c r="GO628" s="124"/>
      <c r="GP628" s="124"/>
      <c r="GQ628" s="124"/>
      <c r="GR628" s="124"/>
      <c r="GS628" s="124"/>
      <c r="GT628" s="124"/>
      <c r="GU628" s="124"/>
      <c r="GV628" s="124"/>
      <c r="GW628" s="124"/>
      <c r="GX628" s="124"/>
      <c r="GY628" s="124"/>
      <c r="GZ628" s="124"/>
      <c r="HA628" s="124"/>
      <c r="HB628" s="124"/>
      <c r="HC628" s="124"/>
      <c r="HD628" s="124"/>
      <c r="HE628" s="124"/>
      <c r="HF628" s="124"/>
      <c r="HG628" s="124"/>
      <c r="HH628" s="124"/>
      <c r="HI628" s="124"/>
      <c r="HJ628" s="124"/>
      <c r="HK628" s="124"/>
      <c r="HL628" s="124"/>
      <c r="HM628" s="124"/>
      <c r="HN628" s="124"/>
      <c r="HO628" s="124"/>
      <c r="HP628" s="124"/>
      <c r="HQ628" s="124"/>
      <c r="HR628" s="124"/>
      <c r="HS628" s="124"/>
      <c r="HT628" s="124"/>
      <c r="HU628" s="124"/>
      <c r="HV628" s="124"/>
      <c r="HW628" s="124"/>
      <c r="HX628" s="124"/>
      <c r="HY628" s="124"/>
      <c r="HZ628" s="124"/>
      <c r="IA628" s="124"/>
    </row>
    <row r="629" spans="1:235" s="93" customFormat="1" ht="22.5">
      <c r="A629" s="78" t="s">
        <v>217</v>
      </c>
      <c r="B629" s="132"/>
      <c r="C629" s="132"/>
      <c r="D629" s="128">
        <f t="shared" si="32"/>
        <v>28200</v>
      </c>
      <c r="E629" s="133"/>
      <c r="F629" s="128">
        <f t="shared" si="33"/>
        <v>28200</v>
      </c>
      <c r="G629" s="128">
        <f t="shared" si="33"/>
        <v>30000</v>
      </c>
      <c r="H629" s="133"/>
      <c r="I629" s="133"/>
      <c r="J629" s="128">
        <f t="shared" si="34"/>
        <v>30000</v>
      </c>
      <c r="K629" s="133"/>
      <c r="L629" s="131"/>
      <c r="M629" s="131"/>
      <c r="N629" s="128">
        <f t="shared" si="35"/>
        <v>31800</v>
      </c>
      <c r="O629" s="133"/>
      <c r="P629" s="128">
        <f t="shared" si="36"/>
        <v>31800</v>
      </c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  <c r="CJ629" s="124"/>
      <c r="CK629" s="124"/>
      <c r="CL629" s="124"/>
      <c r="CM629" s="124"/>
      <c r="CN629" s="124"/>
      <c r="CO629" s="124"/>
      <c r="CP629" s="124"/>
      <c r="CQ629" s="124"/>
      <c r="CR629" s="124"/>
      <c r="CS629" s="124"/>
      <c r="CT629" s="124"/>
      <c r="CU629" s="124"/>
      <c r="CV629" s="124"/>
      <c r="CW629" s="124"/>
      <c r="CX629" s="124"/>
      <c r="CY629" s="124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  <c r="EH629" s="124"/>
      <c r="EI629" s="124"/>
      <c r="EJ629" s="124"/>
      <c r="EK629" s="124"/>
      <c r="EL629" s="124"/>
      <c r="EM629" s="124"/>
      <c r="EN629" s="124"/>
      <c r="EO629" s="124"/>
      <c r="EP629" s="124"/>
      <c r="EQ629" s="124"/>
      <c r="ER629" s="124"/>
      <c r="ES629" s="124"/>
      <c r="ET629" s="124"/>
      <c r="EU629" s="124"/>
      <c r="EV629" s="124"/>
      <c r="EW629" s="124"/>
      <c r="EX629" s="124"/>
      <c r="EY629" s="124"/>
      <c r="EZ629" s="124"/>
      <c r="FA629" s="124"/>
      <c r="FB629" s="124"/>
      <c r="FC629" s="124"/>
      <c r="FD629" s="124"/>
      <c r="FE629" s="124"/>
      <c r="FF629" s="124"/>
      <c r="FG629" s="124"/>
      <c r="FH629" s="124"/>
      <c r="FI629" s="124"/>
      <c r="FJ629" s="124"/>
      <c r="FK629" s="124"/>
      <c r="FL629" s="124"/>
      <c r="FM629" s="124"/>
      <c r="FN629" s="124"/>
      <c r="FO629" s="124"/>
      <c r="FP629" s="124"/>
      <c r="FQ629" s="124"/>
      <c r="FR629" s="124"/>
      <c r="FS629" s="124"/>
      <c r="FT629" s="124"/>
      <c r="FU629" s="124"/>
      <c r="FV629" s="124"/>
      <c r="FW629" s="124"/>
      <c r="FX629" s="124"/>
      <c r="FY629" s="124"/>
      <c r="FZ629" s="124"/>
      <c r="GA629" s="124"/>
      <c r="GB629" s="124"/>
      <c r="GC629" s="124"/>
      <c r="GD629" s="124"/>
      <c r="GE629" s="124"/>
      <c r="GF629" s="124"/>
      <c r="GG629" s="124"/>
      <c r="GH629" s="124"/>
      <c r="GI629" s="124"/>
      <c r="GJ629" s="124"/>
      <c r="GK629" s="124"/>
      <c r="GL629" s="124"/>
      <c r="GM629" s="124"/>
      <c r="GN629" s="124"/>
      <c r="GO629" s="124"/>
      <c r="GP629" s="124"/>
      <c r="GQ629" s="124"/>
      <c r="GR629" s="124"/>
      <c r="GS629" s="124"/>
      <c r="GT629" s="124"/>
      <c r="GU629" s="124"/>
      <c r="GV629" s="124"/>
      <c r="GW629" s="124"/>
      <c r="GX629" s="124"/>
      <c r="GY629" s="124"/>
      <c r="GZ629" s="124"/>
      <c r="HA629" s="124"/>
      <c r="HB629" s="124"/>
      <c r="HC629" s="124"/>
      <c r="HD629" s="124"/>
      <c r="HE629" s="124"/>
      <c r="HF629" s="124"/>
      <c r="HG629" s="124"/>
      <c r="HH629" s="124"/>
      <c r="HI629" s="124"/>
      <c r="HJ629" s="124"/>
      <c r="HK629" s="124"/>
      <c r="HL629" s="124"/>
      <c r="HM629" s="124"/>
      <c r="HN629" s="124"/>
      <c r="HO629" s="124"/>
      <c r="HP629" s="124"/>
      <c r="HQ629" s="124"/>
      <c r="HR629" s="124"/>
      <c r="HS629" s="124"/>
      <c r="HT629" s="124"/>
      <c r="HU629" s="124"/>
      <c r="HV629" s="124"/>
      <c r="HW629" s="124"/>
      <c r="HX629" s="124"/>
      <c r="HY629" s="124"/>
      <c r="HZ629" s="124"/>
      <c r="IA629" s="124"/>
    </row>
    <row r="630" spans="1:235" s="93" customFormat="1" ht="33.75">
      <c r="A630" s="78" t="s">
        <v>218</v>
      </c>
      <c r="B630" s="132"/>
      <c r="C630" s="132"/>
      <c r="D630" s="128">
        <f t="shared" si="32"/>
        <v>49950</v>
      </c>
      <c r="E630" s="133"/>
      <c r="F630" s="128">
        <f t="shared" si="33"/>
        <v>49950</v>
      </c>
      <c r="G630" s="128">
        <f t="shared" si="33"/>
        <v>53250</v>
      </c>
      <c r="H630" s="133"/>
      <c r="I630" s="133"/>
      <c r="J630" s="128">
        <f t="shared" si="34"/>
        <v>53250</v>
      </c>
      <c r="K630" s="133"/>
      <c r="L630" s="131"/>
      <c r="M630" s="131"/>
      <c r="N630" s="128">
        <f t="shared" si="35"/>
        <v>56400</v>
      </c>
      <c r="O630" s="133"/>
      <c r="P630" s="128">
        <f t="shared" si="36"/>
        <v>56400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  <c r="HJ630" s="124"/>
      <c r="HK630" s="124"/>
      <c r="HL630" s="124"/>
      <c r="HM630" s="124"/>
      <c r="HN630" s="124"/>
      <c r="HO630" s="124"/>
      <c r="HP630" s="124"/>
      <c r="HQ630" s="124"/>
      <c r="HR630" s="124"/>
      <c r="HS630" s="124"/>
      <c r="HT630" s="124"/>
      <c r="HU630" s="124"/>
      <c r="HV630" s="124"/>
      <c r="HW630" s="124"/>
      <c r="HX630" s="124"/>
      <c r="HY630" s="124"/>
      <c r="HZ630" s="124"/>
      <c r="IA630" s="124"/>
    </row>
    <row r="631" spans="1:235" s="93" customFormat="1" ht="33.75">
      <c r="A631" s="78" t="s">
        <v>219</v>
      </c>
      <c r="B631" s="132"/>
      <c r="C631" s="132"/>
      <c r="D631" s="128">
        <f t="shared" si="32"/>
        <v>31050</v>
      </c>
      <c r="E631" s="128"/>
      <c r="F631" s="128">
        <f t="shared" si="33"/>
        <v>31050</v>
      </c>
      <c r="G631" s="128">
        <f t="shared" si="33"/>
        <v>33300</v>
      </c>
      <c r="H631" s="128"/>
      <c r="I631" s="128"/>
      <c r="J631" s="128">
        <f t="shared" si="34"/>
        <v>33300</v>
      </c>
      <c r="K631" s="128"/>
      <c r="L631" s="135"/>
      <c r="M631" s="135"/>
      <c r="N631" s="128">
        <f t="shared" si="35"/>
        <v>35550</v>
      </c>
      <c r="O631" s="128"/>
      <c r="P631" s="128">
        <f t="shared" si="36"/>
        <v>35550</v>
      </c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  <c r="CJ631" s="124"/>
      <c r="CK631" s="124"/>
      <c r="CL631" s="124"/>
      <c r="CM631" s="124"/>
      <c r="CN631" s="124"/>
      <c r="CO631" s="124"/>
      <c r="CP631" s="124"/>
      <c r="CQ631" s="124"/>
      <c r="CR631" s="124"/>
      <c r="CS631" s="124"/>
      <c r="CT631" s="124"/>
      <c r="CU631" s="124"/>
      <c r="CV631" s="124"/>
      <c r="CW631" s="124"/>
      <c r="CX631" s="124"/>
      <c r="CY631" s="124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  <c r="EH631" s="124"/>
      <c r="EI631" s="124"/>
      <c r="EJ631" s="124"/>
      <c r="EK631" s="124"/>
      <c r="EL631" s="124"/>
      <c r="EM631" s="124"/>
      <c r="EN631" s="124"/>
      <c r="EO631" s="124"/>
      <c r="EP631" s="124"/>
      <c r="EQ631" s="124"/>
      <c r="ER631" s="124"/>
      <c r="ES631" s="124"/>
      <c r="ET631" s="124"/>
      <c r="EU631" s="124"/>
      <c r="EV631" s="124"/>
      <c r="EW631" s="124"/>
      <c r="EX631" s="124"/>
      <c r="EY631" s="124"/>
      <c r="EZ631" s="124"/>
      <c r="FA631" s="124"/>
      <c r="FB631" s="124"/>
      <c r="FC631" s="124"/>
      <c r="FD631" s="124"/>
      <c r="FE631" s="124"/>
      <c r="FF631" s="124"/>
      <c r="FG631" s="124"/>
      <c r="FH631" s="124"/>
      <c r="FI631" s="124"/>
      <c r="FJ631" s="124"/>
      <c r="FK631" s="124"/>
      <c r="FL631" s="124"/>
      <c r="FM631" s="124"/>
      <c r="FN631" s="124"/>
      <c r="FO631" s="124"/>
      <c r="FP631" s="124"/>
      <c r="FQ631" s="124"/>
      <c r="FR631" s="124"/>
      <c r="FS631" s="124"/>
      <c r="FT631" s="124"/>
      <c r="FU631" s="124"/>
      <c r="FV631" s="124"/>
      <c r="FW631" s="124"/>
      <c r="FX631" s="124"/>
      <c r="FY631" s="124"/>
      <c r="FZ631" s="124"/>
      <c r="GA631" s="124"/>
      <c r="GB631" s="124"/>
      <c r="GC631" s="124"/>
      <c r="GD631" s="124"/>
      <c r="GE631" s="124"/>
      <c r="GF631" s="124"/>
      <c r="GG631" s="124"/>
      <c r="GH631" s="124"/>
      <c r="GI631" s="124"/>
      <c r="GJ631" s="124"/>
      <c r="GK631" s="124"/>
      <c r="GL631" s="124"/>
      <c r="GM631" s="124"/>
      <c r="GN631" s="124"/>
      <c r="GO631" s="124"/>
      <c r="GP631" s="124"/>
      <c r="GQ631" s="124"/>
      <c r="GR631" s="124"/>
      <c r="GS631" s="124"/>
      <c r="GT631" s="124"/>
      <c r="GU631" s="124"/>
      <c r="GV631" s="124"/>
      <c r="GW631" s="124"/>
      <c r="GX631" s="124"/>
      <c r="GY631" s="124"/>
      <c r="GZ631" s="124"/>
      <c r="HA631" s="124"/>
      <c r="HB631" s="124"/>
      <c r="HC631" s="124"/>
      <c r="HD631" s="124"/>
      <c r="HE631" s="124"/>
      <c r="HF631" s="124"/>
      <c r="HG631" s="124"/>
      <c r="HH631" s="124"/>
      <c r="HI631" s="124"/>
      <c r="HJ631" s="124"/>
      <c r="HK631" s="124"/>
      <c r="HL631" s="124"/>
      <c r="HM631" s="124"/>
      <c r="HN631" s="124"/>
      <c r="HO631" s="124"/>
      <c r="HP631" s="124"/>
      <c r="HQ631" s="124"/>
      <c r="HR631" s="124"/>
      <c r="HS631" s="124"/>
      <c r="HT631" s="124"/>
      <c r="HU631" s="124"/>
      <c r="HV631" s="124"/>
      <c r="HW631" s="124"/>
      <c r="HX631" s="124"/>
      <c r="HY631" s="124"/>
      <c r="HZ631" s="124"/>
      <c r="IA631" s="124"/>
    </row>
    <row r="632" spans="1:235" s="93" customFormat="1" ht="22.5">
      <c r="A632" s="78" t="s">
        <v>220</v>
      </c>
      <c r="B632" s="132"/>
      <c r="C632" s="132"/>
      <c r="D632" s="128">
        <f t="shared" si="32"/>
        <v>7620</v>
      </c>
      <c r="E632" s="128"/>
      <c r="F632" s="128">
        <f>F639*F646</f>
        <v>7620</v>
      </c>
      <c r="G632" s="128">
        <f>G639*G646</f>
        <v>8160</v>
      </c>
      <c r="H632" s="128"/>
      <c r="I632" s="128"/>
      <c r="J632" s="128">
        <f t="shared" si="34"/>
        <v>8160</v>
      </c>
      <c r="K632" s="128"/>
      <c r="L632" s="135"/>
      <c r="M632" s="135"/>
      <c r="N632" s="128">
        <f t="shared" si="35"/>
        <v>8640</v>
      </c>
      <c r="O632" s="128"/>
      <c r="P632" s="128">
        <f t="shared" si="36"/>
        <v>8640</v>
      </c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  <c r="CD632" s="124"/>
      <c r="CE632" s="124"/>
      <c r="CF632" s="124"/>
      <c r="CG632" s="124"/>
      <c r="CH632" s="124"/>
      <c r="CI632" s="124"/>
      <c r="CJ632" s="124"/>
      <c r="CK632" s="124"/>
      <c r="CL632" s="124"/>
      <c r="CM632" s="124"/>
      <c r="CN632" s="124"/>
      <c r="CO632" s="124"/>
      <c r="CP632" s="124"/>
      <c r="CQ632" s="124"/>
      <c r="CR632" s="124"/>
      <c r="CS632" s="124"/>
      <c r="CT632" s="124"/>
      <c r="CU632" s="124"/>
      <c r="CV632" s="124"/>
      <c r="CW632" s="124"/>
      <c r="CX632" s="124"/>
      <c r="CY632" s="124"/>
      <c r="CZ632" s="124"/>
      <c r="DA632" s="124"/>
      <c r="DB632" s="124"/>
      <c r="DC632" s="124"/>
      <c r="DD632" s="124"/>
      <c r="DE632" s="124"/>
      <c r="DF632" s="124"/>
      <c r="DG632" s="124"/>
      <c r="DH632" s="124"/>
      <c r="DI632" s="124"/>
      <c r="DJ632" s="124"/>
      <c r="DK632" s="124"/>
      <c r="DL632" s="124"/>
      <c r="DM632" s="124"/>
      <c r="DN632" s="124"/>
      <c r="DO632" s="124"/>
      <c r="DP632" s="124"/>
      <c r="DQ632" s="124"/>
      <c r="DR632" s="124"/>
      <c r="DS632" s="124"/>
      <c r="DT632" s="124"/>
      <c r="DU632" s="124"/>
      <c r="DV632" s="124"/>
      <c r="DW632" s="124"/>
      <c r="DX632" s="124"/>
      <c r="DY632" s="124"/>
      <c r="DZ632" s="124"/>
      <c r="EA632" s="124"/>
      <c r="EB632" s="124"/>
      <c r="EC632" s="124"/>
      <c r="ED632" s="124"/>
      <c r="EE632" s="124"/>
      <c r="EF632" s="124"/>
      <c r="EG632" s="124"/>
      <c r="EH632" s="124"/>
      <c r="EI632" s="124"/>
      <c r="EJ632" s="124"/>
      <c r="EK632" s="124"/>
      <c r="EL632" s="124"/>
      <c r="EM632" s="124"/>
      <c r="EN632" s="124"/>
      <c r="EO632" s="124"/>
      <c r="EP632" s="124"/>
      <c r="EQ632" s="124"/>
      <c r="ER632" s="124"/>
      <c r="ES632" s="124"/>
      <c r="ET632" s="124"/>
      <c r="EU632" s="124"/>
      <c r="EV632" s="124"/>
      <c r="EW632" s="124"/>
      <c r="EX632" s="124"/>
      <c r="EY632" s="124"/>
      <c r="EZ632" s="124"/>
      <c r="FA632" s="124"/>
      <c r="FB632" s="124"/>
      <c r="FC632" s="124"/>
      <c r="FD632" s="124"/>
      <c r="FE632" s="124"/>
      <c r="FF632" s="124"/>
      <c r="FG632" s="124"/>
      <c r="FH632" s="124"/>
      <c r="FI632" s="124"/>
      <c r="FJ632" s="124"/>
      <c r="FK632" s="124"/>
      <c r="FL632" s="124"/>
      <c r="FM632" s="124"/>
      <c r="FN632" s="124"/>
      <c r="FO632" s="124"/>
      <c r="FP632" s="124"/>
      <c r="FQ632" s="124"/>
      <c r="FR632" s="124"/>
      <c r="FS632" s="124"/>
      <c r="FT632" s="124"/>
      <c r="FU632" s="124"/>
      <c r="FV632" s="124"/>
      <c r="FW632" s="124"/>
      <c r="FX632" s="124"/>
      <c r="FY632" s="124"/>
      <c r="FZ632" s="124"/>
      <c r="GA632" s="124"/>
      <c r="GB632" s="124"/>
      <c r="GC632" s="124"/>
      <c r="GD632" s="124"/>
      <c r="GE632" s="124"/>
      <c r="GF632" s="124"/>
      <c r="GG632" s="124"/>
      <c r="GH632" s="124"/>
      <c r="GI632" s="124"/>
      <c r="GJ632" s="124"/>
      <c r="GK632" s="124"/>
      <c r="GL632" s="124"/>
      <c r="GM632" s="124"/>
      <c r="GN632" s="124"/>
      <c r="GO632" s="124"/>
      <c r="GP632" s="124"/>
      <c r="GQ632" s="124"/>
      <c r="GR632" s="124"/>
      <c r="GS632" s="124"/>
      <c r="GT632" s="124"/>
      <c r="GU632" s="124"/>
      <c r="GV632" s="124"/>
      <c r="GW632" s="124"/>
      <c r="GX632" s="124"/>
      <c r="GY632" s="124"/>
      <c r="GZ632" s="124"/>
      <c r="HA632" s="124"/>
      <c r="HB632" s="124"/>
      <c r="HC632" s="124"/>
      <c r="HD632" s="124"/>
      <c r="HE632" s="124"/>
      <c r="HF632" s="124"/>
      <c r="HG632" s="124"/>
      <c r="HH632" s="124"/>
      <c r="HI632" s="124"/>
      <c r="HJ632" s="124"/>
      <c r="HK632" s="124"/>
      <c r="HL632" s="124"/>
      <c r="HM632" s="124"/>
      <c r="HN632" s="124"/>
      <c r="HO632" s="124"/>
      <c r="HP632" s="124"/>
      <c r="HQ632" s="124"/>
      <c r="HR632" s="124"/>
      <c r="HS632" s="124"/>
      <c r="HT632" s="124"/>
      <c r="HU632" s="124"/>
      <c r="HV632" s="124"/>
      <c r="HW632" s="124"/>
      <c r="HX632" s="124"/>
      <c r="HY632" s="124"/>
      <c r="HZ632" s="124"/>
      <c r="IA632" s="124"/>
    </row>
    <row r="633" spans="1:235" s="93" customFormat="1" ht="33.75">
      <c r="A633" s="78" t="s">
        <v>199</v>
      </c>
      <c r="B633" s="132"/>
      <c r="C633" s="132"/>
      <c r="D633" s="128">
        <f t="shared" si="32"/>
        <v>1920</v>
      </c>
      <c r="E633" s="128"/>
      <c r="F633" s="128">
        <f>F640*F647</f>
        <v>1920</v>
      </c>
      <c r="G633" s="128">
        <f>G640*G647</f>
        <v>1920</v>
      </c>
      <c r="H633" s="128"/>
      <c r="I633" s="128"/>
      <c r="J633" s="128">
        <f t="shared" si="34"/>
        <v>1920</v>
      </c>
      <c r="K633" s="128"/>
      <c r="L633" s="135"/>
      <c r="M633" s="135"/>
      <c r="N633" s="128">
        <f t="shared" si="35"/>
        <v>1920</v>
      </c>
      <c r="O633" s="128"/>
      <c r="P633" s="128">
        <f t="shared" si="36"/>
        <v>1920</v>
      </c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  <c r="CD633" s="124"/>
      <c r="CE633" s="124"/>
      <c r="CF633" s="124"/>
      <c r="CG633" s="124"/>
      <c r="CH633" s="124"/>
      <c r="CI633" s="124"/>
      <c r="CJ633" s="124"/>
      <c r="CK633" s="124"/>
      <c r="CL633" s="124"/>
      <c r="CM633" s="124"/>
      <c r="CN633" s="124"/>
      <c r="CO633" s="124"/>
      <c r="CP633" s="124"/>
      <c r="CQ633" s="124"/>
      <c r="CR633" s="124"/>
      <c r="CS633" s="124"/>
      <c r="CT633" s="124"/>
      <c r="CU633" s="124"/>
      <c r="CV633" s="124"/>
      <c r="CW633" s="124"/>
      <c r="CX633" s="124"/>
      <c r="CY633" s="124"/>
      <c r="CZ633" s="124"/>
      <c r="DA633" s="124"/>
      <c r="DB633" s="124"/>
      <c r="DC633" s="124"/>
      <c r="DD633" s="124"/>
      <c r="DE633" s="124"/>
      <c r="DF633" s="124"/>
      <c r="DG633" s="124"/>
      <c r="DH633" s="124"/>
      <c r="DI633" s="124"/>
      <c r="DJ633" s="124"/>
      <c r="DK633" s="124"/>
      <c r="DL633" s="124"/>
      <c r="DM633" s="124"/>
      <c r="DN633" s="124"/>
      <c r="DO633" s="124"/>
      <c r="DP633" s="124"/>
      <c r="DQ633" s="124"/>
      <c r="DR633" s="124"/>
      <c r="DS633" s="124"/>
      <c r="DT633" s="124"/>
      <c r="DU633" s="124"/>
      <c r="DV633" s="124"/>
      <c r="DW633" s="124"/>
      <c r="DX633" s="124"/>
      <c r="DY633" s="124"/>
      <c r="DZ633" s="124"/>
      <c r="EA633" s="124"/>
      <c r="EB633" s="124"/>
      <c r="EC633" s="124"/>
      <c r="ED633" s="124"/>
      <c r="EE633" s="124"/>
      <c r="EF633" s="124"/>
      <c r="EG633" s="124"/>
      <c r="EH633" s="124"/>
      <c r="EI633" s="124"/>
      <c r="EJ633" s="124"/>
      <c r="EK633" s="124"/>
      <c r="EL633" s="124"/>
      <c r="EM633" s="124"/>
      <c r="EN633" s="124"/>
      <c r="EO633" s="124"/>
      <c r="EP633" s="124"/>
      <c r="EQ633" s="124"/>
      <c r="ER633" s="124"/>
      <c r="ES633" s="124"/>
      <c r="ET633" s="124"/>
      <c r="EU633" s="124"/>
      <c r="EV633" s="124"/>
      <c r="EW633" s="124"/>
      <c r="EX633" s="124"/>
      <c r="EY633" s="124"/>
      <c r="EZ633" s="124"/>
      <c r="FA633" s="124"/>
      <c r="FB633" s="124"/>
      <c r="FC633" s="124"/>
      <c r="FD633" s="124"/>
      <c r="FE633" s="124"/>
      <c r="FF633" s="124"/>
      <c r="FG633" s="124"/>
      <c r="FH633" s="124"/>
      <c r="FI633" s="124"/>
      <c r="FJ633" s="124"/>
      <c r="FK633" s="124"/>
      <c r="FL633" s="124"/>
      <c r="FM633" s="124"/>
      <c r="FN633" s="124"/>
      <c r="FO633" s="124"/>
      <c r="FP633" s="124"/>
      <c r="FQ633" s="124"/>
      <c r="FR633" s="124"/>
      <c r="FS633" s="124"/>
      <c r="FT633" s="124"/>
      <c r="FU633" s="124"/>
      <c r="FV633" s="124"/>
      <c r="FW633" s="124"/>
      <c r="FX633" s="124"/>
      <c r="FY633" s="124"/>
      <c r="FZ633" s="124"/>
      <c r="GA633" s="124"/>
      <c r="GB633" s="124"/>
      <c r="GC633" s="124"/>
      <c r="GD633" s="124"/>
      <c r="GE633" s="124"/>
      <c r="GF633" s="124"/>
      <c r="GG633" s="124"/>
      <c r="GH633" s="124"/>
      <c r="GI633" s="124"/>
      <c r="GJ633" s="124"/>
      <c r="GK633" s="124"/>
      <c r="GL633" s="124"/>
      <c r="GM633" s="124"/>
      <c r="GN633" s="124"/>
      <c r="GO633" s="124"/>
      <c r="GP633" s="124"/>
      <c r="GQ633" s="124"/>
      <c r="GR633" s="124"/>
      <c r="GS633" s="124"/>
      <c r="GT633" s="124"/>
      <c r="GU633" s="124"/>
      <c r="GV633" s="124"/>
      <c r="GW633" s="124"/>
      <c r="GX633" s="124"/>
      <c r="GY633" s="124"/>
      <c r="GZ633" s="124"/>
      <c r="HA633" s="124"/>
      <c r="HB633" s="124"/>
      <c r="HC633" s="124"/>
      <c r="HD633" s="124"/>
      <c r="HE633" s="124"/>
      <c r="HF633" s="124"/>
      <c r="HG633" s="124"/>
      <c r="HH633" s="124"/>
      <c r="HI633" s="124"/>
      <c r="HJ633" s="124"/>
      <c r="HK633" s="124"/>
      <c r="HL633" s="124"/>
      <c r="HM633" s="124"/>
      <c r="HN633" s="124"/>
      <c r="HO633" s="124"/>
      <c r="HP633" s="124"/>
      <c r="HQ633" s="124"/>
      <c r="HR633" s="124"/>
      <c r="HS633" s="124"/>
      <c r="HT633" s="124"/>
      <c r="HU633" s="124"/>
      <c r="HV633" s="124"/>
      <c r="HW633" s="124"/>
      <c r="HX633" s="124"/>
      <c r="HY633" s="124"/>
      <c r="HZ633" s="124"/>
      <c r="IA633" s="124"/>
    </row>
    <row r="634" spans="1:235" s="162" customFormat="1" ht="11.25">
      <c r="A634" s="134" t="s">
        <v>3</v>
      </c>
      <c r="B634" s="134"/>
      <c r="C634" s="134"/>
      <c r="D634" s="136"/>
      <c r="E634" s="136"/>
      <c r="F634" s="128"/>
      <c r="G634" s="136"/>
      <c r="H634" s="136"/>
      <c r="I634" s="136"/>
      <c r="J634" s="128"/>
      <c r="K634" s="128"/>
      <c r="L634" s="136"/>
      <c r="M634" s="136"/>
      <c r="N634" s="136"/>
      <c r="O634" s="136"/>
      <c r="P634" s="128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  <c r="IA634" s="81"/>
    </row>
    <row r="635" spans="1:235" s="162" customFormat="1" ht="33.75" customHeight="1">
      <c r="A635" s="78" t="s">
        <v>147</v>
      </c>
      <c r="B635" s="137"/>
      <c r="C635" s="137"/>
      <c r="D635" s="138">
        <v>30</v>
      </c>
      <c r="E635" s="139"/>
      <c r="F635" s="138">
        <v>30</v>
      </c>
      <c r="G635" s="138">
        <v>30</v>
      </c>
      <c r="H635" s="139"/>
      <c r="I635" s="139"/>
      <c r="J635" s="138">
        <v>30</v>
      </c>
      <c r="K635" s="139"/>
      <c r="L635" s="139"/>
      <c r="M635" s="139"/>
      <c r="N635" s="138">
        <v>30</v>
      </c>
      <c r="O635" s="139"/>
      <c r="P635" s="138">
        <v>30</v>
      </c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  <c r="IA635" s="81"/>
    </row>
    <row r="636" spans="1:235" s="162" customFormat="1" ht="35.25" customHeight="1">
      <c r="A636" s="78" t="s">
        <v>148</v>
      </c>
      <c r="B636" s="137"/>
      <c r="C636" s="137"/>
      <c r="D636" s="138">
        <v>30</v>
      </c>
      <c r="E636" s="139"/>
      <c r="F636" s="138">
        <v>30</v>
      </c>
      <c r="G636" s="138">
        <v>30</v>
      </c>
      <c r="H636" s="139"/>
      <c r="I636" s="139"/>
      <c r="J636" s="138">
        <v>30</v>
      </c>
      <c r="K636" s="139"/>
      <c r="L636" s="139"/>
      <c r="M636" s="139"/>
      <c r="N636" s="138">
        <v>30</v>
      </c>
      <c r="O636" s="139"/>
      <c r="P636" s="138">
        <v>30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  <c r="HJ636" s="81"/>
      <c r="HK636" s="81"/>
      <c r="HL636" s="81"/>
      <c r="HM636" s="81"/>
      <c r="HN636" s="81"/>
      <c r="HO636" s="81"/>
      <c r="HP636" s="81"/>
      <c r="HQ636" s="81"/>
      <c r="HR636" s="81"/>
      <c r="HS636" s="81"/>
      <c r="HT636" s="81"/>
      <c r="HU636" s="81"/>
      <c r="HV636" s="81"/>
      <c r="HW636" s="81"/>
      <c r="HX636" s="81"/>
      <c r="HY636" s="81"/>
      <c r="HZ636" s="81"/>
      <c r="IA636" s="81"/>
    </row>
    <row r="637" spans="1:235" s="162" customFormat="1" ht="39.75" customHeight="1">
      <c r="A637" s="78" t="s">
        <v>221</v>
      </c>
      <c r="B637" s="137"/>
      <c r="C637" s="137"/>
      <c r="D637" s="138">
        <v>30</v>
      </c>
      <c r="E637" s="139"/>
      <c r="F637" s="138">
        <v>30</v>
      </c>
      <c r="G637" s="138">
        <v>30</v>
      </c>
      <c r="H637" s="139"/>
      <c r="I637" s="139"/>
      <c r="J637" s="138">
        <v>30</v>
      </c>
      <c r="K637" s="139"/>
      <c r="L637" s="139"/>
      <c r="M637" s="139"/>
      <c r="N637" s="138">
        <v>30</v>
      </c>
      <c r="O637" s="139"/>
      <c r="P637" s="138">
        <v>30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  <c r="HJ637" s="81"/>
      <c r="HK637" s="81"/>
      <c r="HL637" s="81"/>
      <c r="HM637" s="81"/>
      <c r="HN637" s="81"/>
      <c r="HO637" s="81"/>
      <c r="HP637" s="81"/>
      <c r="HQ637" s="81"/>
      <c r="HR637" s="81"/>
      <c r="HS637" s="81"/>
      <c r="HT637" s="81"/>
      <c r="HU637" s="81"/>
      <c r="HV637" s="81"/>
      <c r="HW637" s="81"/>
      <c r="HX637" s="81"/>
      <c r="HY637" s="81"/>
      <c r="HZ637" s="81"/>
      <c r="IA637" s="81"/>
    </row>
    <row r="638" spans="1:235" s="162" customFormat="1" ht="36" customHeight="1">
      <c r="A638" s="78" t="s">
        <v>222</v>
      </c>
      <c r="B638" s="137"/>
      <c r="C638" s="137"/>
      <c r="D638" s="138">
        <v>90</v>
      </c>
      <c r="E638" s="138"/>
      <c r="F638" s="138">
        <v>90</v>
      </c>
      <c r="G638" s="138">
        <v>90</v>
      </c>
      <c r="H638" s="138"/>
      <c r="I638" s="138"/>
      <c r="J638" s="138">
        <v>90</v>
      </c>
      <c r="K638" s="138"/>
      <c r="L638" s="138"/>
      <c r="M638" s="138"/>
      <c r="N638" s="138">
        <v>90</v>
      </c>
      <c r="O638" s="138"/>
      <c r="P638" s="138">
        <v>90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  <c r="HJ638" s="81"/>
      <c r="HK638" s="81"/>
      <c r="HL638" s="81"/>
      <c r="HM638" s="81"/>
      <c r="HN638" s="81"/>
      <c r="HO638" s="81"/>
      <c r="HP638" s="81"/>
      <c r="HQ638" s="81"/>
      <c r="HR638" s="81"/>
      <c r="HS638" s="81"/>
      <c r="HT638" s="81"/>
      <c r="HU638" s="81"/>
      <c r="HV638" s="81"/>
      <c r="HW638" s="81"/>
      <c r="HX638" s="81"/>
      <c r="HY638" s="81"/>
      <c r="HZ638" s="81"/>
      <c r="IA638" s="81"/>
    </row>
    <row r="639" spans="1:235" s="162" customFormat="1" ht="31.5" customHeight="1">
      <c r="A639" s="78" t="s">
        <v>223</v>
      </c>
      <c r="B639" s="137"/>
      <c r="C639" s="137"/>
      <c r="D639" s="138">
        <v>12</v>
      </c>
      <c r="E639" s="138"/>
      <c r="F639" s="138">
        <f>D639</f>
        <v>12</v>
      </c>
      <c r="G639" s="138">
        <v>12</v>
      </c>
      <c r="H639" s="139"/>
      <c r="I639" s="139"/>
      <c r="J639" s="138">
        <v>12</v>
      </c>
      <c r="K639" s="139"/>
      <c r="L639" s="139"/>
      <c r="M639" s="139"/>
      <c r="N639" s="138">
        <v>12</v>
      </c>
      <c r="O639" s="139"/>
      <c r="P639" s="138">
        <v>12</v>
      </c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  <c r="HJ639" s="81"/>
      <c r="HK639" s="81"/>
      <c r="HL639" s="81"/>
      <c r="HM639" s="81"/>
      <c r="HN639" s="81"/>
      <c r="HO639" s="81"/>
      <c r="HP639" s="81"/>
      <c r="HQ639" s="81"/>
      <c r="HR639" s="81"/>
      <c r="HS639" s="81"/>
      <c r="HT639" s="81"/>
      <c r="HU639" s="81"/>
      <c r="HV639" s="81"/>
      <c r="HW639" s="81"/>
      <c r="HX639" s="81"/>
      <c r="HY639" s="81"/>
      <c r="HZ639" s="81"/>
      <c r="IA639" s="81"/>
    </row>
    <row r="640" spans="1:235" s="162" customFormat="1" ht="23.25" customHeight="1">
      <c r="A640" s="78" t="s">
        <v>224</v>
      </c>
      <c r="B640" s="137"/>
      <c r="C640" s="137"/>
      <c r="D640" s="138">
        <v>12</v>
      </c>
      <c r="E640" s="138"/>
      <c r="F640" s="138">
        <f>D640</f>
        <v>12</v>
      </c>
      <c r="G640" s="138">
        <v>12</v>
      </c>
      <c r="H640" s="138"/>
      <c r="I640" s="138"/>
      <c r="J640" s="138">
        <v>12</v>
      </c>
      <c r="K640" s="138"/>
      <c r="L640" s="138"/>
      <c r="M640" s="138"/>
      <c r="N640" s="138">
        <v>12</v>
      </c>
      <c r="O640" s="138"/>
      <c r="P640" s="138">
        <v>12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  <c r="HJ640" s="81"/>
      <c r="HK640" s="81"/>
      <c r="HL640" s="81"/>
      <c r="HM640" s="81"/>
      <c r="HN640" s="81"/>
      <c r="HO640" s="81"/>
      <c r="HP640" s="81"/>
      <c r="HQ640" s="81"/>
      <c r="HR640" s="81"/>
      <c r="HS640" s="81"/>
      <c r="HT640" s="81"/>
      <c r="HU640" s="81"/>
      <c r="HV640" s="81"/>
      <c r="HW640" s="81"/>
      <c r="HX640" s="81"/>
      <c r="HY640" s="81"/>
      <c r="HZ640" s="81"/>
      <c r="IA640" s="81"/>
    </row>
    <row r="641" spans="1:235" s="162" customFormat="1" ht="11.25">
      <c r="A641" s="134" t="s">
        <v>5</v>
      </c>
      <c r="B641" s="134"/>
      <c r="C641" s="134"/>
      <c r="D641" s="140"/>
      <c r="E641" s="136"/>
      <c r="F641" s="140"/>
      <c r="G641" s="140"/>
      <c r="H641" s="136"/>
      <c r="I641" s="136"/>
      <c r="J641" s="140"/>
      <c r="K641" s="128"/>
      <c r="L641" s="136"/>
      <c r="M641" s="136"/>
      <c r="N641" s="140"/>
      <c r="O641" s="136"/>
      <c r="P641" s="140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  <c r="HJ641" s="81"/>
      <c r="HK641" s="81"/>
      <c r="HL641" s="81"/>
      <c r="HM641" s="81"/>
      <c r="HN641" s="81"/>
      <c r="HO641" s="81"/>
      <c r="HP641" s="81"/>
      <c r="HQ641" s="81"/>
      <c r="HR641" s="81"/>
      <c r="HS641" s="81"/>
      <c r="HT641" s="81"/>
      <c r="HU641" s="81"/>
      <c r="HV641" s="81"/>
      <c r="HW641" s="81"/>
      <c r="HX641" s="81"/>
      <c r="HY641" s="81"/>
      <c r="HZ641" s="81"/>
      <c r="IA641" s="81"/>
    </row>
    <row r="642" spans="1:235" s="162" customFormat="1" ht="39" customHeight="1">
      <c r="A642" s="137" t="s">
        <v>225</v>
      </c>
      <c r="B642" s="137"/>
      <c r="C642" s="137"/>
      <c r="D642" s="142">
        <v>300</v>
      </c>
      <c r="E642" s="135"/>
      <c r="F642" s="128">
        <f aca="true" t="shared" si="37" ref="F642:F647">D642</f>
        <v>300</v>
      </c>
      <c r="G642" s="142">
        <v>320</v>
      </c>
      <c r="H642" s="135"/>
      <c r="I642" s="135"/>
      <c r="J642" s="128">
        <f aca="true" t="shared" si="38" ref="J642:J647">G642</f>
        <v>320</v>
      </c>
      <c r="K642" s="143"/>
      <c r="L642" s="144"/>
      <c r="M642" s="145"/>
      <c r="N642" s="142">
        <v>340</v>
      </c>
      <c r="O642" s="135"/>
      <c r="P642" s="128">
        <f aca="true" t="shared" si="39" ref="P642:P647">N642</f>
        <v>340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  <c r="HJ642" s="81"/>
      <c r="HK642" s="81"/>
      <c r="HL642" s="81"/>
      <c r="HM642" s="81"/>
      <c r="HN642" s="81"/>
      <c r="HO642" s="81"/>
      <c r="HP642" s="81"/>
      <c r="HQ642" s="81"/>
      <c r="HR642" s="81"/>
      <c r="HS642" s="81"/>
      <c r="HT642" s="81"/>
      <c r="HU642" s="81"/>
      <c r="HV642" s="81"/>
      <c r="HW642" s="81"/>
      <c r="HX642" s="81"/>
      <c r="HY642" s="81"/>
      <c r="HZ642" s="81"/>
      <c r="IA642" s="81"/>
    </row>
    <row r="643" spans="1:235" s="162" customFormat="1" ht="33.75">
      <c r="A643" s="137" t="s">
        <v>226</v>
      </c>
      <c r="B643" s="137"/>
      <c r="C643" s="137"/>
      <c r="D643" s="142">
        <v>940</v>
      </c>
      <c r="E643" s="135"/>
      <c r="F643" s="128">
        <f t="shared" si="37"/>
        <v>940</v>
      </c>
      <c r="G643" s="142">
        <v>1000</v>
      </c>
      <c r="H643" s="135"/>
      <c r="I643" s="135"/>
      <c r="J643" s="128">
        <f t="shared" si="38"/>
        <v>1000</v>
      </c>
      <c r="K643" s="128"/>
      <c r="L643" s="135"/>
      <c r="M643" s="142"/>
      <c r="N643" s="142">
        <v>1060</v>
      </c>
      <c r="O643" s="135"/>
      <c r="P643" s="128">
        <f t="shared" si="39"/>
        <v>1060</v>
      </c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  <c r="DJ643" s="81"/>
      <c r="DK643" s="81"/>
      <c r="DL643" s="81"/>
      <c r="DM643" s="81"/>
      <c r="DN643" s="81"/>
      <c r="DO643" s="81"/>
      <c r="DP643" s="81"/>
      <c r="DQ643" s="81"/>
      <c r="DR643" s="81"/>
      <c r="DS643" s="81"/>
      <c r="DT643" s="81"/>
      <c r="DU643" s="81"/>
      <c r="DV643" s="81"/>
      <c r="DW643" s="81"/>
      <c r="DX643" s="81"/>
      <c r="DY643" s="81"/>
      <c r="DZ643" s="81"/>
      <c r="EA643" s="81"/>
      <c r="EB643" s="81"/>
      <c r="EC643" s="81"/>
      <c r="ED643" s="81"/>
      <c r="EE643" s="81"/>
      <c r="EF643" s="81"/>
      <c r="EG643" s="81"/>
      <c r="EH643" s="81"/>
      <c r="EI643" s="81"/>
      <c r="EJ643" s="81"/>
      <c r="EK643" s="81"/>
      <c r="EL643" s="81"/>
      <c r="EM643" s="81"/>
      <c r="EN643" s="81"/>
      <c r="EO643" s="81"/>
      <c r="EP643" s="81"/>
      <c r="EQ643" s="81"/>
      <c r="ER643" s="81"/>
      <c r="ES643" s="81"/>
      <c r="ET643" s="81"/>
      <c r="EU643" s="81"/>
      <c r="EV643" s="81"/>
      <c r="EW643" s="81"/>
      <c r="EX643" s="81"/>
      <c r="EY643" s="81"/>
      <c r="EZ643" s="81"/>
      <c r="FA643" s="81"/>
      <c r="FB643" s="81"/>
      <c r="FC643" s="81"/>
      <c r="FD643" s="81"/>
      <c r="FE643" s="81"/>
      <c r="FF643" s="81"/>
      <c r="FG643" s="81"/>
      <c r="FH643" s="81"/>
      <c r="FI643" s="81"/>
      <c r="FJ643" s="81"/>
      <c r="FK643" s="81"/>
      <c r="FL643" s="81"/>
      <c r="FM643" s="81"/>
      <c r="FN643" s="81"/>
      <c r="FO643" s="81"/>
      <c r="FP643" s="81"/>
      <c r="FQ643" s="81"/>
      <c r="FR643" s="81"/>
      <c r="FS643" s="81"/>
      <c r="FT643" s="81"/>
      <c r="FU643" s="81"/>
      <c r="FV643" s="81"/>
      <c r="FW643" s="81"/>
      <c r="FX643" s="81"/>
      <c r="FY643" s="81"/>
      <c r="FZ643" s="81"/>
      <c r="GA643" s="81"/>
      <c r="GB643" s="81"/>
      <c r="GC643" s="81"/>
      <c r="GD643" s="81"/>
      <c r="GE643" s="81"/>
      <c r="GF643" s="81"/>
      <c r="GG643" s="81"/>
      <c r="GH643" s="81"/>
      <c r="GI643" s="81"/>
      <c r="GJ643" s="81"/>
      <c r="GK643" s="81"/>
      <c r="GL643" s="81"/>
      <c r="GM643" s="81"/>
      <c r="GN643" s="81"/>
      <c r="GO643" s="81"/>
      <c r="GP643" s="81"/>
      <c r="GQ643" s="81"/>
      <c r="GR643" s="81"/>
      <c r="GS643" s="81"/>
      <c r="GT643" s="81"/>
      <c r="GU643" s="81"/>
      <c r="GV643" s="81"/>
      <c r="GW643" s="81"/>
      <c r="GX643" s="81"/>
      <c r="GY643" s="81"/>
      <c r="GZ643" s="81"/>
      <c r="HA643" s="81"/>
      <c r="HB643" s="81"/>
      <c r="HC643" s="81"/>
      <c r="HD643" s="81"/>
      <c r="HE643" s="81"/>
      <c r="HF643" s="81"/>
      <c r="HG643" s="81"/>
      <c r="HH643" s="81"/>
      <c r="HI643" s="81"/>
      <c r="HJ643" s="81"/>
      <c r="HK643" s="81"/>
      <c r="HL643" s="81"/>
      <c r="HM643" s="81"/>
      <c r="HN643" s="81"/>
      <c r="HO643" s="81"/>
      <c r="HP643" s="81"/>
      <c r="HQ643" s="81"/>
      <c r="HR643" s="81"/>
      <c r="HS643" s="81"/>
      <c r="HT643" s="81"/>
      <c r="HU643" s="81"/>
      <c r="HV643" s="81"/>
      <c r="HW643" s="81"/>
      <c r="HX643" s="81"/>
      <c r="HY643" s="81"/>
      <c r="HZ643" s="81"/>
      <c r="IA643" s="81"/>
    </row>
    <row r="644" spans="1:235" s="162" customFormat="1" ht="33.75">
      <c r="A644" s="137" t="s">
        <v>227</v>
      </c>
      <c r="B644" s="137"/>
      <c r="C644" s="137"/>
      <c r="D644" s="142">
        <v>1665</v>
      </c>
      <c r="E644" s="135"/>
      <c r="F644" s="128">
        <f t="shared" si="37"/>
        <v>1665</v>
      </c>
      <c r="G644" s="142">
        <v>1775</v>
      </c>
      <c r="H644" s="135"/>
      <c r="I644" s="135"/>
      <c r="J644" s="128">
        <f t="shared" si="38"/>
        <v>1775</v>
      </c>
      <c r="K644" s="128"/>
      <c r="L644" s="135"/>
      <c r="M644" s="142"/>
      <c r="N644" s="142">
        <v>1880</v>
      </c>
      <c r="O644" s="135"/>
      <c r="P644" s="128">
        <f t="shared" si="39"/>
        <v>1880</v>
      </c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1"/>
      <c r="GC644" s="81"/>
      <c r="GD644" s="81"/>
      <c r="GE644" s="81"/>
      <c r="GF644" s="81"/>
      <c r="GG644" s="81"/>
      <c r="GH644" s="81"/>
      <c r="GI644" s="81"/>
      <c r="GJ644" s="81"/>
      <c r="GK644" s="81"/>
      <c r="GL644" s="81"/>
      <c r="GM644" s="81"/>
      <c r="GN644" s="81"/>
      <c r="GO644" s="81"/>
      <c r="GP644" s="81"/>
      <c r="GQ644" s="81"/>
      <c r="GR644" s="81"/>
      <c r="GS644" s="81"/>
      <c r="GT644" s="81"/>
      <c r="GU644" s="81"/>
      <c r="GV644" s="81"/>
      <c r="GW644" s="81"/>
      <c r="GX644" s="81"/>
      <c r="GY644" s="81"/>
      <c r="GZ644" s="81"/>
      <c r="HA644" s="81"/>
      <c r="HB644" s="81"/>
      <c r="HC644" s="81"/>
      <c r="HD644" s="81"/>
      <c r="HE644" s="81"/>
      <c r="HF644" s="81"/>
      <c r="HG644" s="81"/>
      <c r="HH644" s="81"/>
      <c r="HI644" s="81"/>
      <c r="HJ644" s="81"/>
      <c r="HK644" s="81"/>
      <c r="HL644" s="81"/>
      <c r="HM644" s="81"/>
      <c r="HN644" s="81"/>
      <c r="HO644" s="81"/>
      <c r="HP644" s="81"/>
      <c r="HQ644" s="81"/>
      <c r="HR644" s="81"/>
      <c r="HS644" s="81"/>
      <c r="HT644" s="81"/>
      <c r="HU644" s="81"/>
      <c r="HV644" s="81"/>
      <c r="HW644" s="81"/>
      <c r="HX644" s="81"/>
      <c r="HY644" s="81"/>
      <c r="HZ644" s="81"/>
      <c r="IA644" s="81"/>
    </row>
    <row r="645" spans="1:235" s="162" customFormat="1" ht="33.75">
      <c r="A645" s="137" t="s">
        <v>228</v>
      </c>
      <c r="B645" s="137"/>
      <c r="C645" s="137"/>
      <c r="D645" s="142">
        <v>345</v>
      </c>
      <c r="E645" s="135"/>
      <c r="F645" s="128">
        <f t="shared" si="37"/>
        <v>345</v>
      </c>
      <c r="G645" s="142">
        <v>370</v>
      </c>
      <c r="H645" s="135"/>
      <c r="I645" s="135"/>
      <c r="J645" s="128">
        <f t="shared" si="38"/>
        <v>370</v>
      </c>
      <c r="K645" s="128"/>
      <c r="L645" s="135"/>
      <c r="M645" s="142"/>
      <c r="N645" s="142">
        <v>395</v>
      </c>
      <c r="O645" s="135"/>
      <c r="P645" s="128">
        <f t="shared" si="39"/>
        <v>395</v>
      </c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1"/>
      <c r="GC645" s="81"/>
      <c r="GD645" s="81"/>
      <c r="GE645" s="81"/>
      <c r="GF645" s="81"/>
      <c r="GG645" s="81"/>
      <c r="GH645" s="81"/>
      <c r="GI645" s="81"/>
      <c r="GJ645" s="81"/>
      <c r="GK645" s="81"/>
      <c r="GL645" s="81"/>
      <c r="GM645" s="81"/>
      <c r="GN645" s="81"/>
      <c r="GO645" s="81"/>
      <c r="GP645" s="81"/>
      <c r="GQ645" s="81"/>
      <c r="GR645" s="81"/>
      <c r="GS645" s="81"/>
      <c r="GT645" s="81"/>
      <c r="GU645" s="81"/>
      <c r="GV645" s="81"/>
      <c r="GW645" s="81"/>
      <c r="GX645" s="81"/>
      <c r="GY645" s="81"/>
      <c r="GZ645" s="81"/>
      <c r="HA645" s="81"/>
      <c r="HB645" s="81"/>
      <c r="HC645" s="81"/>
      <c r="HD645" s="81"/>
      <c r="HE645" s="81"/>
      <c r="HF645" s="81"/>
      <c r="HG645" s="81"/>
      <c r="HH645" s="81"/>
      <c r="HI645" s="81"/>
      <c r="HJ645" s="81"/>
      <c r="HK645" s="81"/>
      <c r="HL645" s="81"/>
      <c r="HM645" s="81"/>
      <c r="HN645" s="81"/>
      <c r="HO645" s="81"/>
      <c r="HP645" s="81"/>
      <c r="HQ645" s="81"/>
      <c r="HR645" s="81"/>
      <c r="HS645" s="81"/>
      <c r="HT645" s="81"/>
      <c r="HU645" s="81"/>
      <c r="HV645" s="81"/>
      <c r="HW645" s="81"/>
      <c r="HX645" s="81"/>
      <c r="HY645" s="81"/>
      <c r="HZ645" s="81"/>
      <c r="IA645" s="81"/>
    </row>
    <row r="646" spans="1:235" s="162" customFormat="1" ht="23.25" customHeight="1">
      <c r="A646" s="137" t="s">
        <v>229</v>
      </c>
      <c r="B646" s="137"/>
      <c r="C646" s="137"/>
      <c r="D646" s="142">
        <v>635</v>
      </c>
      <c r="E646" s="135"/>
      <c r="F646" s="128">
        <f t="shared" si="37"/>
        <v>635</v>
      </c>
      <c r="G646" s="142">
        <v>680</v>
      </c>
      <c r="H646" s="135"/>
      <c r="I646" s="135"/>
      <c r="J646" s="128">
        <f t="shared" si="38"/>
        <v>680</v>
      </c>
      <c r="K646" s="128"/>
      <c r="L646" s="135"/>
      <c r="M646" s="142"/>
      <c r="N646" s="142">
        <v>720</v>
      </c>
      <c r="O646" s="135"/>
      <c r="P646" s="128">
        <f t="shared" si="39"/>
        <v>720</v>
      </c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  <c r="EK646" s="81"/>
      <c r="EL646" s="81"/>
      <c r="EM646" s="81"/>
      <c r="EN646" s="81"/>
      <c r="EO646" s="81"/>
      <c r="EP646" s="81"/>
      <c r="EQ646" s="81"/>
      <c r="ER646" s="81"/>
      <c r="ES646" s="81"/>
      <c r="ET646" s="81"/>
      <c r="EU646" s="81"/>
      <c r="EV646" s="81"/>
      <c r="EW646" s="81"/>
      <c r="EX646" s="81"/>
      <c r="EY646" s="81"/>
      <c r="EZ646" s="81"/>
      <c r="FA646" s="81"/>
      <c r="FB646" s="81"/>
      <c r="FC646" s="81"/>
      <c r="FD646" s="81"/>
      <c r="FE646" s="81"/>
      <c r="FF646" s="81"/>
      <c r="FG646" s="81"/>
      <c r="FH646" s="81"/>
      <c r="FI646" s="81"/>
      <c r="FJ646" s="81"/>
      <c r="FK646" s="81"/>
      <c r="FL646" s="81"/>
      <c r="FM646" s="81"/>
      <c r="FN646" s="81"/>
      <c r="FO646" s="81"/>
      <c r="FP646" s="81"/>
      <c r="FQ646" s="81"/>
      <c r="FR646" s="81"/>
      <c r="FS646" s="81"/>
      <c r="FT646" s="81"/>
      <c r="FU646" s="81"/>
      <c r="FV646" s="81"/>
      <c r="FW646" s="81"/>
      <c r="FX646" s="81"/>
      <c r="FY646" s="81"/>
      <c r="FZ646" s="81"/>
      <c r="GA646" s="81"/>
      <c r="GB646" s="81"/>
      <c r="GC646" s="81"/>
      <c r="GD646" s="81"/>
      <c r="GE646" s="81"/>
      <c r="GF646" s="81"/>
      <c r="GG646" s="81"/>
      <c r="GH646" s="81"/>
      <c r="GI646" s="81"/>
      <c r="GJ646" s="81"/>
      <c r="GK646" s="81"/>
      <c r="GL646" s="81"/>
      <c r="GM646" s="81"/>
      <c r="GN646" s="81"/>
      <c r="GO646" s="81"/>
      <c r="GP646" s="81"/>
      <c r="GQ646" s="81"/>
      <c r="GR646" s="81"/>
      <c r="GS646" s="81"/>
      <c r="GT646" s="81"/>
      <c r="GU646" s="81"/>
      <c r="GV646" s="81"/>
      <c r="GW646" s="81"/>
      <c r="GX646" s="81"/>
      <c r="GY646" s="81"/>
      <c r="GZ646" s="81"/>
      <c r="HA646" s="81"/>
      <c r="HB646" s="81"/>
      <c r="HC646" s="81"/>
      <c r="HD646" s="81"/>
      <c r="HE646" s="81"/>
      <c r="HF646" s="81"/>
      <c r="HG646" s="81"/>
      <c r="HH646" s="81"/>
      <c r="HI646" s="81"/>
      <c r="HJ646" s="81"/>
      <c r="HK646" s="81"/>
      <c r="HL646" s="81"/>
      <c r="HM646" s="81"/>
      <c r="HN646" s="81"/>
      <c r="HO646" s="81"/>
      <c r="HP646" s="81"/>
      <c r="HQ646" s="81"/>
      <c r="HR646" s="81"/>
      <c r="HS646" s="81"/>
      <c r="HT646" s="81"/>
      <c r="HU646" s="81"/>
      <c r="HV646" s="81"/>
      <c r="HW646" s="81"/>
      <c r="HX646" s="81"/>
      <c r="HY646" s="81"/>
      <c r="HZ646" s="81"/>
      <c r="IA646" s="81"/>
    </row>
    <row r="647" spans="1:235" s="162" customFormat="1" ht="34.5" customHeight="1">
      <c r="A647" s="137" t="s">
        <v>230</v>
      </c>
      <c r="B647" s="137"/>
      <c r="C647" s="137"/>
      <c r="D647" s="142">
        <v>160</v>
      </c>
      <c r="E647" s="135"/>
      <c r="F647" s="128">
        <f t="shared" si="37"/>
        <v>160</v>
      </c>
      <c r="G647" s="142">
        <v>160</v>
      </c>
      <c r="H647" s="135"/>
      <c r="I647" s="142"/>
      <c r="J647" s="128">
        <f t="shared" si="38"/>
        <v>160</v>
      </c>
      <c r="K647" s="128"/>
      <c r="L647" s="135"/>
      <c r="M647" s="142"/>
      <c r="N647" s="142">
        <v>160</v>
      </c>
      <c r="O647" s="135"/>
      <c r="P647" s="128">
        <f t="shared" si="39"/>
        <v>160</v>
      </c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  <c r="EK647" s="81"/>
      <c r="EL647" s="81"/>
      <c r="EM647" s="81"/>
      <c r="EN647" s="81"/>
      <c r="EO647" s="81"/>
      <c r="EP647" s="81"/>
      <c r="EQ647" s="81"/>
      <c r="ER647" s="81"/>
      <c r="ES647" s="81"/>
      <c r="ET647" s="81"/>
      <c r="EU647" s="81"/>
      <c r="EV647" s="81"/>
      <c r="EW647" s="81"/>
      <c r="EX647" s="81"/>
      <c r="EY647" s="81"/>
      <c r="EZ647" s="81"/>
      <c r="FA647" s="81"/>
      <c r="FB647" s="81"/>
      <c r="FC647" s="81"/>
      <c r="FD647" s="81"/>
      <c r="FE647" s="81"/>
      <c r="FF647" s="81"/>
      <c r="FG647" s="81"/>
      <c r="FH647" s="81"/>
      <c r="FI647" s="81"/>
      <c r="FJ647" s="81"/>
      <c r="FK647" s="81"/>
      <c r="FL647" s="81"/>
      <c r="FM647" s="81"/>
      <c r="FN647" s="81"/>
      <c r="FO647" s="81"/>
      <c r="FP647" s="81"/>
      <c r="FQ647" s="81"/>
      <c r="FR647" s="81"/>
      <c r="FS647" s="81"/>
      <c r="FT647" s="81"/>
      <c r="FU647" s="81"/>
      <c r="FV647" s="81"/>
      <c r="FW647" s="81"/>
      <c r="FX647" s="81"/>
      <c r="FY647" s="81"/>
      <c r="FZ647" s="81"/>
      <c r="GA647" s="81"/>
      <c r="GB647" s="81"/>
      <c r="GC647" s="81"/>
      <c r="GD647" s="81"/>
      <c r="GE647" s="81"/>
      <c r="GF647" s="81"/>
      <c r="GG647" s="81"/>
      <c r="GH647" s="81"/>
      <c r="GI647" s="81"/>
      <c r="GJ647" s="81"/>
      <c r="GK647" s="81"/>
      <c r="GL647" s="81"/>
      <c r="GM647" s="81"/>
      <c r="GN647" s="81"/>
      <c r="GO647" s="81"/>
      <c r="GP647" s="81"/>
      <c r="GQ647" s="81"/>
      <c r="GR647" s="81"/>
      <c r="GS647" s="81"/>
      <c r="GT647" s="81"/>
      <c r="GU647" s="81"/>
      <c r="GV647" s="81"/>
      <c r="GW647" s="81"/>
      <c r="GX647" s="81"/>
      <c r="GY647" s="81"/>
      <c r="GZ647" s="81"/>
      <c r="HA647" s="81"/>
      <c r="HB647" s="81"/>
      <c r="HC647" s="81"/>
      <c r="HD647" s="81"/>
      <c r="HE647" s="81"/>
      <c r="HF647" s="81"/>
      <c r="HG647" s="81"/>
      <c r="HH647" s="81"/>
      <c r="HI647" s="81"/>
      <c r="HJ647" s="81"/>
      <c r="HK647" s="81"/>
      <c r="HL647" s="81"/>
      <c r="HM647" s="81"/>
      <c r="HN647" s="81"/>
      <c r="HO647" s="81"/>
      <c r="HP647" s="81"/>
      <c r="HQ647" s="81"/>
      <c r="HR647" s="81"/>
      <c r="HS647" s="81"/>
      <c r="HT647" s="81"/>
      <c r="HU647" s="81"/>
      <c r="HV647" s="81"/>
      <c r="HW647" s="81"/>
      <c r="HX647" s="81"/>
      <c r="HY647" s="81"/>
      <c r="HZ647" s="81"/>
      <c r="IA647" s="81"/>
    </row>
    <row r="648" spans="1:16" ht="75.75" customHeight="1">
      <c r="A648" s="129" t="s">
        <v>195</v>
      </c>
      <c r="B648" s="129"/>
      <c r="C648" s="129"/>
      <c r="D648" s="130"/>
      <c r="E648" s="130"/>
      <c r="F648" s="130"/>
      <c r="G648" s="130"/>
      <c r="H648" s="130"/>
      <c r="I648" s="130"/>
      <c r="J648" s="130"/>
      <c r="K648" s="128"/>
      <c r="L648" s="131"/>
      <c r="M648" s="130"/>
      <c r="N648" s="130"/>
      <c r="O648" s="130"/>
      <c r="P648" s="130"/>
    </row>
    <row r="649" spans="1:16" ht="71.25" customHeight="1">
      <c r="A649" s="132" t="s">
        <v>451</v>
      </c>
      <c r="B649" s="132"/>
      <c r="C649" s="132"/>
      <c r="D649" s="133"/>
      <c r="E649" s="133">
        <f>SUM(E651:E654)</f>
        <v>527340</v>
      </c>
      <c r="F649" s="133">
        <f>SUM(F651:F654)</f>
        <v>527340</v>
      </c>
      <c r="G649" s="133"/>
      <c r="H649" s="133">
        <f>SUM(H651:H654)</f>
        <v>563170</v>
      </c>
      <c r="I649" s="133"/>
      <c r="J649" s="133">
        <f>SUM(J651:J654)</f>
        <v>563170</v>
      </c>
      <c r="K649" s="128"/>
      <c r="L649" s="131"/>
      <c r="M649" s="131"/>
      <c r="N649" s="133"/>
      <c r="O649" s="133">
        <f>SUM(O651:O654)</f>
        <v>597180</v>
      </c>
      <c r="P649" s="133">
        <f>SUM(P651:P654)</f>
        <v>597180</v>
      </c>
    </row>
    <row r="650" spans="1:16" ht="21.75" customHeight="1">
      <c r="A650" s="134" t="s">
        <v>2</v>
      </c>
      <c r="B650" s="132"/>
      <c r="C650" s="132"/>
      <c r="D650" s="133"/>
      <c r="E650" s="133"/>
      <c r="F650" s="133"/>
      <c r="G650" s="133"/>
      <c r="H650" s="133"/>
      <c r="I650" s="133"/>
      <c r="J650" s="133"/>
      <c r="K650" s="133"/>
      <c r="L650" s="131"/>
      <c r="M650" s="131"/>
      <c r="N650" s="133"/>
      <c r="O650" s="133"/>
      <c r="P650" s="133"/>
    </row>
    <row r="651" spans="1:16" ht="39" customHeight="1">
      <c r="A651" s="78" t="s">
        <v>196</v>
      </c>
      <c r="B651" s="132"/>
      <c r="C651" s="132"/>
      <c r="D651" s="128"/>
      <c r="E651" s="128">
        <f>E656*E661</f>
        <v>476250</v>
      </c>
      <c r="F651" s="128">
        <f>F656*F661</f>
        <v>476250</v>
      </c>
      <c r="G651" s="128"/>
      <c r="H651" s="128">
        <f>H656*H661</f>
        <v>508750</v>
      </c>
      <c r="I651" s="133"/>
      <c r="J651" s="128">
        <f>J656*J661</f>
        <v>508750</v>
      </c>
      <c r="K651" s="133"/>
      <c r="L651" s="131"/>
      <c r="M651" s="131"/>
      <c r="N651" s="128"/>
      <c r="O651" s="128">
        <f>O656*O661</f>
        <v>540000</v>
      </c>
      <c r="P651" s="128">
        <f>P656*P661</f>
        <v>540000</v>
      </c>
    </row>
    <row r="652" spans="1:16" ht="21.75" customHeight="1">
      <c r="A652" s="78" t="s">
        <v>197</v>
      </c>
      <c r="B652" s="132"/>
      <c r="C652" s="132"/>
      <c r="D652" s="128"/>
      <c r="E652" s="128">
        <f aca="true" t="shared" si="40" ref="E652:F654">E657*E662</f>
        <v>15240</v>
      </c>
      <c r="F652" s="128">
        <f t="shared" si="40"/>
        <v>15240</v>
      </c>
      <c r="G652" s="128"/>
      <c r="H652" s="128">
        <f>H657*H662</f>
        <v>16320</v>
      </c>
      <c r="I652" s="133"/>
      <c r="J652" s="128">
        <f>J657*J662</f>
        <v>16320</v>
      </c>
      <c r="K652" s="133"/>
      <c r="L652" s="131"/>
      <c r="M652" s="131"/>
      <c r="N652" s="128"/>
      <c r="O652" s="128">
        <f aca="true" t="shared" si="41" ref="O652:P654">O657*O662</f>
        <v>17280</v>
      </c>
      <c r="P652" s="128">
        <f t="shared" si="41"/>
        <v>17280</v>
      </c>
    </row>
    <row r="653" spans="1:16" ht="39.75" customHeight="1">
      <c r="A653" s="78" t="s">
        <v>198</v>
      </c>
      <c r="B653" s="132"/>
      <c r="C653" s="132"/>
      <c r="D653" s="128"/>
      <c r="E653" s="128">
        <f t="shared" si="40"/>
        <v>31050</v>
      </c>
      <c r="F653" s="128">
        <f t="shared" si="40"/>
        <v>31050</v>
      </c>
      <c r="G653" s="128"/>
      <c r="H653" s="128">
        <f>H658*H663</f>
        <v>33300</v>
      </c>
      <c r="I653" s="133"/>
      <c r="J653" s="128">
        <f>J658*J663</f>
        <v>33300</v>
      </c>
      <c r="K653" s="133"/>
      <c r="L653" s="131"/>
      <c r="M653" s="131"/>
      <c r="N653" s="128"/>
      <c r="O653" s="128">
        <f t="shared" si="41"/>
        <v>35100</v>
      </c>
      <c r="P653" s="128">
        <f t="shared" si="41"/>
        <v>35100</v>
      </c>
    </row>
    <row r="654" spans="1:16" ht="41.25" customHeight="1">
      <c r="A654" s="78" t="s">
        <v>199</v>
      </c>
      <c r="B654" s="132"/>
      <c r="C654" s="132"/>
      <c r="D654" s="128"/>
      <c r="E654" s="128">
        <f t="shared" si="40"/>
        <v>4800</v>
      </c>
      <c r="F654" s="128">
        <f t="shared" si="40"/>
        <v>4800</v>
      </c>
      <c r="G654" s="128"/>
      <c r="H654" s="128">
        <f>H659*H664</f>
        <v>4800</v>
      </c>
      <c r="I654" s="128"/>
      <c r="J654" s="128">
        <f>J659*J664</f>
        <v>4800</v>
      </c>
      <c r="K654" s="128"/>
      <c r="L654" s="135"/>
      <c r="M654" s="135"/>
      <c r="N654" s="128"/>
      <c r="O654" s="128">
        <f t="shared" si="41"/>
        <v>4800</v>
      </c>
      <c r="P654" s="128">
        <f t="shared" si="41"/>
        <v>4800</v>
      </c>
    </row>
    <row r="655" spans="1:16" ht="21.75" customHeight="1">
      <c r="A655" s="134" t="s">
        <v>3</v>
      </c>
      <c r="B655" s="134"/>
      <c r="C655" s="134"/>
      <c r="D655" s="136"/>
      <c r="E655" s="136"/>
      <c r="F655" s="128"/>
      <c r="G655" s="136"/>
      <c r="H655" s="136"/>
      <c r="I655" s="136"/>
      <c r="J655" s="128"/>
      <c r="K655" s="128"/>
      <c r="L655" s="136"/>
      <c r="M655" s="136"/>
      <c r="N655" s="136"/>
      <c r="O655" s="136"/>
      <c r="P655" s="128"/>
    </row>
    <row r="656" spans="1:16" ht="39" customHeight="1">
      <c r="A656" s="78" t="s">
        <v>150</v>
      </c>
      <c r="B656" s="137"/>
      <c r="C656" s="137"/>
      <c r="D656" s="138"/>
      <c r="E656" s="138">
        <f>60+160+30</f>
        <v>250</v>
      </c>
      <c r="F656" s="138">
        <f>60+160+30</f>
        <v>250</v>
      </c>
      <c r="G656" s="138"/>
      <c r="H656" s="138">
        <f>60+160+30</f>
        <v>250</v>
      </c>
      <c r="I656" s="138"/>
      <c r="J656" s="138">
        <f>60+160+30</f>
        <v>250</v>
      </c>
      <c r="K656" s="138"/>
      <c r="L656" s="138"/>
      <c r="M656" s="138"/>
      <c r="N656" s="138"/>
      <c r="O656" s="138">
        <f>60+160+30</f>
        <v>250</v>
      </c>
      <c r="P656" s="138">
        <f>60+160+30</f>
        <v>250</v>
      </c>
    </row>
    <row r="657" spans="1:16" ht="21.75" customHeight="1">
      <c r="A657" s="78" t="s">
        <v>151</v>
      </c>
      <c r="B657" s="137"/>
      <c r="C657" s="137"/>
      <c r="D657" s="138"/>
      <c r="E657" s="138">
        <v>24</v>
      </c>
      <c r="F657" s="138">
        <v>24</v>
      </c>
      <c r="G657" s="138"/>
      <c r="H657" s="138">
        <v>24</v>
      </c>
      <c r="I657" s="139"/>
      <c r="J657" s="138">
        <v>24</v>
      </c>
      <c r="K657" s="139"/>
      <c r="L657" s="139"/>
      <c r="M657" s="139"/>
      <c r="N657" s="138"/>
      <c r="O657" s="138">
        <v>24</v>
      </c>
      <c r="P657" s="138">
        <v>24</v>
      </c>
    </row>
    <row r="658" spans="1:16" ht="36" customHeight="1">
      <c r="A658" s="78" t="s">
        <v>152</v>
      </c>
      <c r="B658" s="137"/>
      <c r="C658" s="137"/>
      <c r="D658" s="138"/>
      <c r="E658" s="138">
        <v>90</v>
      </c>
      <c r="F658" s="138">
        <v>90</v>
      </c>
      <c r="G658" s="138"/>
      <c r="H658" s="138">
        <v>90</v>
      </c>
      <c r="I658" s="138"/>
      <c r="J658" s="138">
        <v>90</v>
      </c>
      <c r="K658" s="138"/>
      <c r="L658" s="138"/>
      <c r="M658" s="138"/>
      <c r="N658" s="138"/>
      <c r="O658" s="138">
        <v>90</v>
      </c>
      <c r="P658" s="138">
        <v>90</v>
      </c>
    </row>
    <row r="659" spans="1:16" ht="21.75" customHeight="1">
      <c r="A659" s="78" t="s">
        <v>153</v>
      </c>
      <c r="B659" s="137"/>
      <c r="C659" s="137"/>
      <c r="D659" s="138"/>
      <c r="E659" s="138">
        <v>30</v>
      </c>
      <c r="F659" s="138">
        <f>E659</f>
        <v>30</v>
      </c>
      <c r="G659" s="138"/>
      <c r="H659" s="138">
        <v>30</v>
      </c>
      <c r="I659" s="138"/>
      <c r="J659" s="138">
        <v>30</v>
      </c>
      <c r="K659" s="138"/>
      <c r="L659" s="138"/>
      <c r="M659" s="138"/>
      <c r="N659" s="138"/>
      <c r="O659" s="138">
        <v>30</v>
      </c>
      <c r="P659" s="138">
        <v>30</v>
      </c>
    </row>
    <row r="660" spans="1:16" ht="21.75" customHeight="1">
      <c r="A660" s="134" t="s">
        <v>5</v>
      </c>
      <c r="B660" s="134"/>
      <c r="C660" s="134"/>
      <c r="D660" s="140"/>
      <c r="E660" s="141"/>
      <c r="F660" s="141"/>
      <c r="G660" s="140"/>
      <c r="H660" s="141"/>
      <c r="I660" s="136"/>
      <c r="J660" s="141"/>
      <c r="K660" s="128"/>
      <c r="L660" s="136"/>
      <c r="M660" s="136"/>
      <c r="N660" s="140"/>
      <c r="O660" s="141"/>
      <c r="P660" s="141"/>
    </row>
    <row r="661" spans="1:16" ht="24" customHeight="1">
      <c r="A661" s="137" t="s">
        <v>200</v>
      </c>
      <c r="B661" s="137"/>
      <c r="C661" s="137"/>
      <c r="D661" s="142"/>
      <c r="E661" s="128">
        <v>1905</v>
      </c>
      <c r="F661" s="128">
        <f>E661</f>
        <v>1905</v>
      </c>
      <c r="G661" s="142"/>
      <c r="H661" s="128">
        <v>2035</v>
      </c>
      <c r="I661" s="135"/>
      <c r="J661" s="128">
        <f>H661</f>
        <v>2035</v>
      </c>
      <c r="K661" s="143"/>
      <c r="L661" s="144"/>
      <c r="M661" s="145"/>
      <c r="N661" s="142"/>
      <c r="O661" s="128">
        <v>2160</v>
      </c>
      <c r="P661" s="128">
        <f>O661</f>
        <v>2160</v>
      </c>
    </row>
    <row r="662" spans="1:16" ht="26.25" customHeight="1">
      <c r="A662" s="137" t="s">
        <v>201</v>
      </c>
      <c r="B662" s="137"/>
      <c r="C662" s="137"/>
      <c r="D662" s="142"/>
      <c r="E662" s="142">
        <v>635</v>
      </c>
      <c r="F662" s="128">
        <f>E662</f>
        <v>635</v>
      </c>
      <c r="G662" s="142"/>
      <c r="H662" s="142">
        <v>680</v>
      </c>
      <c r="I662" s="135"/>
      <c r="J662" s="128">
        <f>H662</f>
        <v>680</v>
      </c>
      <c r="K662" s="128"/>
      <c r="L662" s="135"/>
      <c r="M662" s="142"/>
      <c r="N662" s="142"/>
      <c r="O662" s="142">
        <v>720</v>
      </c>
      <c r="P662" s="128">
        <f>O662</f>
        <v>720</v>
      </c>
    </row>
    <row r="663" spans="1:16" ht="35.25" customHeight="1">
      <c r="A663" s="137" t="s">
        <v>202</v>
      </c>
      <c r="B663" s="137"/>
      <c r="C663" s="137"/>
      <c r="D663" s="142"/>
      <c r="E663" s="142">
        <v>345</v>
      </c>
      <c r="F663" s="128">
        <f>E663</f>
        <v>345</v>
      </c>
      <c r="G663" s="142"/>
      <c r="H663" s="142">
        <v>370</v>
      </c>
      <c r="I663" s="135"/>
      <c r="J663" s="128">
        <f>H663</f>
        <v>370</v>
      </c>
      <c r="K663" s="128"/>
      <c r="L663" s="135"/>
      <c r="M663" s="142"/>
      <c r="N663" s="142"/>
      <c r="O663" s="142">
        <v>390</v>
      </c>
      <c r="P663" s="128">
        <f>O663</f>
        <v>390</v>
      </c>
    </row>
    <row r="664" spans="1:16" ht="30.75" customHeight="1">
      <c r="A664" s="146" t="s">
        <v>203</v>
      </c>
      <c r="B664" s="146"/>
      <c r="C664" s="146"/>
      <c r="D664" s="147"/>
      <c r="E664" s="147">
        <v>160</v>
      </c>
      <c r="F664" s="148">
        <f>E664</f>
        <v>160</v>
      </c>
      <c r="G664" s="147"/>
      <c r="H664" s="147">
        <v>160</v>
      </c>
      <c r="I664" s="147"/>
      <c r="J664" s="148">
        <f>H664</f>
        <v>160</v>
      </c>
      <c r="K664" s="148"/>
      <c r="L664" s="149"/>
      <c r="M664" s="147"/>
      <c r="N664" s="147"/>
      <c r="O664" s="147">
        <v>160</v>
      </c>
      <c r="P664" s="148">
        <f>O664</f>
        <v>160</v>
      </c>
    </row>
    <row r="665" spans="1:16" ht="42.75" customHeight="1">
      <c r="A665" s="36" t="s">
        <v>204</v>
      </c>
      <c r="B665" s="150"/>
      <c r="C665" s="150"/>
      <c r="D665" s="151"/>
      <c r="E665" s="151">
        <f>E667</f>
        <v>67200</v>
      </c>
      <c r="F665" s="151">
        <f>E665</f>
        <v>67200</v>
      </c>
      <c r="G665" s="151"/>
      <c r="H665" s="151">
        <f>H667</f>
        <v>67200</v>
      </c>
      <c r="I665" s="151"/>
      <c r="J665" s="151">
        <f>H665</f>
        <v>67200</v>
      </c>
      <c r="K665" s="151"/>
      <c r="L665" s="152"/>
      <c r="M665" s="152"/>
      <c r="N665" s="151"/>
      <c r="O665" s="151">
        <f>O667</f>
        <v>67200</v>
      </c>
      <c r="P665" s="151">
        <f>O665</f>
        <v>67200</v>
      </c>
    </row>
    <row r="666" spans="1:16" ht="21.75" customHeight="1">
      <c r="A666" s="265" t="s">
        <v>2</v>
      </c>
      <c r="B666" s="150"/>
      <c r="C666" s="150"/>
      <c r="D666" s="151"/>
      <c r="E666" s="151"/>
      <c r="F666" s="151"/>
      <c r="G666" s="151"/>
      <c r="H666" s="151"/>
      <c r="I666" s="151"/>
      <c r="J666" s="151"/>
      <c r="K666" s="151"/>
      <c r="L666" s="152"/>
      <c r="M666" s="152"/>
      <c r="N666" s="151"/>
      <c r="O666" s="151"/>
      <c r="P666" s="151"/>
    </row>
    <row r="667" spans="1:16" ht="21.75" customHeight="1">
      <c r="A667" s="7" t="s">
        <v>205</v>
      </c>
      <c r="B667" s="150"/>
      <c r="C667" s="150"/>
      <c r="D667" s="154"/>
      <c r="E667" s="154">
        <f>E669*E671</f>
        <v>67200</v>
      </c>
      <c r="F667" s="154">
        <f>E667</f>
        <v>67200</v>
      </c>
      <c r="G667" s="154"/>
      <c r="H667" s="154">
        <f>H669*H671</f>
        <v>67200</v>
      </c>
      <c r="I667" s="155"/>
      <c r="J667" s="154">
        <f>H667</f>
        <v>67200</v>
      </c>
      <c r="K667" s="155"/>
      <c r="L667" s="156"/>
      <c r="M667" s="156"/>
      <c r="N667" s="154"/>
      <c r="O667" s="154">
        <f>O669*O671</f>
        <v>67200</v>
      </c>
      <c r="P667" s="154">
        <f>O667</f>
        <v>67200</v>
      </c>
    </row>
    <row r="668" spans="1:16" ht="15" customHeight="1">
      <c r="A668" s="265" t="s">
        <v>3</v>
      </c>
      <c r="B668" s="153"/>
      <c r="C668" s="153"/>
      <c r="D668" s="156"/>
      <c r="E668" s="156"/>
      <c r="F668" s="154"/>
      <c r="G668" s="156"/>
      <c r="H668" s="156"/>
      <c r="I668" s="156"/>
      <c r="J668" s="154"/>
      <c r="K668" s="154"/>
      <c r="L668" s="156"/>
      <c r="M668" s="156"/>
      <c r="N668" s="156"/>
      <c r="O668" s="156"/>
      <c r="P668" s="154"/>
    </row>
    <row r="669" spans="1:16" ht="15" customHeight="1">
      <c r="A669" s="12" t="s">
        <v>206</v>
      </c>
      <c r="B669" s="157"/>
      <c r="C669" s="157"/>
      <c r="D669" s="158"/>
      <c r="E669" s="159">
        <v>12</v>
      </c>
      <c r="F669" s="159">
        <f>E669</f>
        <v>12</v>
      </c>
      <c r="G669" s="159"/>
      <c r="H669" s="159">
        <v>12</v>
      </c>
      <c r="I669" s="159"/>
      <c r="J669" s="159">
        <f>H669</f>
        <v>12</v>
      </c>
      <c r="K669" s="159" t="e">
        <f>G669/D669*100</f>
        <v>#DIV/0!</v>
      </c>
      <c r="L669" s="159"/>
      <c r="M669" s="159"/>
      <c r="N669" s="159"/>
      <c r="O669" s="159">
        <v>12</v>
      </c>
      <c r="P669" s="159">
        <f>O669</f>
        <v>12</v>
      </c>
    </row>
    <row r="670" spans="1:16" ht="14.25" customHeight="1">
      <c r="A670" s="265" t="s">
        <v>5</v>
      </c>
      <c r="B670" s="153"/>
      <c r="C670" s="153"/>
      <c r="D670" s="156"/>
      <c r="E670" s="156"/>
      <c r="F670" s="154"/>
      <c r="G670" s="156"/>
      <c r="H670" s="156"/>
      <c r="I670" s="156"/>
      <c r="J670" s="154"/>
      <c r="K670" s="154"/>
      <c r="L670" s="156"/>
      <c r="M670" s="156"/>
      <c r="N670" s="156"/>
      <c r="O670" s="156"/>
      <c r="P670" s="154"/>
    </row>
    <row r="671" spans="1:149" s="127" customFormat="1" ht="21.75" customHeight="1">
      <c r="A671" s="12" t="s">
        <v>207</v>
      </c>
      <c r="B671" s="157"/>
      <c r="C671" s="157"/>
      <c r="D671" s="160"/>
      <c r="E671" s="160">
        <v>5600</v>
      </c>
      <c r="F671" s="154">
        <f>E671</f>
        <v>5600</v>
      </c>
      <c r="G671" s="160"/>
      <c r="H671" s="160">
        <v>5600</v>
      </c>
      <c r="I671" s="160"/>
      <c r="J671" s="154">
        <f>H671</f>
        <v>5600</v>
      </c>
      <c r="K671" s="154" t="e">
        <f>G671/D671*100</f>
        <v>#DIV/0!</v>
      </c>
      <c r="L671" s="161"/>
      <c r="M671" s="160"/>
      <c r="N671" s="160"/>
      <c r="O671" s="160">
        <v>5600</v>
      </c>
      <c r="P671" s="154">
        <f>O671</f>
        <v>5600</v>
      </c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126"/>
      <c r="AW671" s="126"/>
      <c r="AX671" s="126"/>
      <c r="AY671" s="126"/>
      <c r="AZ671" s="126"/>
      <c r="BA671" s="126"/>
      <c r="BB671" s="126"/>
      <c r="BC671" s="126"/>
      <c r="BD671" s="126"/>
      <c r="BE671" s="126"/>
      <c r="BF671" s="126"/>
      <c r="BG671" s="126"/>
      <c r="BH671" s="126"/>
      <c r="BI671" s="126"/>
      <c r="BJ671" s="126"/>
      <c r="BK671" s="126"/>
      <c r="BL671" s="126"/>
      <c r="BM671" s="126"/>
      <c r="BN671" s="126"/>
      <c r="BO671" s="126"/>
      <c r="BP671" s="126"/>
      <c r="BQ671" s="126"/>
      <c r="BR671" s="126"/>
      <c r="BS671" s="126"/>
      <c r="BT671" s="126"/>
      <c r="BU671" s="126"/>
      <c r="BV671" s="126"/>
      <c r="BW671" s="126"/>
      <c r="BX671" s="126"/>
      <c r="BY671" s="126"/>
      <c r="BZ671" s="126"/>
      <c r="CA671" s="126"/>
      <c r="CB671" s="126"/>
      <c r="CC671" s="126"/>
      <c r="CD671" s="126"/>
      <c r="CE671" s="126"/>
      <c r="CF671" s="126"/>
      <c r="CG671" s="126"/>
      <c r="CH671" s="126"/>
      <c r="CI671" s="126"/>
      <c r="CJ671" s="126"/>
      <c r="CK671" s="126"/>
      <c r="CL671" s="126"/>
      <c r="CM671" s="126"/>
      <c r="CN671" s="126"/>
      <c r="CO671" s="126"/>
      <c r="CP671" s="126"/>
      <c r="CQ671" s="126"/>
      <c r="CR671" s="126"/>
      <c r="CS671" s="126"/>
      <c r="CT671" s="126"/>
      <c r="CU671" s="126"/>
      <c r="CV671" s="126"/>
      <c r="CW671" s="126"/>
      <c r="CX671" s="126"/>
      <c r="CY671" s="126"/>
      <c r="CZ671" s="126"/>
      <c r="DA671" s="126"/>
      <c r="DB671" s="126"/>
      <c r="DC671" s="126"/>
      <c r="DD671" s="126"/>
      <c r="DE671" s="126"/>
      <c r="DF671" s="126"/>
      <c r="DG671" s="126"/>
      <c r="DH671" s="126"/>
      <c r="DI671" s="126"/>
      <c r="DJ671" s="126"/>
      <c r="DK671" s="126"/>
      <c r="DL671" s="126"/>
      <c r="DM671" s="126"/>
      <c r="DN671" s="126"/>
      <c r="DO671" s="126"/>
      <c r="DP671" s="126"/>
      <c r="DQ671" s="126"/>
      <c r="DR671" s="126"/>
      <c r="DS671" s="126"/>
      <c r="DT671" s="126"/>
      <c r="DU671" s="126"/>
      <c r="DV671" s="126"/>
      <c r="DW671" s="126"/>
      <c r="DX671" s="126"/>
      <c r="DY671" s="126"/>
      <c r="DZ671" s="126"/>
      <c r="EA671" s="126"/>
      <c r="EB671" s="126"/>
      <c r="EC671" s="126"/>
      <c r="ED671" s="126"/>
      <c r="EE671" s="126"/>
      <c r="EF671" s="126"/>
      <c r="EG671" s="126"/>
      <c r="EH671" s="126"/>
      <c r="EI671" s="126"/>
      <c r="EJ671" s="126"/>
      <c r="EK671" s="126"/>
      <c r="EL671" s="126"/>
      <c r="EM671" s="126"/>
      <c r="EN671" s="126"/>
      <c r="EO671" s="126"/>
      <c r="EP671" s="126"/>
      <c r="EQ671" s="126"/>
      <c r="ER671" s="126"/>
      <c r="ES671" s="126"/>
    </row>
    <row r="672" spans="1:149" s="224" customFormat="1" ht="32.25" customHeight="1">
      <c r="A672" s="206" t="s">
        <v>149</v>
      </c>
      <c r="B672" s="222"/>
      <c r="C672" s="222"/>
      <c r="D672" s="226">
        <f>D674</f>
        <v>0</v>
      </c>
      <c r="E672" s="226">
        <f aca="true" t="shared" si="42" ref="E672:P672">E674</f>
        <v>1750000</v>
      </c>
      <c r="F672" s="226">
        <f t="shared" si="42"/>
        <v>1750000</v>
      </c>
      <c r="G672" s="226">
        <f t="shared" si="42"/>
        <v>0</v>
      </c>
      <c r="H672" s="226">
        <f t="shared" si="42"/>
        <v>1900000</v>
      </c>
      <c r="I672" s="226">
        <f t="shared" si="42"/>
        <v>0</v>
      </c>
      <c r="J672" s="226">
        <f t="shared" si="42"/>
        <v>1900000</v>
      </c>
      <c r="K672" s="226">
        <f t="shared" si="42"/>
        <v>0</v>
      </c>
      <c r="L672" s="226">
        <f t="shared" si="42"/>
        <v>0</v>
      </c>
      <c r="M672" s="226">
        <f t="shared" si="42"/>
        <v>0</v>
      </c>
      <c r="N672" s="226">
        <f t="shared" si="42"/>
        <v>0</v>
      </c>
      <c r="O672" s="226">
        <f t="shared" si="42"/>
        <v>2050000</v>
      </c>
      <c r="P672" s="226">
        <f t="shared" si="42"/>
        <v>2050000</v>
      </c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  <c r="AA672" s="223"/>
      <c r="AB672" s="223"/>
      <c r="AC672" s="223"/>
      <c r="AD672" s="223"/>
      <c r="AE672" s="223"/>
      <c r="AF672" s="223"/>
      <c r="AG672" s="223"/>
      <c r="AH672" s="223"/>
      <c r="AI672" s="223"/>
      <c r="AJ672" s="223"/>
      <c r="AK672" s="223"/>
      <c r="AL672" s="223"/>
      <c r="AM672" s="223"/>
      <c r="AN672" s="223"/>
      <c r="AO672" s="223"/>
      <c r="AP672" s="223"/>
      <c r="AQ672" s="223"/>
      <c r="AR672" s="223"/>
      <c r="AS672" s="223"/>
      <c r="AT672" s="223"/>
      <c r="AU672" s="223"/>
      <c r="AV672" s="223"/>
      <c r="AW672" s="223"/>
      <c r="AX672" s="223"/>
      <c r="AY672" s="223"/>
      <c r="AZ672" s="223"/>
      <c r="BA672" s="223"/>
      <c r="BB672" s="223"/>
      <c r="BC672" s="223"/>
      <c r="BD672" s="223"/>
      <c r="BE672" s="223"/>
      <c r="BF672" s="223"/>
      <c r="BG672" s="223"/>
      <c r="BH672" s="223"/>
      <c r="BI672" s="223"/>
      <c r="BJ672" s="223"/>
      <c r="BK672" s="223"/>
      <c r="BL672" s="223"/>
      <c r="BM672" s="223"/>
      <c r="BN672" s="223"/>
      <c r="BO672" s="223"/>
      <c r="BP672" s="223"/>
      <c r="BQ672" s="223"/>
      <c r="BR672" s="223"/>
      <c r="BS672" s="223"/>
      <c r="BT672" s="223"/>
      <c r="BU672" s="223"/>
      <c r="BV672" s="223"/>
      <c r="BW672" s="223"/>
      <c r="BX672" s="223"/>
      <c r="BY672" s="223"/>
      <c r="BZ672" s="223"/>
      <c r="CA672" s="223"/>
      <c r="CB672" s="223"/>
      <c r="CC672" s="223"/>
      <c r="CD672" s="223"/>
      <c r="CE672" s="223"/>
      <c r="CF672" s="223"/>
      <c r="CG672" s="223"/>
      <c r="CH672" s="223"/>
      <c r="CI672" s="223"/>
      <c r="CJ672" s="223"/>
      <c r="CK672" s="223"/>
      <c r="CL672" s="223"/>
      <c r="CM672" s="223"/>
      <c r="CN672" s="223"/>
      <c r="CO672" s="223"/>
      <c r="CP672" s="223"/>
      <c r="CQ672" s="223"/>
      <c r="CR672" s="223"/>
      <c r="CS672" s="223"/>
      <c r="CT672" s="223"/>
      <c r="CU672" s="223"/>
      <c r="CV672" s="223"/>
      <c r="CW672" s="223"/>
      <c r="CX672" s="223"/>
      <c r="CY672" s="223"/>
      <c r="CZ672" s="223"/>
      <c r="DA672" s="223"/>
      <c r="DB672" s="223"/>
      <c r="DC672" s="223"/>
      <c r="DD672" s="223"/>
      <c r="DE672" s="223"/>
      <c r="DF672" s="223"/>
      <c r="DG672" s="223"/>
      <c r="DH672" s="223"/>
      <c r="DI672" s="223"/>
      <c r="DJ672" s="223"/>
      <c r="DK672" s="223"/>
      <c r="DL672" s="223"/>
      <c r="DM672" s="223"/>
      <c r="DN672" s="223"/>
      <c r="DO672" s="223"/>
      <c r="DP672" s="223"/>
      <c r="DQ672" s="223"/>
      <c r="DR672" s="223"/>
      <c r="DS672" s="223"/>
      <c r="DT672" s="223"/>
      <c r="DU672" s="223"/>
      <c r="DV672" s="223"/>
      <c r="DW672" s="223"/>
      <c r="DX672" s="223"/>
      <c r="DY672" s="223"/>
      <c r="DZ672" s="223"/>
      <c r="EA672" s="223"/>
      <c r="EB672" s="223"/>
      <c r="EC672" s="223"/>
      <c r="ED672" s="223"/>
      <c r="EE672" s="223"/>
      <c r="EF672" s="223"/>
      <c r="EG672" s="223"/>
      <c r="EH672" s="223"/>
      <c r="EI672" s="223"/>
      <c r="EJ672" s="223"/>
      <c r="EK672" s="223"/>
      <c r="EL672" s="223"/>
      <c r="EM672" s="223"/>
      <c r="EN672" s="223"/>
      <c r="EO672" s="223"/>
      <c r="EP672" s="223"/>
      <c r="EQ672" s="223"/>
      <c r="ER672" s="223"/>
      <c r="ES672" s="223"/>
    </row>
    <row r="673" spans="1:149" s="234" customFormat="1" ht="32.25" customHeight="1">
      <c r="A673" s="78" t="s">
        <v>285</v>
      </c>
      <c r="B673" s="230"/>
      <c r="C673" s="230"/>
      <c r="D673" s="231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32"/>
      <c r="P673" s="232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/>
      <c r="AK673" s="233"/>
      <c r="AL673" s="233"/>
      <c r="AM673" s="233"/>
      <c r="AN673" s="233"/>
      <c r="AO673" s="233"/>
      <c r="AP673" s="233"/>
      <c r="AQ673" s="233"/>
      <c r="AR673" s="233"/>
      <c r="AS673" s="233"/>
      <c r="AT673" s="233"/>
      <c r="AU673" s="233"/>
      <c r="AV673" s="233"/>
      <c r="AW673" s="233"/>
      <c r="AX673" s="233"/>
      <c r="AY673" s="233"/>
      <c r="AZ673" s="233"/>
      <c r="BA673" s="233"/>
      <c r="BB673" s="233"/>
      <c r="BC673" s="233"/>
      <c r="BD673" s="233"/>
      <c r="BE673" s="233"/>
      <c r="BF673" s="233"/>
      <c r="BG673" s="233"/>
      <c r="BH673" s="233"/>
      <c r="BI673" s="233"/>
      <c r="BJ673" s="233"/>
      <c r="BK673" s="233"/>
      <c r="BL673" s="233"/>
      <c r="BM673" s="233"/>
      <c r="BN673" s="233"/>
      <c r="BO673" s="233"/>
      <c r="BP673" s="233"/>
      <c r="BQ673" s="233"/>
      <c r="BR673" s="233"/>
      <c r="BS673" s="233"/>
      <c r="BT673" s="233"/>
      <c r="BU673" s="233"/>
      <c r="BV673" s="233"/>
      <c r="BW673" s="233"/>
      <c r="BX673" s="233"/>
      <c r="BY673" s="233"/>
      <c r="BZ673" s="233"/>
      <c r="CA673" s="233"/>
      <c r="CB673" s="233"/>
      <c r="CC673" s="233"/>
      <c r="CD673" s="233"/>
      <c r="CE673" s="233"/>
      <c r="CF673" s="233"/>
      <c r="CG673" s="233"/>
      <c r="CH673" s="233"/>
      <c r="CI673" s="233"/>
      <c r="CJ673" s="233"/>
      <c r="CK673" s="233"/>
      <c r="CL673" s="233"/>
      <c r="CM673" s="233"/>
      <c r="CN673" s="233"/>
      <c r="CO673" s="233"/>
      <c r="CP673" s="233"/>
      <c r="CQ673" s="233"/>
      <c r="CR673" s="233"/>
      <c r="CS673" s="233"/>
      <c r="CT673" s="233"/>
      <c r="CU673" s="233"/>
      <c r="CV673" s="233"/>
      <c r="CW673" s="233"/>
      <c r="CX673" s="233"/>
      <c r="CY673" s="233"/>
      <c r="CZ673" s="233"/>
      <c r="DA673" s="233"/>
      <c r="DB673" s="233"/>
      <c r="DC673" s="233"/>
      <c r="DD673" s="233"/>
      <c r="DE673" s="233"/>
      <c r="DF673" s="233"/>
      <c r="DG673" s="233"/>
      <c r="DH673" s="233"/>
      <c r="DI673" s="233"/>
      <c r="DJ673" s="233"/>
      <c r="DK673" s="233"/>
      <c r="DL673" s="233"/>
      <c r="DM673" s="233"/>
      <c r="DN673" s="233"/>
      <c r="DO673" s="233"/>
      <c r="DP673" s="233"/>
      <c r="DQ673" s="233"/>
      <c r="DR673" s="233"/>
      <c r="DS673" s="233"/>
      <c r="DT673" s="233"/>
      <c r="DU673" s="233"/>
      <c r="DV673" s="233"/>
      <c r="DW673" s="233"/>
      <c r="DX673" s="233"/>
      <c r="DY673" s="233"/>
      <c r="DZ673" s="233"/>
      <c r="EA673" s="233"/>
      <c r="EB673" s="233"/>
      <c r="EC673" s="233"/>
      <c r="ED673" s="233"/>
      <c r="EE673" s="233"/>
      <c r="EF673" s="233"/>
      <c r="EG673" s="233"/>
      <c r="EH673" s="233"/>
      <c r="EI673" s="233"/>
      <c r="EJ673" s="233"/>
      <c r="EK673" s="233"/>
      <c r="EL673" s="233"/>
      <c r="EM673" s="233"/>
      <c r="EN673" s="233"/>
      <c r="EO673" s="233"/>
      <c r="EP673" s="233"/>
      <c r="EQ673" s="233"/>
      <c r="ER673" s="233"/>
      <c r="ES673" s="233"/>
    </row>
    <row r="674" spans="1:149" s="203" customFormat="1" ht="32.25" customHeight="1">
      <c r="A674" s="201" t="s">
        <v>453</v>
      </c>
      <c r="B674" s="227"/>
      <c r="C674" s="227"/>
      <c r="D674" s="229">
        <f>D675+D682</f>
        <v>0</v>
      </c>
      <c r="E674" s="229">
        <f>E675+E682</f>
        <v>1750000</v>
      </c>
      <c r="F674" s="229">
        <f>D674+E674</f>
        <v>1750000</v>
      </c>
      <c r="G674" s="229">
        <f>G675+G682</f>
        <v>0</v>
      </c>
      <c r="H674" s="229">
        <f>H675+H682</f>
        <v>1900000</v>
      </c>
      <c r="I674" s="229">
        <f>I675+I682</f>
        <v>0</v>
      </c>
      <c r="J674" s="229">
        <f>G674+H674</f>
        <v>1900000</v>
      </c>
      <c r="K674" s="229">
        <f>K675+K682</f>
        <v>0</v>
      </c>
      <c r="L674" s="229">
        <f>L675+L682</f>
        <v>0</v>
      </c>
      <c r="M674" s="229">
        <f>M675+M682</f>
        <v>0</v>
      </c>
      <c r="N674" s="229">
        <f>N675+N682</f>
        <v>0</v>
      </c>
      <c r="O674" s="229">
        <f>O675+O682</f>
        <v>2050000</v>
      </c>
      <c r="P674" s="229">
        <f>N674+O674</f>
        <v>2050000</v>
      </c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  <c r="AA674" s="202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2"/>
      <c r="AT674" s="202"/>
      <c r="AU674" s="202"/>
      <c r="AV674" s="202"/>
      <c r="AW674" s="202"/>
      <c r="AX674" s="202"/>
      <c r="AY674" s="202"/>
      <c r="AZ674" s="202"/>
      <c r="BA674" s="202"/>
      <c r="BB674" s="202"/>
      <c r="BC674" s="202"/>
      <c r="BD674" s="202"/>
      <c r="BE674" s="202"/>
      <c r="BF674" s="202"/>
      <c r="BG674" s="202"/>
      <c r="BH674" s="202"/>
      <c r="BI674" s="202"/>
      <c r="BJ674" s="202"/>
      <c r="BK674" s="202"/>
      <c r="BL674" s="202"/>
      <c r="BM674" s="202"/>
      <c r="BN674" s="202"/>
      <c r="BO674" s="202"/>
      <c r="BP674" s="202"/>
      <c r="BQ674" s="202"/>
      <c r="BR674" s="202"/>
      <c r="BS674" s="202"/>
      <c r="BT674" s="202"/>
      <c r="BU674" s="202"/>
      <c r="BV674" s="202"/>
      <c r="BW674" s="202"/>
      <c r="BX674" s="202"/>
      <c r="BY674" s="202"/>
      <c r="BZ674" s="202"/>
      <c r="CA674" s="202"/>
      <c r="CB674" s="202"/>
      <c r="CC674" s="202"/>
      <c r="CD674" s="202"/>
      <c r="CE674" s="202"/>
      <c r="CF674" s="202"/>
      <c r="CG674" s="202"/>
      <c r="CH674" s="202"/>
      <c r="CI674" s="202"/>
      <c r="CJ674" s="202"/>
      <c r="CK674" s="202"/>
      <c r="CL674" s="202"/>
      <c r="CM674" s="202"/>
      <c r="CN674" s="202"/>
      <c r="CO674" s="202"/>
      <c r="CP674" s="202"/>
      <c r="CQ674" s="202"/>
      <c r="CR674" s="202"/>
      <c r="CS674" s="202"/>
      <c r="CT674" s="202"/>
      <c r="CU674" s="202"/>
      <c r="CV674" s="202"/>
      <c r="CW674" s="202"/>
      <c r="CX674" s="202"/>
      <c r="CY674" s="202"/>
      <c r="CZ674" s="202"/>
      <c r="DA674" s="202"/>
      <c r="DB674" s="202"/>
      <c r="DC674" s="202"/>
      <c r="DD674" s="202"/>
      <c r="DE674" s="202"/>
      <c r="DF674" s="202"/>
      <c r="DG674" s="202"/>
      <c r="DH674" s="202"/>
      <c r="DI674" s="202"/>
      <c r="DJ674" s="202"/>
      <c r="DK674" s="202"/>
      <c r="DL674" s="202"/>
      <c r="DM674" s="202"/>
      <c r="DN674" s="202"/>
      <c r="DO674" s="202"/>
      <c r="DP674" s="202"/>
      <c r="DQ674" s="202"/>
      <c r="DR674" s="202"/>
      <c r="DS674" s="202"/>
      <c r="DT674" s="202"/>
      <c r="DU674" s="202"/>
      <c r="DV674" s="202"/>
      <c r="DW674" s="202"/>
      <c r="DX674" s="202"/>
      <c r="DY674" s="202"/>
      <c r="DZ674" s="202"/>
      <c r="EA674" s="202"/>
      <c r="EB674" s="202"/>
      <c r="EC674" s="202"/>
      <c r="ED674" s="202"/>
      <c r="EE674" s="202"/>
      <c r="EF674" s="202"/>
      <c r="EG674" s="202"/>
      <c r="EH674" s="202"/>
      <c r="EI674" s="202"/>
      <c r="EJ674" s="202"/>
      <c r="EK674" s="202"/>
      <c r="EL674" s="202"/>
      <c r="EM674" s="202"/>
      <c r="EN674" s="202"/>
      <c r="EO674" s="202"/>
      <c r="EP674" s="202"/>
      <c r="EQ674" s="202"/>
      <c r="ER674" s="202"/>
      <c r="ES674" s="202"/>
    </row>
    <row r="675" spans="1:149" s="28" customFormat="1" ht="38.25" customHeight="1">
      <c r="A675" s="91" t="s">
        <v>522</v>
      </c>
      <c r="B675" s="36"/>
      <c r="C675" s="36"/>
      <c r="D675" s="32"/>
      <c r="E675" s="32">
        <f>E677</f>
        <v>250000</v>
      </c>
      <c r="F675" s="32">
        <f>E675</f>
        <v>250000</v>
      </c>
      <c r="G675" s="32"/>
      <c r="H675" s="32">
        <f>H677</f>
        <v>300000</v>
      </c>
      <c r="I675" s="32"/>
      <c r="J675" s="32">
        <f>H675</f>
        <v>300000</v>
      </c>
      <c r="K675" s="32"/>
      <c r="L675" s="32"/>
      <c r="M675" s="32"/>
      <c r="N675" s="32"/>
      <c r="O675" s="32">
        <f>O677</f>
        <v>350000</v>
      </c>
      <c r="P675" s="32">
        <f>O675</f>
        <v>350000</v>
      </c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</row>
    <row r="676" spans="1:16" ht="13.5" customHeight="1">
      <c r="A676" s="11" t="s">
        <v>2</v>
      </c>
      <c r="B676" s="12"/>
      <c r="C676" s="12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ht="26.25" customHeight="1">
      <c r="A677" s="266" t="s">
        <v>264</v>
      </c>
      <c r="B677" s="12"/>
      <c r="C677" s="12"/>
      <c r="D677" s="31"/>
      <c r="E677" s="31">
        <v>250000</v>
      </c>
      <c r="F677" s="31">
        <f>E677</f>
        <v>250000</v>
      </c>
      <c r="G677" s="31"/>
      <c r="H677" s="31">
        <v>300000</v>
      </c>
      <c r="I677" s="31"/>
      <c r="J677" s="31">
        <f>H677</f>
        <v>300000</v>
      </c>
      <c r="K677" s="31"/>
      <c r="L677" s="31"/>
      <c r="M677" s="31"/>
      <c r="N677" s="31"/>
      <c r="O677" s="31">
        <v>350000</v>
      </c>
      <c r="P677" s="31">
        <f>O677</f>
        <v>350000</v>
      </c>
    </row>
    <row r="678" spans="1:16" ht="16.5" customHeight="1">
      <c r="A678" s="4" t="s">
        <v>3</v>
      </c>
      <c r="B678" s="12"/>
      <c r="C678" s="12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ht="24.75" customHeight="1">
      <c r="A679" s="7" t="s">
        <v>160</v>
      </c>
      <c r="B679" s="12"/>
      <c r="C679" s="12"/>
      <c r="D679" s="31"/>
      <c r="E679" s="125">
        <f>E677/E681</f>
        <v>178.57142857142858</v>
      </c>
      <c r="F679" s="125">
        <f>E679</f>
        <v>178.57142857142858</v>
      </c>
      <c r="G679" s="31"/>
      <c r="H679" s="125">
        <f>H677/H681</f>
        <v>200.80321285140562</v>
      </c>
      <c r="I679" s="125"/>
      <c r="J679" s="125">
        <f>H679</f>
        <v>200.80321285140562</v>
      </c>
      <c r="K679" s="125"/>
      <c r="L679" s="125"/>
      <c r="M679" s="125"/>
      <c r="N679" s="125"/>
      <c r="O679" s="125">
        <f>O677/O681</f>
        <v>220.95959595959596</v>
      </c>
      <c r="P679" s="125">
        <f>P677/P681</f>
        <v>220.95959595959596</v>
      </c>
    </row>
    <row r="680" spans="1:16" ht="17.25" customHeight="1">
      <c r="A680" s="265" t="s">
        <v>5</v>
      </c>
      <c r="B680" s="12"/>
      <c r="C680" s="12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1:16" ht="15" customHeight="1">
      <c r="A681" s="7" t="s">
        <v>265</v>
      </c>
      <c r="B681" s="12"/>
      <c r="C681" s="12"/>
      <c r="D681" s="31"/>
      <c r="E681" s="31">
        <v>1400</v>
      </c>
      <c r="F681" s="31">
        <f>E681</f>
        <v>1400</v>
      </c>
      <c r="G681" s="31"/>
      <c r="H681" s="31">
        <v>1494</v>
      </c>
      <c r="I681" s="31"/>
      <c r="J681" s="31">
        <f>H681</f>
        <v>1494</v>
      </c>
      <c r="K681" s="31"/>
      <c r="L681" s="31"/>
      <c r="M681" s="31"/>
      <c r="N681" s="31"/>
      <c r="O681" s="31">
        <v>1584</v>
      </c>
      <c r="P681" s="31">
        <v>1584</v>
      </c>
    </row>
    <row r="682" spans="1:149" s="93" customFormat="1" ht="33.75" customHeight="1">
      <c r="A682" s="91" t="s">
        <v>454</v>
      </c>
      <c r="B682" s="132"/>
      <c r="C682" s="132"/>
      <c r="D682" s="130"/>
      <c r="E682" s="130">
        <f>E684</f>
        <v>1500000</v>
      </c>
      <c r="F682" s="130">
        <f>E682</f>
        <v>1500000</v>
      </c>
      <c r="G682" s="130"/>
      <c r="H682" s="130">
        <f>H684</f>
        <v>1600000</v>
      </c>
      <c r="I682" s="130"/>
      <c r="J682" s="130">
        <f>H682</f>
        <v>1600000</v>
      </c>
      <c r="K682" s="130"/>
      <c r="L682" s="130"/>
      <c r="M682" s="130"/>
      <c r="N682" s="130"/>
      <c r="O682" s="130">
        <f>O684</f>
        <v>1700000</v>
      </c>
      <c r="P682" s="130">
        <f>O682</f>
        <v>1700000</v>
      </c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  <c r="BK682" s="124"/>
      <c r="BL682" s="124"/>
      <c r="BM682" s="124"/>
      <c r="BN682" s="124"/>
      <c r="BO682" s="124"/>
      <c r="BP682" s="124"/>
      <c r="BQ682" s="124"/>
      <c r="BR682" s="124"/>
      <c r="BS682" s="124"/>
      <c r="BT682" s="124"/>
      <c r="BU682" s="124"/>
      <c r="BV682" s="124"/>
      <c r="BW682" s="124"/>
      <c r="BX682" s="124"/>
      <c r="BY682" s="124"/>
      <c r="BZ682" s="124"/>
      <c r="CA682" s="124"/>
      <c r="CB682" s="124"/>
      <c r="CC682" s="124"/>
      <c r="CD682" s="124"/>
      <c r="CE682" s="124"/>
      <c r="CF682" s="124"/>
      <c r="CG682" s="124"/>
      <c r="CH682" s="124"/>
      <c r="CI682" s="124"/>
      <c r="CJ682" s="124"/>
      <c r="CK682" s="124"/>
      <c r="CL682" s="124"/>
      <c r="CM682" s="124"/>
      <c r="CN682" s="124"/>
      <c r="CO682" s="124"/>
      <c r="CP682" s="124"/>
      <c r="CQ682" s="124"/>
      <c r="CR682" s="124"/>
      <c r="CS682" s="124"/>
      <c r="CT682" s="124"/>
      <c r="CU682" s="124"/>
      <c r="CV682" s="124"/>
      <c r="CW682" s="124"/>
      <c r="CX682" s="124"/>
      <c r="CY682" s="124"/>
      <c r="CZ682" s="124"/>
      <c r="DA682" s="124"/>
      <c r="DB682" s="124"/>
      <c r="DC682" s="124"/>
      <c r="DD682" s="124"/>
      <c r="DE682" s="124"/>
      <c r="DF682" s="124"/>
      <c r="DG682" s="124"/>
      <c r="DH682" s="124"/>
      <c r="DI682" s="124"/>
      <c r="DJ682" s="124"/>
      <c r="DK682" s="124"/>
      <c r="DL682" s="124"/>
      <c r="DM682" s="124"/>
      <c r="DN682" s="124"/>
      <c r="DO682" s="124"/>
      <c r="DP682" s="124"/>
      <c r="DQ682" s="124"/>
      <c r="DR682" s="124"/>
      <c r="DS682" s="124"/>
      <c r="DT682" s="124"/>
      <c r="DU682" s="124"/>
      <c r="DV682" s="124"/>
      <c r="DW682" s="124"/>
      <c r="DX682" s="124"/>
      <c r="DY682" s="124"/>
      <c r="DZ682" s="124"/>
      <c r="EA682" s="124"/>
      <c r="EB682" s="124"/>
      <c r="EC682" s="124"/>
      <c r="ED682" s="124"/>
      <c r="EE682" s="124"/>
      <c r="EF682" s="124"/>
      <c r="EG682" s="124"/>
      <c r="EH682" s="124"/>
      <c r="EI682" s="124"/>
      <c r="EJ682" s="124"/>
      <c r="EK682" s="124"/>
      <c r="EL682" s="124"/>
      <c r="EM682" s="124"/>
      <c r="EN682" s="124"/>
      <c r="EO682" s="124"/>
      <c r="EP682" s="124"/>
      <c r="EQ682" s="124"/>
      <c r="ER682" s="124"/>
      <c r="ES682" s="124"/>
    </row>
    <row r="683" spans="1:16" ht="15" customHeight="1">
      <c r="A683" s="11" t="s">
        <v>2</v>
      </c>
      <c r="B683" s="12"/>
      <c r="C683" s="12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ht="24.75" customHeight="1">
      <c r="A684" s="266" t="s">
        <v>23</v>
      </c>
      <c r="B684" s="12"/>
      <c r="C684" s="12"/>
      <c r="D684" s="31"/>
      <c r="E684" s="31">
        <v>1500000</v>
      </c>
      <c r="F684" s="31">
        <f>E684</f>
        <v>1500000</v>
      </c>
      <c r="G684" s="31"/>
      <c r="H684" s="31">
        <v>1600000</v>
      </c>
      <c r="I684" s="31"/>
      <c r="J684" s="31">
        <f>H684</f>
        <v>1600000</v>
      </c>
      <c r="K684" s="31"/>
      <c r="L684" s="31"/>
      <c r="M684" s="31"/>
      <c r="N684" s="31"/>
      <c r="O684" s="31">
        <v>1700000</v>
      </c>
      <c r="P684" s="31">
        <f>O684</f>
        <v>1700000</v>
      </c>
    </row>
    <row r="685" spans="1:16" ht="15" customHeight="1">
      <c r="A685" s="4" t="s">
        <v>3</v>
      </c>
      <c r="B685" s="12"/>
      <c r="C685" s="12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ht="28.5" customHeight="1">
      <c r="A686" s="7" t="s">
        <v>63</v>
      </c>
      <c r="B686" s="12"/>
      <c r="C686" s="12"/>
      <c r="D686" s="31"/>
      <c r="E686" s="31">
        <v>8</v>
      </c>
      <c r="F686" s="31">
        <f>E686</f>
        <v>8</v>
      </c>
      <c r="G686" s="31"/>
      <c r="H686" s="31">
        <v>9</v>
      </c>
      <c r="I686" s="31"/>
      <c r="J686" s="31">
        <f>H686</f>
        <v>9</v>
      </c>
      <c r="K686" s="31"/>
      <c r="L686" s="31"/>
      <c r="M686" s="31"/>
      <c r="N686" s="31"/>
      <c r="O686" s="31">
        <v>9</v>
      </c>
      <c r="P686" s="31">
        <f>O686</f>
        <v>9</v>
      </c>
    </row>
    <row r="687" spans="1:16" ht="15" customHeight="1">
      <c r="A687" s="4" t="s">
        <v>5</v>
      </c>
      <c r="B687" s="12"/>
      <c r="C687" s="12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1:16" ht="35.25" customHeight="1">
      <c r="A688" s="7" t="s">
        <v>286</v>
      </c>
      <c r="B688" s="12"/>
      <c r="C688" s="12"/>
      <c r="D688" s="31"/>
      <c r="E688" s="31">
        <f>E684/E686</f>
        <v>187500</v>
      </c>
      <c r="F688" s="31">
        <f>E688</f>
        <v>187500</v>
      </c>
      <c r="G688" s="31"/>
      <c r="H688" s="31">
        <f>H684/H686</f>
        <v>177777.77777777778</v>
      </c>
      <c r="I688" s="31"/>
      <c r="J688" s="31">
        <f>H688</f>
        <v>177777.77777777778</v>
      </c>
      <c r="K688" s="31"/>
      <c r="L688" s="31"/>
      <c r="M688" s="31"/>
      <c r="N688" s="31"/>
      <c r="O688" s="31">
        <f>O684/O686</f>
        <v>188888.88888888888</v>
      </c>
      <c r="P688" s="31">
        <f>O688</f>
        <v>188888.88888888888</v>
      </c>
    </row>
    <row r="689" spans="1:149" s="209" customFormat="1" ht="27.75" customHeight="1">
      <c r="A689" s="206" t="s">
        <v>128</v>
      </c>
      <c r="B689" s="206"/>
      <c r="C689" s="206"/>
      <c r="D689" s="207">
        <f>D691</f>
        <v>6383759</v>
      </c>
      <c r="E689" s="207">
        <f>E691</f>
        <v>0</v>
      </c>
      <c r="F689" s="207">
        <f>F691</f>
        <v>6383759</v>
      </c>
      <c r="G689" s="207">
        <f>G691</f>
        <v>320100</v>
      </c>
      <c r="H689" s="207"/>
      <c r="I689" s="207">
        <f>I691</f>
        <v>0</v>
      </c>
      <c r="J689" s="207">
        <f>G689</f>
        <v>320100</v>
      </c>
      <c r="K689" s="207" t="e">
        <f>#REF!+K691</f>
        <v>#REF!</v>
      </c>
      <c r="L689" s="207" t="e">
        <f>#REF!+L691</f>
        <v>#REF!</v>
      </c>
      <c r="M689" s="207" t="e">
        <f>#REF!+M691</f>
        <v>#REF!</v>
      </c>
      <c r="N689" s="207">
        <f>N691</f>
        <v>339300</v>
      </c>
      <c r="O689" s="207"/>
      <c r="P689" s="207">
        <f>N689+O689</f>
        <v>339300</v>
      </c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8"/>
      <c r="AT689" s="208"/>
      <c r="AU689" s="208"/>
      <c r="AV689" s="208"/>
      <c r="AW689" s="208"/>
      <c r="AX689" s="208"/>
      <c r="AY689" s="208"/>
      <c r="AZ689" s="208"/>
      <c r="BA689" s="208"/>
      <c r="BB689" s="208"/>
      <c r="BC689" s="208"/>
      <c r="BD689" s="208"/>
      <c r="BE689" s="208"/>
      <c r="BF689" s="208"/>
      <c r="BG689" s="208"/>
      <c r="BH689" s="208"/>
      <c r="BI689" s="208"/>
      <c r="BJ689" s="208"/>
      <c r="BK689" s="208"/>
      <c r="BL689" s="208"/>
      <c r="BM689" s="208"/>
      <c r="BN689" s="208"/>
      <c r="BO689" s="208"/>
      <c r="BP689" s="208"/>
      <c r="BQ689" s="208"/>
      <c r="BR689" s="208"/>
      <c r="BS689" s="208"/>
      <c r="BT689" s="208"/>
      <c r="BU689" s="208"/>
      <c r="BV689" s="208"/>
      <c r="BW689" s="208"/>
      <c r="BX689" s="208"/>
      <c r="BY689" s="208"/>
      <c r="BZ689" s="208"/>
      <c r="CA689" s="208"/>
      <c r="CB689" s="208"/>
      <c r="CC689" s="208"/>
      <c r="CD689" s="208"/>
      <c r="CE689" s="208"/>
      <c r="CF689" s="208"/>
      <c r="CG689" s="208"/>
      <c r="CH689" s="208"/>
      <c r="CI689" s="208"/>
      <c r="CJ689" s="208"/>
      <c r="CK689" s="208"/>
      <c r="CL689" s="208"/>
      <c r="CM689" s="208"/>
      <c r="CN689" s="208"/>
      <c r="CO689" s="208"/>
      <c r="CP689" s="208"/>
      <c r="CQ689" s="208"/>
      <c r="CR689" s="208"/>
      <c r="CS689" s="208"/>
      <c r="CT689" s="208"/>
      <c r="CU689" s="208"/>
      <c r="CV689" s="208"/>
      <c r="CW689" s="208"/>
      <c r="CX689" s="208"/>
      <c r="CY689" s="208"/>
      <c r="CZ689" s="208"/>
      <c r="DA689" s="208"/>
      <c r="DB689" s="208"/>
      <c r="DC689" s="208"/>
      <c r="DD689" s="208"/>
      <c r="DE689" s="208"/>
      <c r="DF689" s="208"/>
      <c r="DG689" s="208"/>
      <c r="DH689" s="208"/>
      <c r="DI689" s="208"/>
      <c r="DJ689" s="208"/>
      <c r="DK689" s="208"/>
      <c r="DL689" s="208"/>
      <c r="DM689" s="208"/>
      <c r="DN689" s="208"/>
      <c r="DO689" s="208"/>
      <c r="DP689" s="208"/>
      <c r="DQ689" s="208"/>
      <c r="DR689" s="208"/>
      <c r="DS689" s="208"/>
      <c r="DT689" s="208"/>
      <c r="DU689" s="208"/>
      <c r="DV689" s="208"/>
      <c r="DW689" s="208"/>
      <c r="DX689" s="208"/>
      <c r="DY689" s="208"/>
      <c r="DZ689" s="208"/>
      <c r="EA689" s="208"/>
      <c r="EB689" s="208"/>
      <c r="EC689" s="208"/>
      <c r="ED689" s="208"/>
      <c r="EE689" s="208"/>
      <c r="EF689" s="208"/>
      <c r="EG689" s="208"/>
      <c r="EH689" s="208"/>
      <c r="EI689" s="208"/>
      <c r="EJ689" s="208"/>
      <c r="EK689" s="208"/>
      <c r="EL689" s="208"/>
      <c r="EM689" s="208"/>
      <c r="EN689" s="208"/>
      <c r="EO689" s="208"/>
      <c r="EP689" s="208"/>
      <c r="EQ689" s="208"/>
      <c r="ER689" s="208"/>
      <c r="ES689" s="208"/>
    </row>
    <row r="690" spans="1:149" s="82" customFormat="1" ht="34.5" customHeight="1">
      <c r="A690" s="78" t="s">
        <v>194</v>
      </c>
      <c r="B690" s="89"/>
      <c r="C690" s="89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1"/>
      <c r="DF690" s="81"/>
      <c r="DG690" s="81"/>
      <c r="DH690" s="81"/>
      <c r="DI690" s="81"/>
      <c r="DJ690" s="81"/>
      <c r="DK690" s="81"/>
      <c r="DL690" s="81"/>
      <c r="DM690" s="81"/>
      <c r="DN690" s="81"/>
      <c r="DO690" s="81"/>
      <c r="DP690" s="81"/>
      <c r="DQ690" s="81"/>
      <c r="DR690" s="81"/>
      <c r="DS690" s="81"/>
      <c r="DT690" s="81"/>
      <c r="DU690" s="81"/>
      <c r="DV690" s="81"/>
      <c r="DW690" s="81"/>
      <c r="DX690" s="81"/>
      <c r="DY690" s="81"/>
      <c r="DZ690" s="81"/>
      <c r="EA690" s="81"/>
      <c r="EB690" s="81"/>
      <c r="EC690" s="81"/>
      <c r="ED690" s="81"/>
      <c r="EE690" s="81"/>
      <c r="EF690" s="81"/>
      <c r="EG690" s="81"/>
      <c r="EH690" s="81"/>
      <c r="EI690" s="81"/>
      <c r="EJ690" s="81"/>
      <c r="EK690" s="81"/>
      <c r="EL690" s="81"/>
      <c r="EM690" s="81"/>
      <c r="EN690" s="81"/>
      <c r="EO690" s="81"/>
      <c r="EP690" s="81"/>
      <c r="EQ690" s="81"/>
      <c r="ER690" s="81"/>
      <c r="ES690" s="81"/>
    </row>
    <row r="691" spans="1:149" s="236" customFormat="1" ht="26.25" customHeight="1">
      <c r="A691" s="267" t="s">
        <v>455</v>
      </c>
      <c r="B691" s="21"/>
      <c r="C691" s="21"/>
      <c r="D691" s="22">
        <f>D693</f>
        <v>6383759</v>
      </c>
      <c r="E691" s="22"/>
      <c r="F691" s="22">
        <f>D691+E691</f>
        <v>6383759</v>
      </c>
      <c r="G691" s="22">
        <f>G693</f>
        <v>320100</v>
      </c>
      <c r="H691" s="22"/>
      <c r="I691" s="22">
        <f>I693</f>
        <v>0</v>
      </c>
      <c r="J691" s="22">
        <f>G691</f>
        <v>320100</v>
      </c>
      <c r="K691" s="22"/>
      <c r="L691" s="22"/>
      <c r="M691" s="22"/>
      <c r="N691" s="22">
        <f>N693</f>
        <v>339300</v>
      </c>
      <c r="O691" s="22"/>
      <c r="P691" s="22">
        <f>N691+O691</f>
        <v>339300</v>
      </c>
      <c r="Q691" s="235"/>
      <c r="R691" s="235"/>
      <c r="S691" s="235"/>
      <c r="T691" s="235"/>
      <c r="U691" s="235"/>
      <c r="V691" s="235"/>
      <c r="W691" s="235"/>
      <c r="X691" s="235"/>
      <c r="Y691" s="235"/>
      <c r="Z691" s="235"/>
      <c r="AA691" s="235"/>
      <c r="AB691" s="235"/>
      <c r="AC691" s="235"/>
      <c r="AD691" s="235"/>
      <c r="AE691" s="235"/>
      <c r="AF691" s="235"/>
      <c r="AG691" s="235"/>
      <c r="AH691" s="235"/>
      <c r="AI691" s="235"/>
      <c r="AJ691" s="235"/>
      <c r="AK691" s="235"/>
      <c r="AL691" s="235"/>
      <c r="AM691" s="235"/>
      <c r="AN691" s="235"/>
      <c r="AO691" s="235"/>
      <c r="AP691" s="235"/>
      <c r="AQ691" s="235"/>
      <c r="AR691" s="235"/>
      <c r="AS691" s="235"/>
      <c r="AT691" s="235"/>
      <c r="AU691" s="235"/>
      <c r="AV691" s="235"/>
      <c r="AW691" s="235"/>
      <c r="AX691" s="235"/>
      <c r="AY691" s="235"/>
      <c r="AZ691" s="235"/>
      <c r="BA691" s="235"/>
      <c r="BB691" s="235"/>
      <c r="BC691" s="235"/>
      <c r="BD691" s="235"/>
      <c r="BE691" s="235"/>
      <c r="BF691" s="235"/>
      <c r="BG691" s="235"/>
      <c r="BH691" s="235"/>
      <c r="BI691" s="235"/>
      <c r="BJ691" s="235"/>
      <c r="BK691" s="235"/>
      <c r="BL691" s="235"/>
      <c r="BM691" s="235"/>
      <c r="BN691" s="235"/>
      <c r="BO691" s="235"/>
      <c r="BP691" s="235"/>
      <c r="BQ691" s="235"/>
      <c r="BR691" s="235"/>
      <c r="BS691" s="235"/>
      <c r="BT691" s="235"/>
      <c r="BU691" s="235"/>
      <c r="BV691" s="235"/>
      <c r="BW691" s="235"/>
      <c r="BX691" s="235"/>
      <c r="BY691" s="235"/>
      <c r="BZ691" s="235"/>
      <c r="CA691" s="235"/>
      <c r="CB691" s="235"/>
      <c r="CC691" s="235"/>
      <c r="CD691" s="235"/>
      <c r="CE691" s="235"/>
      <c r="CF691" s="235"/>
      <c r="CG691" s="235"/>
      <c r="CH691" s="235"/>
      <c r="CI691" s="235"/>
      <c r="CJ691" s="235"/>
      <c r="CK691" s="235"/>
      <c r="CL691" s="235"/>
      <c r="CM691" s="235"/>
      <c r="CN691" s="235"/>
      <c r="CO691" s="235"/>
      <c r="CP691" s="235"/>
      <c r="CQ691" s="235"/>
      <c r="CR691" s="235"/>
      <c r="CS691" s="235"/>
      <c r="CT691" s="235"/>
      <c r="CU691" s="235"/>
      <c r="CV691" s="235"/>
      <c r="CW691" s="235"/>
      <c r="CX691" s="235"/>
      <c r="CY691" s="235"/>
      <c r="CZ691" s="235"/>
      <c r="DA691" s="235"/>
      <c r="DB691" s="235"/>
      <c r="DC691" s="235"/>
      <c r="DD691" s="235"/>
      <c r="DE691" s="235"/>
      <c r="DF691" s="235"/>
      <c r="DG691" s="235"/>
      <c r="DH691" s="235"/>
      <c r="DI691" s="235"/>
      <c r="DJ691" s="235"/>
      <c r="DK691" s="235"/>
      <c r="DL691" s="235"/>
      <c r="DM691" s="235"/>
      <c r="DN691" s="235"/>
      <c r="DO691" s="235"/>
      <c r="DP691" s="235"/>
      <c r="DQ691" s="235"/>
      <c r="DR691" s="235"/>
      <c r="DS691" s="235"/>
      <c r="DT691" s="235"/>
      <c r="DU691" s="235"/>
      <c r="DV691" s="235"/>
      <c r="DW691" s="235"/>
      <c r="DX691" s="235"/>
      <c r="DY691" s="235"/>
      <c r="DZ691" s="235"/>
      <c r="EA691" s="235"/>
      <c r="EB691" s="235"/>
      <c r="EC691" s="235"/>
      <c r="ED691" s="235"/>
      <c r="EE691" s="235"/>
      <c r="EF691" s="235"/>
      <c r="EG691" s="235"/>
      <c r="EH691" s="235"/>
      <c r="EI691" s="235"/>
      <c r="EJ691" s="235"/>
      <c r="EK691" s="235"/>
      <c r="EL691" s="235"/>
      <c r="EM691" s="235"/>
      <c r="EN691" s="235"/>
      <c r="EO691" s="235"/>
      <c r="EP691" s="235"/>
      <c r="EQ691" s="235"/>
      <c r="ER691" s="235"/>
      <c r="ES691" s="235"/>
    </row>
    <row r="692" spans="1:16" ht="11.25">
      <c r="A692" s="4" t="s">
        <v>2</v>
      </c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35.25" customHeight="1">
      <c r="A693" s="7" t="s">
        <v>129</v>
      </c>
      <c r="B693" s="5"/>
      <c r="C693" s="5"/>
      <c r="D693" s="6">
        <f>4841800+1541959</f>
        <v>6383759</v>
      </c>
      <c r="E693" s="6"/>
      <c r="F693" s="6">
        <f>D693</f>
        <v>6383759</v>
      </c>
      <c r="G693" s="6">
        <v>320100</v>
      </c>
      <c r="H693" s="6"/>
      <c r="I693" s="6"/>
      <c r="J693" s="6">
        <f>G693+H693</f>
        <v>320100</v>
      </c>
      <c r="K693" s="6"/>
      <c r="L693" s="6"/>
      <c r="M693" s="6"/>
      <c r="N693" s="6">
        <v>339300</v>
      </c>
      <c r="O693" s="6"/>
      <c r="P693" s="6">
        <f>N693+O693</f>
        <v>339300</v>
      </c>
    </row>
    <row r="694" spans="1:16" ht="164.25" customHeight="1" hidden="1">
      <c r="A694" s="7" t="s">
        <v>154</v>
      </c>
      <c r="B694" s="5"/>
      <c r="C694" s="5"/>
      <c r="D694" s="6"/>
      <c r="E694" s="6">
        <v>13705000</v>
      </c>
      <c r="F694" s="6">
        <f>D694+E694</f>
        <v>13705000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1.25">
      <c r="A695" s="4" t="s">
        <v>3</v>
      </c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39.75" customHeight="1">
      <c r="A696" s="7" t="s">
        <v>130</v>
      </c>
      <c r="B696" s="5"/>
      <c r="C696" s="5"/>
      <c r="D696" s="6">
        <v>4</v>
      </c>
      <c r="E696" s="6"/>
      <c r="F696" s="6">
        <f>D696</f>
        <v>4</v>
      </c>
      <c r="G696" s="6">
        <v>1</v>
      </c>
      <c r="H696" s="6"/>
      <c r="I696" s="6"/>
      <c r="J696" s="6">
        <f>G696</f>
        <v>1</v>
      </c>
      <c r="K696" s="6"/>
      <c r="L696" s="6"/>
      <c r="M696" s="6"/>
      <c r="N696" s="6">
        <v>1</v>
      </c>
      <c r="O696" s="6"/>
      <c r="P696" s="6">
        <f>N696+O696</f>
        <v>1</v>
      </c>
    </row>
    <row r="697" spans="1:16" ht="11.25">
      <c r="A697" s="4" t="s">
        <v>5</v>
      </c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40.5" customHeight="1">
      <c r="A698" s="7" t="s">
        <v>131</v>
      </c>
      <c r="B698" s="5"/>
      <c r="C698" s="5"/>
      <c r="D698" s="6">
        <f>D693/D696</f>
        <v>1595939.75</v>
      </c>
      <c r="E698" s="6"/>
      <c r="F698" s="6">
        <f>F693/F696</f>
        <v>1595939.75</v>
      </c>
      <c r="G698" s="6">
        <f>G693/G696</f>
        <v>320100</v>
      </c>
      <c r="H698" s="6"/>
      <c r="I698" s="6"/>
      <c r="J698" s="6">
        <f>G698+H698</f>
        <v>320100</v>
      </c>
      <c r="K698" s="6"/>
      <c r="L698" s="6"/>
      <c r="M698" s="6"/>
      <c r="N698" s="6">
        <f>N693/N696</f>
        <v>339300</v>
      </c>
      <c r="O698" s="6"/>
      <c r="P698" s="6">
        <f>P693/P696</f>
        <v>339300</v>
      </c>
    </row>
    <row r="699" spans="1:149" s="209" customFormat="1" ht="22.5" customHeight="1">
      <c r="A699" s="206" t="s">
        <v>134</v>
      </c>
      <c r="B699" s="237"/>
      <c r="C699" s="237"/>
      <c r="D699" s="207">
        <f>D701</f>
        <v>35897000</v>
      </c>
      <c r="E699" s="207">
        <f aca="true" t="shared" si="43" ref="E699:Q699">E701</f>
        <v>530000</v>
      </c>
      <c r="F699" s="207">
        <f t="shared" si="43"/>
        <v>36427000</v>
      </c>
      <c r="G699" s="207">
        <f t="shared" si="43"/>
        <v>3680000</v>
      </c>
      <c r="H699" s="207">
        <f t="shared" si="43"/>
        <v>0</v>
      </c>
      <c r="I699" s="207">
        <f t="shared" si="43"/>
        <v>3568484</v>
      </c>
      <c r="J699" s="207">
        <f t="shared" si="43"/>
        <v>3680000</v>
      </c>
      <c r="K699" s="207">
        <f t="shared" si="43"/>
        <v>3568484</v>
      </c>
      <c r="L699" s="207">
        <f t="shared" si="43"/>
        <v>3568484</v>
      </c>
      <c r="M699" s="207">
        <f t="shared" si="43"/>
        <v>3568484</v>
      </c>
      <c r="N699" s="207">
        <f t="shared" si="43"/>
        <v>3900300</v>
      </c>
      <c r="O699" s="207">
        <f t="shared" si="43"/>
        <v>0</v>
      </c>
      <c r="P699" s="207">
        <f t="shared" si="43"/>
        <v>3900300</v>
      </c>
      <c r="Q699" s="207">
        <f t="shared" si="43"/>
        <v>0</v>
      </c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08"/>
      <c r="AT699" s="208"/>
      <c r="AU699" s="208"/>
      <c r="AV699" s="208"/>
      <c r="AW699" s="208"/>
      <c r="AX699" s="208"/>
      <c r="AY699" s="208"/>
      <c r="AZ699" s="208"/>
      <c r="BA699" s="208"/>
      <c r="BB699" s="208"/>
      <c r="BC699" s="208"/>
      <c r="BD699" s="208"/>
      <c r="BE699" s="208"/>
      <c r="BF699" s="208"/>
      <c r="BG699" s="208"/>
      <c r="BH699" s="208"/>
      <c r="BI699" s="208"/>
      <c r="BJ699" s="208"/>
      <c r="BK699" s="208"/>
      <c r="BL699" s="208"/>
      <c r="BM699" s="208"/>
      <c r="BN699" s="208"/>
      <c r="BO699" s="208"/>
      <c r="BP699" s="208"/>
      <c r="BQ699" s="208"/>
      <c r="BR699" s="208"/>
      <c r="BS699" s="208"/>
      <c r="BT699" s="208"/>
      <c r="BU699" s="208"/>
      <c r="BV699" s="208"/>
      <c r="BW699" s="208"/>
      <c r="BX699" s="208"/>
      <c r="BY699" s="208"/>
      <c r="BZ699" s="208"/>
      <c r="CA699" s="208"/>
      <c r="CB699" s="208"/>
      <c r="CC699" s="208"/>
      <c r="CD699" s="208"/>
      <c r="CE699" s="208"/>
      <c r="CF699" s="208"/>
      <c r="CG699" s="208"/>
      <c r="CH699" s="208"/>
      <c r="CI699" s="208"/>
      <c r="CJ699" s="208"/>
      <c r="CK699" s="208"/>
      <c r="CL699" s="208"/>
      <c r="CM699" s="208"/>
      <c r="CN699" s="208"/>
      <c r="CO699" s="208"/>
      <c r="CP699" s="208"/>
      <c r="CQ699" s="208"/>
      <c r="CR699" s="208"/>
      <c r="CS699" s="208"/>
      <c r="CT699" s="208"/>
      <c r="CU699" s="208"/>
      <c r="CV699" s="208"/>
      <c r="CW699" s="208"/>
      <c r="CX699" s="208"/>
      <c r="CY699" s="208"/>
      <c r="CZ699" s="208"/>
      <c r="DA699" s="208"/>
      <c r="DB699" s="208"/>
      <c r="DC699" s="208"/>
      <c r="DD699" s="208"/>
      <c r="DE699" s="208"/>
      <c r="DF699" s="208"/>
      <c r="DG699" s="208"/>
      <c r="DH699" s="208"/>
      <c r="DI699" s="208"/>
      <c r="DJ699" s="208"/>
      <c r="DK699" s="208"/>
      <c r="DL699" s="208"/>
      <c r="DM699" s="208"/>
      <c r="DN699" s="208"/>
      <c r="DO699" s="208"/>
      <c r="DP699" s="208"/>
      <c r="DQ699" s="208"/>
      <c r="DR699" s="208"/>
      <c r="DS699" s="208"/>
      <c r="DT699" s="208"/>
      <c r="DU699" s="208"/>
      <c r="DV699" s="208"/>
      <c r="DW699" s="208"/>
      <c r="DX699" s="208"/>
      <c r="DY699" s="208"/>
      <c r="DZ699" s="208"/>
      <c r="EA699" s="208"/>
      <c r="EB699" s="208"/>
      <c r="EC699" s="208"/>
      <c r="ED699" s="208"/>
      <c r="EE699" s="208"/>
      <c r="EF699" s="208"/>
      <c r="EG699" s="208"/>
      <c r="EH699" s="208"/>
      <c r="EI699" s="208"/>
      <c r="EJ699" s="208"/>
      <c r="EK699" s="208"/>
      <c r="EL699" s="208"/>
      <c r="EM699" s="208"/>
      <c r="EN699" s="208"/>
      <c r="EO699" s="208"/>
      <c r="EP699" s="208"/>
      <c r="EQ699" s="208"/>
      <c r="ER699" s="208"/>
      <c r="ES699" s="208"/>
    </row>
    <row r="700" spans="1:16" ht="23.25" customHeight="1">
      <c r="A700" s="7" t="s">
        <v>66</v>
      </c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49" s="203" customFormat="1" ht="45.75" customHeight="1">
      <c r="A701" s="200" t="s">
        <v>475</v>
      </c>
      <c r="B701" s="201"/>
      <c r="C701" s="201"/>
      <c r="D701" s="199">
        <f>D702+D712+D725+D728+D737+D744+D797+D804+D811+D818+D821</f>
        <v>35897000</v>
      </c>
      <c r="E701" s="199">
        <f aca="true" t="shared" si="44" ref="E701:O701">E702+E712+E728+E737+E744+E797+E804+E811</f>
        <v>530000</v>
      </c>
      <c r="F701" s="199">
        <f>D701+E701</f>
        <v>36427000</v>
      </c>
      <c r="G701" s="199">
        <f t="shared" si="44"/>
        <v>3680000</v>
      </c>
      <c r="H701" s="199">
        <f t="shared" si="44"/>
        <v>0</v>
      </c>
      <c r="I701" s="199">
        <f t="shared" si="44"/>
        <v>3568484</v>
      </c>
      <c r="J701" s="199">
        <f>G701+H701</f>
        <v>3680000</v>
      </c>
      <c r="K701" s="199">
        <f t="shared" si="44"/>
        <v>3568484</v>
      </c>
      <c r="L701" s="199">
        <f t="shared" si="44"/>
        <v>3568484</v>
      </c>
      <c r="M701" s="199">
        <f t="shared" si="44"/>
        <v>3568484</v>
      </c>
      <c r="N701" s="199">
        <f t="shared" si="44"/>
        <v>3900300</v>
      </c>
      <c r="O701" s="199">
        <f t="shared" si="44"/>
        <v>0</v>
      </c>
      <c r="P701" s="199">
        <f>N701+O701</f>
        <v>3900300</v>
      </c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2"/>
      <c r="AT701" s="202"/>
      <c r="AU701" s="202"/>
      <c r="AV701" s="202"/>
      <c r="AW701" s="202"/>
      <c r="AX701" s="202"/>
      <c r="AY701" s="202"/>
      <c r="AZ701" s="202"/>
      <c r="BA701" s="202"/>
      <c r="BB701" s="202"/>
      <c r="BC701" s="202"/>
      <c r="BD701" s="202"/>
      <c r="BE701" s="202"/>
      <c r="BF701" s="202"/>
      <c r="BG701" s="202"/>
      <c r="BH701" s="202"/>
      <c r="BI701" s="202"/>
      <c r="BJ701" s="202"/>
      <c r="BK701" s="202"/>
      <c r="BL701" s="202"/>
      <c r="BM701" s="202"/>
      <c r="BN701" s="202"/>
      <c r="BO701" s="202"/>
      <c r="BP701" s="202"/>
      <c r="BQ701" s="202"/>
      <c r="BR701" s="202"/>
      <c r="BS701" s="202"/>
      <c r="BT701" s="202"/>
      <c r="BU701" s="202"/>
      <c r="BV701" s="202"/>
      <c r="BW701" s="202"/>
      <c r="BX701" s="202"/>
      <c r="BY701" s="202"/>
      <c r="BZ701" s="202"/>
      <c r="CA701" s="202"/>
      <c r="CB701" s="202"/>
      <c r="CC701" s="202"/>
      <c r="CD701" s="202"/>
      <c r="CE701" s="202"/>
      <c r="CF701" s="202"/>
      <c r="CG701" s="202"/>
      <c r="CH701" s="202"/>
      <c r="CI701" s="202"/>
      <c r="CJ701" s="202"/>
      <c r="CK701" s="202"/>
      <c r="CL701" s="202"/>
      <c r="CM701" s="202"/>
      <c r="CN701" s="202"/>
      <c r="CO701" s="202"/>
      <c r="CP701" s="202"/>
      <c r="CQ701" s="202"/>
      <c r="CR701" s="202"/>
      <c r="CS701" s="202"/>
      <c r="CT701" s="202"/>
      <c r="CU701" s="202"/>
      <c r="CV701" s="202"/>
      <c r="CW701" s="202"/>
      <c r="CX701" s="202"/>
      <c r="CY701" s="202"/>
      <c r="CZ701" s="202"/>
      <c r="DA701" s="202"/>
      <c r="DB701" s="202"/>
      <c r="DC701" s="202"/>
      <c r="DD701" s="202"/>
      <c r="DE701" s="202"/>
      <c r="DF701" s="202"/>
      <c r="DG701" s="202"/>
      <c r="DH701" s="202"/>
      <c r="DI701" s="202"/>
      <c r="DJ701" s="202"/>
      <c r="DK701" s="202"/>
      <c r="DL701" s="202"/>
      <c r="DM701" s="202"/>
      <c r="DN701" s="202"/>
      <c r="DO701" s="202"/>
      <c r="DP701" s="202"/>
      <c r="DQ701" s="202"/>
      <c r="DR701" s="202"/>
      <c r="DS701" s="202"/>
      <c r="DT701" s="202"/>
      <c r="DU701" s="202"/>
      <c r="DV701" s="202"/>
      <c r="DW701" s="202"/>
      <c r="DX701" s="202"/>
      <c r="DY701" s="202"/>
      <c r="DZ701" s="202"/>
      <c r="EA701" s="202"/>
      <c r="EB701" s="202"/>
      <c r="EC701" s="202"/>
      <c r="ED701" s="202"/>
      <c r="EE701" s="202"/>
      <c r="EF701" s="202"/>
      <c r="EG701" s="202"/>
      <c r="EH701" s="202"/>
      <c r="EI701" s="202"/>
      <c r="EJ701" s="202"/>
      <c r="EK701" s="202"/>
      <c r="EL701" s="202"/>
      <c r="EM701" s="202"/>
      <c r="EN701" s="202"/>
      <c r="EO701" s="202"/>
      <c r="EP701" s="202"/>
      <c r="EQ701" s="202"/>
      <c r="ER701" s="202"/>
      <c r="ES701" s="202"/>
    </row>
    <row r="702" spans="1:149" s="93" customFormat="1" ht="63" customHeight="1">
      <c r="A702" s="91" t="s">
        <v>456</v>
      </c>
      <c r="B702" s="83"/>
      <c r="C702" s="83"/>
      <c r="D702" s="87">
        <f>3448500+120000</f>
        <v>3568500</v>
      </c>
      <c r="E702" s="87"/>
      <c r="F702" s="87">
        <f>D702</f>
        <v>3568500</v>
      </c>
      <c r="G702" s="87">
        <f>G704</f>
        <v>3680000</v>
      </c>
      <c r="H702" s="87"/>
      <c r="I702" s="87">
        <f>3448484+120000</f>
        <v>3568484</v>
      </c>
      <c r="J702" s="87">
        <f>G702</f>
        <v>3680000</v>
      </c>
      <c r="K702" s="87">
        <f>3448484+120000</f>
        <v>3568484</v>
      </c>
      <c r="L702" s="87">
        <f>3448484+120000</f>
        <v>3568484</v>
      </c>
      <c r="M702" s="87">
        <f>3448484+120000</f>
        <v>3568484</v>
      </c>
      <c r="N702" s="87">
        <f>N704</f>
        <v>3900300</v>
      </c>
      <c r="O702" s="87"/>
      <c r="P702" s="87">
        <f>N702</f>
        <v>3900300</v>
      </c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  <c r="BK702" s="124"/>
      <c r="BL702" s="124"/>
      <c r="BM702" s="124"/>
      <c r="BN702" s="124"/>
      <c r="BO702" s="124"/>
      <c r="BP702" s="124"/>
      <c r="BQ702" s="124"/>
      <c r="BR702" s="124"/>
      <c r="BS702" s="124"/>
      <c r="BT702" s="124"/>
      <c r="BU702" s="124"/>
      <c r="BV702" s="124"/>
      <c r="BW702" s="124"/>
      <c r="BX702" s="124"/>
      <c r="BY702" s="124"/>
      <c r="BZ702" s="124"/>
      <c r="CA702" s="124"/>
      <c r="CB702" s="124"/>
      <c r="CC702" s="124"/>
      <c r="CD702" s="124"/>
      <c r="CE702" s="124"/>
      <c r="CF702" s="124"/>
      <c r="CG702" s="124"/>
      <c r="CH702" s="124"/>
      <c r="CI702" s="124"/>
      <c r="CJ702" s="124"/>
      <c r="CK702" s="124"/>
      <c r="CL702" s="124"/>
      <c r="CM702" s="124"/>
      <c r="CN702" s="124"/>
      <c r="CO702" s="124"/>
      <c r="CP702" s="124"/>
      <c r="CQ702" s="124"/>
      <c r="CR702" s="124"/>
      <c r="CS702" s="124"/>
      <c r="CT702" s="124"/>
      <c r="CU702" s="124"/>
      <c r="CV702" s="124"/>
      <c r="CW702" s="124"/>
      <c r="CX702" s="124"/>
      <c r="CY702" s="124"/>
      <c r="CZ702" s="124"/>
      <c r="DA702" s="124"/>
      <c r="DB702" s="124"/>
      <c r="DC702" s="124"/>
      <c r="DD702" s="124"/>
      <c r="DE702" s="124"/>
      <c r="DF702" s="124"/>
      <c r="DG702" s="124"/>
      <c r="DH702" s="124"/>
      <c r="DI702" s="124"/>
      <c r="DJ702" s="124"/>
      <c r="DK702" s="124"/>
      <c r="DL702" s="124"/>
      <c r="DM702" s="124"/>
      <c r="DN702" s="124"/>
      <c r="DO702" s="124"/>
      <c r="DP702" s="124"/>
      <c r="DQ702" s="124"/>
      <c r="DR702" s="124"/>
      <c r="DS702" s="124"/>
      <c r="DT702" s="124"/>
      <c r="DU702" s="124"/>
      <c r="DV702" s="124"/>
      <c r="DW702" s="124"/>
      <c r="DX702" s="124"/>
      <c r="DY702" s="124"/>
      <c r="DZ702" s="124"/>
      <c r="EA702" s="124"/>
      <c r="EB702" s="124"/>
      <c r="EC702" s="124"/>
      <c r="ED702" s="124"/>
      <c r="EE702" s="124"/>
      <c r="EF702" s="124"/>
      <c r="EG702" s="124"/>
      <c r="EH702" s="124"/>
      <c r="EI702" s="124"/>
      <c r="EJ702" s="124"/>
      <c r="EK702" s="124"/>
      <c r="EL702" s="124"/>
      <c r="EM702" s="124"/>
      <c r="EN702" s="124"/>
      <c r="EO702" s="124"/>
      <c r="EP702" s="124"/>
      <c r="EQ702" s="124"/>
      <c r="ER702" s="124"/>
      <c r="ES702" s="124"/>
    </row>
    <row r="703" spans="1:16" ht="12" customHeight="1">
      <c r="A703" s="4" t="s">
        <v>2</v>
      </c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3.5" customHeight="1">
      <c r="A704" s="7" t="s">
        <v>23</v>
      </c>
      <c r="B704" s="5"/>
      <c r="C704" s="5"/>
      <c r="D704" s="6">
        <f>D702</f>
        <v>3568500</v>
      </c>
      <c r="E704" s="6"/>
      <c r="F704" s="6">
        <f>D704</f>
        <v>3568500</v>
      </c>
      <c r="G704" s="6">
        <v>3680000</v>
      </c>
      <c r="H704" s="6"/>
      <c r="I704" s="6"/>
      <c r="J704" s="6">
        <f>SUM(G704)</f>
        <v>3680000</v>
      </c>
      <c r="K704" s="6"/>
      <c r="L704" s="6"/>
      <c r="M704" s="6"/>
      <c r="N704" s="6">
        <v>3900300</v>
      </c>
      <c r="O704" s="6"/>
      <c r="P704" s="6">
        <f>N704</f>
        <v>3900300</v>
      </c>
    </row>
    <row r="705" spans="1:16" ht="12" customHeight="1">
      <c r="A705" s="4" t="s">
        <v>3</v>
      </c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37.5" customHeight="1">
      <c r="A706" s="7" t="s">
        <v>132</v>
      </c>
      <c r="B706" s="5"/>
      <c r="C706" s="5"/>
      <c r="D706" s="6">
        <v>12</v>
      </c>
      <c r="E706" s="6"/>
      <c r="F706" s="6">
        <v>12</v>
      </c>
      <c r="G706" s="6">
        <v>12</v>
      </c>
      <c r="H706" s="6"/>
      <c r="I706" s="6"/>
      <c r="J706" s="6">
        <v>12</v>
      </c>
      <c r="K706" s="6"/>
      <c r="L706" s="6"/>
      <c r="M706" s="6"/>
      <c r="N706" s="6">
        <v>12</v>
      </c>
      <c r="O706" s="6"/>
      <c r="P706" s="6">
        <v>12</v>
      </c>
    </row>
    <row r="707" spans="1:16" ht="11.25">
      <c r="A707" s="4" t="s">
        <v>5</v>
      </c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36" customHeight="1">
      <c r="A708" s="7" t="s">
        <v>133</v>
      </c>
      <c r="B708" s="5"/>
      <c r="C708" s="5"/>
      <c r="D708" s="6">
        <f>SUM(D704)/D706</f>
        <v>297375</v>
      </c>
      <c r="E708" s="6"/>
      <c r="F708" s="6">
        <f>D708</f>
        <v>297375</v>
      </c>
      <c r="G708" s="6">
        <f>SUM(G704)/G706</f>
        <v>306666.6666666667</v>
      </c>
      <c r="H708" s="6"/>
      <c r="I708" s="6"/>
      <c r="J708" s="6">
        <f>SUM(J704)/J706</f>
        <v>306666.6666666667</v>
      </c>
      <c r="K708" s="6"/>
      <c r="L708" s="6"/>
      <c r="M708" s="6"/>
      <c r="N708" s="6">
        <f>SUM(N704)/N706</f>
        <v>325025</v>
      </c>
      <c r="O708" s="6"/>
      <c r="P708" s="6">
        <f>SUM(P704)/P706</f>
        <v>325025</v>
      </c>
    </row>
    <row r="709" spans="1:16" ht="24" customHeight="1" hidden="1">
      <c r="A709" s="23" t="s">
        <v>175</v>
      </c>
      <c r="B709" s="5"/>
      <c r="C709" s="5"/>
      <c r="D709" s="6">
        <f>D711</f>
        <v>14000000</v>
      </c>
      <c r="E709" s="6"/>
      <c r="F709" s="6">
        <f>F711</f>
        <v>14000000</v>
      </c>
      <c r="G709" s="6">
        <f>G711</f>
        <v>45705000</v>
      </c>
      <c r="H709" s="6"/>
      <c r="I709" s="6"/>
      <c r="J709" s="6">
        <f>G709</f>
        <v>45705000</v>
      </c>
      <c r="K709" s="6"/>
      <c r="L709" s="6"/>
      <c r="M709" s="6"/>
      <c r="N709" s="6"/>
      <c r="O709" s="6"/>
      <c r="P709" s="6"/>
    </row>
    <row r="710" spans="1:16" ht="16.5" customHeight="1" hidden="1">
      <c r="A710" s="4" t="s">
        <v>2</v>
      </c>
      <c r="B710" s="5"/>
      <c r="C710" s="5"/>
      <c r="D710" s="6"/>
      <c r="E710" s="6"/>
      <c r="F710" s="6"/>
      <c r="G710" s="96">
        <v>1</v>
      </c>
      <c r="H710" s="96"/>
      <c r="I710" s="96"/>
      <c r="J710" s="96"/>
      <c r="K710" s="96"/>
      <c r="L710" s="96"/>
      <c r="M710" s="96"/>
      <c r="N710" s="96"/>
      <c r="O710" s="6"/>
      <c r="P710" s="6"/>
    </row>
    <row r="711" spans="1:16" ht="12.75" customHeight="1" hidden="1">
      <c r="A711" s="4" t="s">
        <v>23</v>
      </c>
      <c r="B711" s="5"/>
      <c r="C711" s="5"/>
      <c r="D711" s="6">
        <f>3000000+2000000+3000000+1000000+3000000+2000000</f>
        <v>14000000</v>
      </c>
      <c r="E711" s="6"/>
      <c r="F711" s="6">
        <f>3000000+2000000+3000000+1000000+3000000+2000000</f>
        <v>14000000</v>
      </c>
      <c r="G711" s="6">
        <f>0+4000000+2725000+3000000+9000000+3000000+3000000+3000000+3200000+4000000+3500000+5000000+2280000</f>
        <v>45705000</v>
      </c>
      <c r="H711" s="6"/>
      <c r="I711" s="6"/>
      <c r="J711" s="6">
        <f>G711</f>
        <v>45705000</v>
      </c>
      <c r="K711" s="6"/>
      <c r="L711" s="6"/>
      <c r="M711" s="6"/>
      <c r="N711" s="6"/>
      <c r="O711" s="6"/>
      <c r="P711" s="6"/>
    </row>
    <row r="712" spans="1:149" s="82" customFormat="1" ht="34.5" customHeight="1">
      <c r="A712" s="91" t="s">
        <v>532</v>
      </c>
      <c r="B712" s="79"/>
      <c r="C712" s="79"/>
      <c r="D712" s="87">
        <f>18600000-6500000</f>
        <v>12100000</v>
      </c>
      <c r="E712" s="87"/>
      <c r="F712" s="87">
        <f>D712</f>
        <v>12100000</v>
      </c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  <c r="CF712" s="81"/>
      <c r="CG712" s="81"/>
      <c r="CH712" s="81"/>
      <c r="CI712" s="81"/>
      <c r="CJ712" s="81"/>
      <c r="CK712" s="81"/>
      <c r="CL712" s="81"/>
      <c r="CM712" s="81"/>
      <c r="CN712" s="81"/>
      <c r="CO712" s="81"/>
      <c r="CP712" s="81"/>
      <c r="CQ712" s="81"/>
      <c r="CR712" s="81"/>
      <c r="CS712" s="81"/>
      <c r="CT712" s="81"/>
      <c r="CU712" s="81"/>
      <c r="CV712" s="81"/>
      <c r="CW712" s="81"/>
      <c r="CX712" s="81"/>
      <c r="CY712" s="81"/>
      <c r="CZ712" s="81"/>
      <c r="DA712" s="81"/>
      <c r="DB712" s="81"/>
      <c r="DC712" s="81"/>
      <c r="DD712" s="81"/>
      <c r="DE712" s="81"/>
      <c r="DF712" s="81"/>
      <c r="DG712" s="81"/>
      <c r="DH712" s="81"/>
      <c r="DI712" s="81"/>
      <c r="DJ712" s="81"/>
      <c r="DK712" s="81"/>
      <c r="DL712" s="81"/>
      <c r="DM712" s="81"/>
      <c r="DN712" s="81"/>
      <c r="DO712" s="81"/>
      <c r="DP712" s="81"/>
      <c r="DQ712" s="81"/>
      <c r="DR712" s="81"/>
      <c r="DS712" s="81"/>
      <c r="DT712" s="81"/>
      <c r="DU712" s="81"/>
      <c r="DV712" s="81"/>
      <c r="DW712" s="81"/>
      <c r="DX712" s="81"/>
      <c r="DY712" s="81"/>
      <c r="DZ712" s="81"/>
      <c r="EA712" s="81"/>
      <c r="EB712" s="81"/>
      <c r="EC712" s="81"/>
      <c r="ED712" s="81"/>
      <c r="EE712" s="81"/>
      <c r="EF712" s="81"/>
      <c r="EG712" s="81"/>
      <c r="EH712" s="81"/>
      <c r="EI712" s="81"/>
      <c r="EJ712" s="81"/>
      <c r="EK712" s="81"/>
      <c r="EL712" s="81"/>
      <c r="EM712" s="81"/>
      <c r="EN712" s="81"/>
      <c r="EO712" s="81"/>
      <c r="EP712" s="81"/>
      <c r="EQ712" s="81"/>
      <c r="ER712" s="81"/>
      <c r="ES712" s="81"/>
    </row>
    <row r="713" spans="1:16" ht="15.75" customHeight="1">
      <c r="A713" s="4" t="s">
        <v>2</v>
      </c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.75" customHeight="1">
      <c r="A714" s="4" t="s">
        <v>23</v>
      </c>
      <c r="B714" s="5"/>
      <c r="C714" s="5"/>
      <c r="D714" s="6">
        <f>D712</f>
        <v>12100000</v>
      </c>
      <c r="E714" s="6"/>
      <c r="F714" s="6">
        <f>D714</f>
        <v>12100000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35.25" customHeight="1" hidden="1">
      <c r="A715" s="23" t="s">
        <v>185</v>
      </c>
      <c r="B715" s="5"/>
      <c r="C715" s="5"/>
      <c r="D715" s="6"/>
      <c r="E715" s="6"/>
      <c r="F715" s="6"/>
      <c r="G715" s="6">
        <f>G717</f>
        <v>1000000</v>
      </c>
      <c r="H715" s="6">
        <f>H717</f>
        <v>0</v>
      </c>
      <c r="I715" s="6">
        <f>I717</f>
        <v>0</v>
      </c>
      <c r="J715" s="6">
        <f>J717</f>
        <v>1000000</v>
      </c>
      <c r="K715" s="6"/>
      <c r="L715" s="6"/>
      <c r="M715" s="6"/>
      <c r="N715" s="6">
        <f>N717</f>
        <v>1000000</v>
      </c>
      <c r="O715" s="6"/>
      <c r="P715" s="6">
        <f>N715</f>
        <v>1000000</v>
      </c>
    </row>
    <row r="716" spans="1:16" ht="12.75" customHeight="1" hidden="1">
      <c r="A716" s="4" t="s">
        <v>2</v>
      </c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2.75" customHeight="1" hidden="1">
      <c r="A717" s="4" t="s">
        <v>23</v>
      </c>
      <c r="B717" s="5"/>
      <c r="C717" s="5"/>
      <c r="D717" s="6"/>
      <c r="E717" s="6"/>
      <c r="F717" s="6"/>
      <c r="G717" s="6">
        <v>1000000</v>
      </c>
      <c r="H717" s="6"/>
      <c r="I717" s="6"/>
      <c r="J717" s="6">
        <f>G717+H717</f>
        <v>1000000</v>
      </c>
      <c r="K717" s="6"/>
      <c r="L717" s="6"/>
      <c r="M717" s="6"/>
      <c r="N717" s="6">
        <v>1000000</v>
      </c>
      <c r="O717" s="6"/>
      <c r="P717" s="6">
        <f>N717</f>
        <v>1000000</v>
      </c>
    </row>
    <row r="718" spans="1:149" s="28" customFormat="1" ht="25.5" customHeight="1" hidden="1">
      <c r="A718" s="23" t="s">
        <v>176</v>
      </c>
      <c r="B718" s="24"/>
      <c r="C718" s="24"/>
      <c r="D718" s="25">
        <f>D720</f>
        <v>70000</v>
      </c>
      <c r="E718" s="25"/>
      <c r="F718" s="25">
        <f>D718+E718</f>
        <v>70000</v>
      </c>
      <c r="G718" s="25">
        <f>G722*G724</f>
        <v>0</v>
      </c>
      <c r="H718" s="25"/>
      <c r="I718" s="25"/>
      <c r="J718" s="25">
        <f>G718</f>
        <v>0</v>
      </c>
      <c r="K718" s="25"/>
      <c r="L718" s="25"/>
      <c r="M718" s="25"/>
      <c r="N718" s="25">
        <f>N724*N722</f>
        <v>0</v>
      </c>
      <c r="O718" s="25"/>
      <c r="P718" s="25">
        <f>N718</f>
        <v>0</v>
      </c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</row>
    <row r="719" spans="1:16" ht="11.25" hidden="1">
      <c r="A719" s="4" t="s">
        <v>2</v>
      </c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 customHeight="1" hidden="1">
      <c r="A720" s="7" t="s">
        <v>23</v>
      </c>
      <c r="B720" s="5"/>
      <c r="C720" s="5"/>
      <c r="D720" s="6">
        <f>D722*D724</f>
        <v>70000</v>
      </c>
      <c r="E720" s="6"/>
      <c r="F720" s="6">
        <f>D720+E720</f>
        <v>70000</v>
      </c>
      <c r="G720" s="6"/>
      <c r="H720" s="6"/>
      <c r="I720" s="6"/>
      <c r="J720" s="6">
        <f>G720</f>
        <v>0</v>
      </c>
      <c r="K720" s="6"/>
      <c r="L720" s="6"/>
      <c r="M720" s="6"/>
      <c r="N720" s="6"/>
      <c r="O720" s="6"/>
      <c r="P720" s="6">
        <f>N720</f>
        <v>0</v>
      </c>
    </row>
    <row r="721" spans="1:16" ht="11.25" hidden="1">
      <c r="A721" s="4" t="s">
        <v>3</v>
      </c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23.25" customHeight="1" hidden="1">
      <c r="A722" s="7" t="s">
        <v>67</v>
      </c>
      <c r="B722" s="5"/>
      <c r="C722" s="5"/>
      <c r="D722" s="6">
        <v>2</v>
      </c>
      <c r="E722" s="6"/>
      <c r="F722" s="6">
        <f>D722+E722</f>
        <v>2</v>
      </c>
      <c r="G722" s="6"/>
      <c r="H722" s="6"/>
      <c r="I722" s="6"/>
      <c r="J722" s="6">
        <v>0</v>
      </c>
      <c r="K722" s="6"/>
      <c r="L722" s="6"/>
      <c r="M722" s="6"/>
      <c r="N722" s="6"/>
      <c r="O722" s="6"/>
      <c r="P722" s="6">
        <v>0</v>
      </c>
    </row>
    <row r="723" spans="1:16" ht="11.25" hidden="1">
      <c r="A723" s="4" t="s">
        <v>5</v>
      </c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24.75" customHeight="1" hidden="1">
      <c r="A724" s="7" t="s">
        <v>68</v>
      </c>
      <c r="B724" s="5"/>
      <c r="C724" s="5"/>
      <c r="D724" s="6">
        <v>35000</v>
      </c>
      <c r="E724" s="6"/>
      <c r="F724" s="6">
        <f>D724+E724</f>
        <v>35000</v>
      </c>
      <c r="G724" s="6"/>
      <c r="H724" s="6"/>
      <c r="I724" s="6"/>
      <c r="J724" s="6">
        <f>G724</f>
        <v>0</v>
      </c>
      <c r="K724" s="6"/>
      <c r="L724" s="6"/>
      <c r="M724" s="6"/>
      <c r="N724" s="6"/>
      <c r="O724" s="6"/>
      <c r="P724" s="6">
        <v>0</v>
      </c>
    </row>
    <row r="725" spans="1:149" s="82" customFormat="1" ht="40.5" customHeight="1">
      <c r="A725" s="91" t="s">
        <v>531</v>
      </c>
      <c r="B725" s="79"/>
      <c r="C725" s="79"/>
      <c r="D725" s="87">
        <v>13000000</v>
      </c>
      <c r="E725" s="87"/>
      <c r="F725" s="87">
        <f>D725</f>
        <v>13000000</v>
      </c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  <c r="CF725" s="81"/>
      <c r="CG725" s="81"/>
      <c r="CH725" s="81"/>
      <c r="CI725" s="81"/>
      <c r="CJ725" s="81"/>
      <c r="CK725" s="81"/>
      <c r="CL725" s="81"/>
      <c r="CM725" s="81"/>
      <c r="CN725" s="81"/>
      <c r="CO725" s="81"/>
      <c r="CP725" s="81"/>
      <c r="CQ725" s="81"/>
      <c r="CR725" s="81"/>
      <c r="CS725" s="81"/>
      <c r="CT725" s="81"/>
      <c r="CU725" s="81"/>
      <c r="CV725" s="81"/>
      <c r="CW725" s="81"/>
      <c r="CX725" s="81"/>
      <c r="CY725" s="81"/>
      <c r="CZ725" s="81"/>
      <c r="DA725" s="81"/>
      <c r="DB725" s="81"/>
      <c r="DC725" s="81"/>
      <c r="DD725" s="81"/>
      <c r="DE725" s="81"/>
      <c r="DF725" s="81"/>
      <c r="DG725" s="81"/>
      <c r="DH725" s="81"/>
      <c r="DI725" s="81"/>
      <c r="DJ725" s="81"/>
      <c r="DK725" s="81"/>
      <c r="DL725" s="81"/>
      <c r="DM725" s="81"/>
      <c r="DN725" s="81"/>
      <c r="DO725" s="81"/>
      <c r="DP725" s="81"/>
      <c r="DQ725" s="81"/>
      <c r="DR725" s="81"/>
      <c r="DS725" s="81"/>
      <c r="DT725" s="81"/>
      <c r="DU725" s="81"/>
      <c r="DV725" s="81"/>
      <c r="DW725" s="81"/>
      <c r="DX725" s="81"/>
      <c r="DY725" s="81"/>
      <c r="DZ725" s="81"/>
      <c r="EA725" s="81"/>
      <c r="EB725" s="81"/>
      <c r="EC725" s="81"/>
      <c r="ED725" s="81"/>
      <c r="EE725" s="81"/>
      <c r="EF725" s="81"/>
      <c r="EG725" s="81"/>
      <c r="EH725" s="81"/>
      <c r="EI725" s="81"/>
      <c r="EJ725" s="81"/>
      <c r="EK725" s="81"/>
      <c r="EL725" s="81"/>
      <c r="EM725" s="81"/>
      <c r="EN725" s="81"/>
      <c r="EO725" s="81"/>
      <c r="EP725" s="81"/>
      <c r="EQ725" s="81"/>
      <c r="ER725" s="81"/>
      <c r="ES725" s="81"/>
    </row>
    <row r="726" spans="1:16" ht="15.75" customHeight="1">
      <c r="A726" s="4" t="s">
        <v>2</v>
      </c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.75" customHeight="1">
      <c r="A727" s="4" t="s">
        <v>23</v>
      </c>
      <c r="B727" s="5"/>
      <c r="C727" s="5"/>
      <c r="D727" s="6">
        <f>D725</f>
        <v>13000000</v>
      </c>
      <c r="E727" s="6"/>
      <c r="F727" s="6">
        <f>D727</f>
        <v>13000000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49" s="93" customFormat="1" ht="15" customHeight="1">
      <c r="A728" s="91" t="s">
        <v>469</v>
      </c>
      <c r="B728" s="83"/>
      <c r="C728" s="83"/>
      <c r="D728" s="87">
        <v>405500</v>
      </c>
      <c r="E728" s="87"/>
      <c r="F728" s="87">
        <f>D728</f>
        <v>405500</v>
      </c>
      <c r="G728" s="87"/>
      <c r="H728" s="87"/>
      <c r="I728" s="87"/>
      <c r="J728" s="90"/>
      <c r="K728" s="87"/>
      <c r="L728" s="87"/>
      <c r="M728" s="87"/>
      <c r="N728" s="87"/>
      <c r="O728" s="87"/>
      <c r="P728" s="87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4"/>
      <c r="AI728" s="124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  <c r="AT728" s="124"/>
      <c r="AU728" s="124"/>
      <c r="AV728" s="124"/>
      <c r="AW728" s="124"/>
      <c r="AX728" s="124"/>
      <c r="AY728" s="124"/>
      <c r="AZ728" s="124"/>
      <c r="BA728" s="124"/>
      <c r="BB728" s="124"/>
      <c r="BC728" s="124"/>
      <c r="BD728" s="124"/>
      <c r="BE728" s="124"/>
      <c r="BF728" s="124"/>
      <c r="BG728" s="124"/>
      <c r="BH728" s="124"/>
      <c r="BI728" s="124"/>
      <c r="BJ728" s="124"/>
      <c r="BK728" s="124"/>
      <c r="BL728" s="124"/>
      <c r="BM728" s="124"/>
      <c r="BN728" s="124"/>
      <c r="BO728" s="124"/>
      <c r="BP728" s="124"/>
      <c r="BQ728" s="124"/>
      <c r="BR728" s="124"/>
      <c r="BS728" s="124"/>
      <c r="BT728" s="124"/>
      <c r="BU728" s="124"/>
      <c r="BV728" s="124"/>
      <c r="BW728" s="124"/>
      <c r="BX728" s="124"/>
      <c r="BY728" s="124"/>
      <c r="BZ728" s="124"/>
      <c r="CA728" s="124"/>
      <c r="CB728" s="124"/>
      <c r="CC728" s="124"/>
      <c r="CD728" s="124"/>
      <c r="CE728" s="124"/>
      <c r="CF728" s="124"/>
      <c r="CG728" s="124"/>
      <c r="CH728" s="124"/>
      <c r="CI728" s="124"/>
      <c r="CJ728" s="124"/>
      <c r="CK728" s="124"/>
      <c r="CL728" s="124"/>
      <c r="CM728" s="124"/>
      <c r="CN728" s="124"/>
      <c r="CO728" s="124"/>
      <c r="CP728" s="124"/>
      <c r="CQ728" s="124"/>
      <c r="CR728" s="124"/>
      <c r="CS728" s="124"/>
      <c r="CT728" s="124"/>
      <c r="CU728" s="124"/>
      <c r="CV728" s="124"/>
      <c r="CW728" s="124"/>
      <c r="CX728" s="124"/>
      <c r="CY728" s="124"/>
      <c r="CZ728" s="124"/>
      <c r="DA728" s="124"/>
      <c r="DB728" s="124"/>
      <c r="DC728" s="124"/>
      <c r="DD728" s="124"/>
      <c r="DE728" s="124"/>
      <c r="DF728" s="124"/>
      <c r="DG728" s="124"/>
      <c r="DH728" s="124"/>
      <c r="DI728" s="124"/>
      <c r="DJ728" s="124"/>
      <c r="DK728" s="124"/>
      <c r="DL728" s="124"/>
      <c r="DM728" s="124"/>
      <c r="DN728" s="124"/>
      <c r="DO728" s="124"/>
      <c r="DP728" s="124"/>
      <c r="DQ728" s="124"/>
      <c r="DR728" s="124"/>
      <c r="DS728" s="124"/>
      <c r="DT728" s="124"/>
      <c r="DU728" s="124"/>
      <c r="DV728" s="124"/>
      <c r="DW728" s="124"/>
      <c r="DX728" s="124"/>
      <c r="DY728" s="124"/>
      <c r="DZ728" s="124"/>
      <c r="EA728" s="124"/>
      <c r="EB728" s="124"/>
      <c r="EC728" s="124"/>
      <c r="ED728" s="124"/>
      <c r="EE728" s="124"/>
      <c r="EF728" s="124"/>
      <c r="EG728" s="124"/>
      <c r="EH728" s="124"/>
      <c r="EI728" s="124"/>
      <c r="EJ728" s="124"/>
      <c r="EK728" s="124"/>
      <c r="EL728" s="124"/>
      <c r="EM728" s="124"/>
      <c r="EN728" s="124"/>
      <c r="EO728" s="124"/>
      <c r="EP728" s="124"/>
      <c r="EQ728" s="124"/>
      <c r="ER728" s="124"/>
      <c r="ES728" s="124"/>
    </row>
    <row r="729" spans="1:16" ht="12" customHeight="1">
      <c r="A729" s="4" t="s">
        <v>2</v>
      </c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2" customHeight="1">
      <c r="A730" s="7" t="s">
        <v>23</v>
      </c>
      <c r="B730" s="5"/>
      <c r="C730" s="5"/>
      <c r="D730" s="6">
        <f>D728</f>
        <v>405500</v>
      </c>
      <c r="E730" s="6"/>
      <c r="F730" s="6">
        <f>D730</f>
        <v>405500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2" customHeight="1">
      <c r="A731" s="4" t="s">
        <v>3</v>
      </c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24.75" customHeight="1" hidden="1">
      <c r="A732" s="7" t="s">
        <v>80</v>
      </c>
      <c r="B732" s="5"/>
      <c r="C732" s="5"/>
      <c r="D732" s="6">
        <v>50</v>
      </c>
      <c r="E732" s="6"/>
      <c r="F732" s="6">
        <v>57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.75" customHeight="1">
      <c r="A733" s="7" t="s">
        <v>78</v>
      </c>
      <c r="B733" s="5"/>
      <c r="C733" s="5"/>
      <c r="D733" s="6">
        <v>50</v>
      </c>
      <c r="E733" s="6"/>
      <c r="F733" s="6">
        <f>D733</f>
        <v>50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2.75" customHeight="1">
      <c r="A734" s="4" t="s">
        <v>5</v>
      </c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24.75" customHeight="1" hidden="1">
      <c r="A735" s="7" t="s">
        <v>79</v>
      </c>
      <c r="B735" s="5"/>
      <c r="C735" s="5"/>
      <c r="D735" s="6">
        <v>1950.89</v>
      </c>
      <c r="E735" s="6"/>
      <c r="F735" s="6">
        <f>D735</f>
        <v>1950.89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24.75" customHeight="1">
      <c r="A736" s="7" t="s">
        <v>81</v>
      </c>
      <c r="B736" s="5"/>
      <c r="C736" s="5"/>
      <c r="D736" s="6">
        <f>D730/D733</f>
        <v>8110</v>
      </c>
      <c r="E736" s="6"/>
      <c r="F736" s="6">
        <f>D736</f>
        <v>8110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49" s="93" customFormat="1" ht="39" customHeight="1">
      <c r="A737" s="91" t="s">
        <v>470</v>
      </c>
      <c r="B737" s="83"/>
      <c r="C737" s="83"/>
      <c r="D737" s="87">
        <v>360000</v>
      </c>
      <c r="E737" s="87"/>
      <c r="F737" s="87">
        <f>D737</f>
        <v>360000</v>
      </c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124"/>
      <c r="AP737" s="124"/>
      <c r="AQ737" s="124"/>
      <c r="AR737" s="124"/>
      <c r="AS737" s="124"/>
      <c r="AT737" s="124"/>
      <c r="AU737" s="124"/>
      <c r="AV737" s="124"/>
      <c r="AW737" s="124"/>
      <c r="AX737" s="124"/>
      <c r="AY737" s="124"/>
      <c r="AZ737" s="124"/>
      <c r="BA737" s="124"/>
      <c r="BB737" s="124"/>
      <c r="BC737" s="124"/>
      <c r="BD737" s="124"/>
      <c r="BE737" s="124"/>
      <c r="BF737" s="124"/>
      <c r="BG737" s="124"/>
      <c r="BH737" s="124"/>
      <c r="BI737" s="124"/>
      <c r="BJ737" s="124"/>
      <c r="BK737" s="124"/>
      <c r="BL737" s="124"/>
      <c r="BM737" s="124"/>
      <c r="BN737" s="124"/>
      <c r="BO737" s="124"/>
      <c r="BP737" s="124"/>
      <c r="BQ737" s="124"/>
      <c r="BR737" s="124"/>
      <c r="BS737" s="124"/>
      <c r="BT737" s="124"/>
      <c r="BU737" s="124"/>
      <c r="BV737" s="124"/>
      <c r="BW737" s="124"/>
      <c r="BX737" s="124"/>
      <c r="BY737" s="124"/>
      <c r="BZ737" s="124"/>
      <c r="CA737" s="124"/>
      <c r="CB737" s="124"/>
      <c r="CC737" s="124"/>
      <c r="CD737" s="124"/>
      <c r="CE737" s="124"/>
      <c r="CF737" s="124"/>
      <c r="CG737" s="124"/>
      <c r="CH737" s="124"/>
      <c r="CI737" s="124"/>
      <c r="CJ737" s="124"/>
      <c r="CK737" s="124"/>
      <c r="CL737" s="124"/>
      <c r="CM737" s="124"/>
      <c r="CN737" s="124"/>
      <c r="CO737" s="124"/>
      <c r="CP737" s="124"/>
      <c r="CQ737" s="124"/>
      <c r="CR737" s="124"/>
      <c r="CS737" s="124"/>
      <c r="CT737" s="124"/>
      <c r="CU737" s="124"/>
      <c r="CV737" s="124"/>
      <c r="CW737" s="124"/>
      <c r="CX737" s="124"/>
      <c r="CY737" s="124"/>
      <c r="CZ737" s="124"/>
      <c r="DA737" s="124"/>
      <c r="DB737" s="124"/>
      <c r="DC737" s="124"/>
      <c r="DD737" s="124"/>
      <c r="DE737" s="124"/>
      <c r="DF737" s="124"/>
      <c r="DG737" s="124"/>
      <c r="DH737" s="124"/>
      <c r="DI737" s="124"/>
      <c r="DJ737" s="124"/>
      <c r="DK737" s="124"/>
      <c r="DL737" s="124"/>
      <c r="DM737" s="124"/>
      <c r="DN737" s="124"/>
      <c r="DO737" s="124"/>
      <c r="DP737" s="124"/>
      <c r="DQ737" s="124"/>
      <c r="DR737" s="124"/>
      <c r="DS737" s="124"/>
      <c r="DT737" s="124"/>
      <c r="DU737" s="124"/>
      <c r="DV737" s="124"/>
      <c r="DW737" s="124"/>
      <c r="DX737" s="124"/>
      <c r="DY737" s="124"/>
      <c r="DZ737" s="124"/>
      <c r="EA737" s="124"/>
      <c r="EB737" s="124"/>
      <c r="EC737" s="124"/>
      <c r="ED737" s="124"/>
      <c r="EE737" s="124"/>
      <c r="EF737" s="124"/>
      <c r="EG737" s="124"/>
      <c r="EH737" s="124"/>
      <c r="EI737" s="124"/>
      <c r="EJ737" s="124"/>
      <c r="EK737" s="124"/>
      <c r="EL737" s="124"/>
      <c r="EM737" s="124"/>
      <c r="EN737" s="124"/>
      <c r="EO737" s="124"/>
      <c r="EP737" s="124"/>
      <c r="EQ737" s="124"/>
      <c r="ER737" s="124"/>
      <c r="ES737" s="124"/>
    </row>
    <row r="738" spans="1:16" ht="11.25" customHeight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25"/>
    </row>
    <row r="739" spans="1:16" ht="14.25" customHeight="1">
      <c r="A739" s="7" t="s">
        <v>23</v>
      </c>
      <c r="B739" s="5"/>
      <c r="C739" s="5"/>
      <c r="D739" s="6">
        <f>D737</f>
        <v>360000</v>
      </c>
      <c r="E739" s="6"/>
      <c r="F739" s="6">
        <f>D739+E739</f>
        <v>360000</v>
      </c>
      <c r="G739" s="6"/>
      <c r="H739" s="6"/>
      <c r="I739" s="6"/>
      <c r="J739" s="6"/>
      <c r="K739" s="6"/>
      <c r="L739" s="6"/>
      <c r="M739" s="6"/>
      <c r="N739" s="6"/>
      <c r="O739" s="6"/>
      <c r="P739" s="25"/>
    </row>
    <row r="740" spans="1:16" ht="10.5" customHeight="1">
      <c r="A740" s="4" t="s">
        <v>3</v>
      </c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25"/>
    </row>
    <row r="741" spans="1:16" ht="24.75" customHeight="1">
      <c r="A741" s="7" t="s">
        <v>83</v>
      </c>
      <c r="B741" s="5"/>
      <c r="C741" s="5"/>
      <c r="D741" s="6">
        <v>200</v>
      </c>
      <c r="E741" s="6"/>
      <c r="F741" s="6">
        <f>D741</f>
        <v>200</v>
      </c>
      <c r="G741" s="6"/>
      <c r="H741" s="6"/>
      <c r="I741" s="6"/>
      <c r="J741" s="6"/>
      <c r="K741" s="6"/>
      <c r="L741" s="6"/>
      <c r="M741" s="6"/>
      <c r="N741" s="6"/>
      <c r="O741" s="6"/>
      <c r="P741" s="25"/>
    </row>
    <row r="742" spans="1:16" ht="11.25">
      <c r="A742" s="4" t="s">
        <v>5</v>
      </c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25"/>
    </row>
    <row r="743" spans="1:16" ht="24.75" customHeight="1">
      <c r="A743" s="7" t="s">
        <v>84</v>
      </c>
      <c r="B743" s="5"/>
      <c r="C743" s="5"/>
      <c r="D743" s="6">
        <f>D739/D741</f>
        <v>1800</v>
      </c>
      <c r="E743" s="6"/>
      <c r="F743" s="6">
        <f>D743</f>
        <v>1800</v>
      </c>
      <c r="G743" s="6"/>
      <c r="H743" s="6"/>
      <c r="I743" s="6"/>
      <c r="J743" s="6"/>
      <c r="K743" s="6"/>
      <c r="L743" s="6"/>
      <c r="M743" s="6"/>
      <c r="N743" s="6"/>
      <c r="O743" s="6"/>
      <c r="P743" s="25"/>
    </row>
    <row r="744" spans="1:149" s="93" customFormat="1" ht="36.75" customHeight="1">
      <c r="A744" s="91" t="s">
        <v>471</v>
      </c>
      <c r="B744" s="83"/>
      <c r="C744" s="83"/>
      <c r="D744" s="87">
        <v>800000</v>
      </c>
      <c r="E744" s="87">
        <v>500000</v>
      </c>
      <c r="F744" s="87">
        <f>D744+E744</f>
        <v>1300000</v>
      </c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4"/>
      <c r="AI744" s="124"/>
      <c r="AJ744" s="124"/>
      <c r="AK744" s="124"/>
      <c r="AL744" s="124"/>
      <c r="AM744" s="124"/>
      <c r="AN744" s="124"/>
      <c r="AO744" s="124"/>
      <c r="AP744" s="124"/>
      <c r="AQ744" s="124"/>
      <c r="AR744" s="124"/>
      <c r="AS744" s="124"/>
      <c r="AT744" s="124"/>
      <c r="AU744" s="124"/>
      <c r="AV744" s="124"/>
      <c r="AW744" s="124"/>
      <c r="AX744" s="124"/>
      <c r="AY744" s="124"/>
      <c r="AZ744" s="124"/>
      <c r="BA744" s="124"/>
      <c r="BB744" s="124"/>
      <c r="BC744" s="124"/>
      <c r="BD744" s="124"/>
      <c r="BE744" s="124"/>
      <c r="BF744" s="124"/>
      <c r="BG744" s="124"/>
      <c r="BH744" s="124"/>
      <c r="BI744" s="124"/>
      <c r="BJ744" s="124"/>
      <c r="BK744" s="124"/>
      <c r="BL744" s="124"/>
      <c r="BM744" s="124"/>
      <c r="BN744" s="124"/>
      <c r="BO744" s="124"/>
      <c r="BP744" s="124"/>
      <c r="BQ744" s="124"/>
      <c r="BR744" s="124"/>
      <c r="BS744" s="124"/>
      <c r="BT744" s="124"/>
      <c r="BU744" s="124"/>
      <c r="BV744" s="124"/>
      <c r="BW744" s="124"/>
      <c r="BX744" s="124"/>
      <c r="BY744" s="124"/>
      <c r="BZ744" s="124"/>
      <c r="CA744" s="124"/>
      <c r="CB744" s="124"/>
      <c r="CC744" s="124"/>
      <c r="CD744" s="124"/>
      <c r="CE744" s="124"/>
      <c r="CF744" s="124"/>
      <c r="CG744" s="124"/>
      <c r="CH744" s="124"/>
      <c r="CI744" s="124"/>
      <c r="CJ744" s="124"/>
      <c r="CK744" s="124"/>
      <c r="CL744" s="124"/>
      <c r="CM744" s="124"/>
      <c r="CN744" s="124"/>
      <c r="CO744" s="124"/>
      <c r="CP744" s="124"/>
      <c r="CQ744" s="124"/>
      <c r="CR744" s="124"/>
      <c r="CS744" s="124"/>
      <c r="CT744" s="124"/>
      <c r="CU744" s="124"/>
      <c r="CV744" s="124"/>
      <c r="CW744" s="124"/>
      <c r="CX744" s="124"/>
      <c r="CY744" s="124"/>
      <c r="CZ744" s="124"/>
      <c r="DA744" s="124"/>
      <c r="DB744" s="124"/>
      <c r="DC744" s="124"/>
      <c r="DD744" s="124"/>
      <c r="DE744" s="124"/>
      <c r="DF744" s="124"/>
      <c r="DG744" s="124"/>
      <c r="DH744" s="124"/>
      <c r="DI744" s="124"/>
      <c r="DJ744" s="124"/>
      <c r="DK744" s="124"/>
      <c r="DL744" s="124"/>
      <c r="DM744" s="124"/>
      <c r="DN744" s="124"/>
      <c r="DO744" s="124"/>
      <c r="DP744" s="124"/>
      <c r="DQ744" s="124"/>
      <c r="DR744" s="124"/>
      <c r="DS744" s="124"/>
      <c r="DT744" s="124"/>
      <c r="DU744" s="124"/>
      <c r="DV744" s="124"/>
      <c r="DW744" s="124"/>
      <c r="DX744" s="124"/>
      <c r="DY744" s="124"/>
      <c r="DZ744" s="124"/>
      <c r="EA744" s="124"/>
      <c r="EB744" s="124"/>
      <c r="EC744" s="124"/>
      <c r="ED744" s="124"/>
      <c r="EE744" s="124"/>
      <c r="EF744" s="124"/>
      <c r="EG744" s="124"/>
      <c r="EH744" s="124"/>
      <c r="EI744" s="124"/>
      <c r="EJ744" s="124"/>
      <c r="EK744" s="124"/>
      <c r="EL744" s="124"/>
      <c r="EM744" s="124"/>
      <c r="EN744" s="124"/>
      <c r="EO744" s="124"/>
      <c r="EP744" s="124"/>
      <c r="EQ744" s="124"/>
      <c r="ER744" s="124"/>
      <c r="ES744" s="124"/>
    </row>
    <row r="745" spans="1:16" ht="11.25">
      <c r="A745" s="4" t="s">
        <v>2</v>
      </c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25"/>
    </row>
    <row r="746" spans="1:16" ht="22.5">
      <c r="A746" s="7" t="s">
        <v>167</v>
      </c>
      <c r="B746" s="5"/>
      <c r="C746" s="5"/>
      <c r="D746" s="6">
        <f>D744</f>
        <v>800000</v>
      </c>
      <c r="E746" s="6">
        <f>E744</f>
        <v>500000</v>
      </c>
      <c r="F746" s="6">
        <f>D746+E746</f>
        <v>1300000</v>
      </c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2.5" hidden="1">
      <c r="A747" s="7" t="s">
        <v>170</v>
      </c>
      <c r="B747" s="5"/>
      <c r="C747" s="5"/>
      <c r="D747" s="6">
        <f>35000+10000</f>
        <v>45000</v>
      </c>
      <c r="E747" s="6"/>
      <c r="F747" s="6">
        <f>D747+E747</f>
        <v>45000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1.25">
      <c r="A748" s="4" t="s">
        <v>3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22.5">
      <c r="A749" s="269" t="s">
        <v>100</v>
      </c>
      <c r="B749" s="5"/>
      <c r="C749" s="5"/>
      <c r="D749" s="6">
        <v>5</v>
      </c>
      <c r="E749" s="6">
        <v>1</v>
      </c>
      <c r="F749" s="6">
        <f>D749+E749</f>
        <v>6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22.5" hidden="1">
      <c r="A750" s="269" t="s">
        <v>168</v>
      </c>
      <c r="B750" s="5"/>
      <c r="C750" s="5"/>
      <c r="D750" s="6">
        <v>1</v>
      </c>
      <c r="E750" s="6"/>
      <c r="F750" s="6">
        <f>D750+E750</f>
        <v>1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1.25">
      <c r="A751" s="4" t="s">
        <v>5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22.5">
      <c r="A752" s="7" t="s">
        <v>115</v>
      </c>
      <c r="B752" s="5"/>
      <c r="C752" s="5"/>
      <c r="D752" s="6">
        <f>D746/D749</f>
        <v>160000</v>
      </c>
      <c r="E752" s="6">
        <f>E746/E749</f>
        <v>500000</v>
      </c>
      <c r="F752" s="6">
        <f>D752+E752</f>
        <v>660000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22.5" hidden="1">
      <c r="A753" s="258" t="s">
        <v>169</v>
      </c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1.25" hidden="1">
      <c r="A754" s="258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49" s="28" customFormat="1" ht="24.75" customHeight="1" hidden="1">
      <c r="A755" s="259" t="s">
        <v>177</v>
      </c>
      <c r="B755" s="24"/>
      <c r="C755" s="24"/>
      <c r="D755" s="25">
        <f>D757</f>
        <v>100000</v>
      </c>
      <c r="E755" s="25"/>
      <c r="F755" s="25">
        <f>D755+E755</f>
        <v>100000</v>
      </c>
      <c r="G755" s="25">
        <f>G759*G761</f>
        <v>130000</v>
      </c>
      <c r="H755" s="25"/>
      <c r="I755" s="25"/>
      <c r="J755" s="25">
        <f>G755+H755</f>
        <v>130000</v>
      </c>
      <c r="K755" s="25"/>
      <c r="L755" s="25"/>
      <c r="M755" s="25"/>
      <c r="N755" s="25">
        <f>N761*N759</f>
        <v>350000</v>
      </c>
      <c r="O755" s="25">
        <f>O761*O759</f>
        <v>0</v>
      </c>
      <c r="P755" s="25">
        <f>P761*P759</f>
        <v>350000</v>
      </c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</row>
    <row r="756" spans="1:16" ht="11.25" hidden="1">
      <c r="A756" s="257" t="s">
        <v>2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1.25" hidden="1">
      <c r="A757" s="258" t="s">
        <v>23</v>
      </c>
      <c r="B757" s="5"/>
      <c r="C757" s="5"/>
      <c r="D757" s="6">
        <f>D759*D761</f>
        <v>100000</v>
      </c>
      <c r="E757" s="6"/>
      <c r="F757" s="6">
        <f>D757+E757</f>
        <v>100000</v>
      </c>
      <c r="G757" s="6">
        <f>G759*G761</f>
        <v>130000</v>
      </c>
      <c r="H757" s="6"/>
      <c r="I757" s="6"/>
      <c r="J757" s="6">
        <f>G757+H757</f>
        <v>130000</v>
      </c>
      <c r="K757" s="6"/>
      <c r="L757" s="6"/>
      <c r="M757" s="6"/>
      <c r="N757" s="6">
        <f>N759*N761</f>
        <v>350000</v>
      </c>
      <c r="O757" s="6"/>
      <c r="P757" s="6">
        <f>N757+O757</f>
        <v>350000</v>
      </c>
    </row>
    <row r="758" spans="1:16" ht="11.25" hidden="1">
      <c r="A758" s="257" t="s">
        <v>3</v>
      </c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 customHeight="1" hidden="1">
      <c r="A759" s="258" t="s">
        <v>110</v>
      </c>
      <c r="B759" s="5"/>
      <c r="C759" s="5"/>
      <c r="D759" s="6">
        <v>8</v>
      </c>
      <c r="E759" s="6"/>
      <c r="F759" s="6">
        <f>D759+E759</f>
        <v>8</v>
      </c>
      <c r="G759" s="6">
        <v>2</v>
      </c>
      <c r="H759" s="6"/>
      <c r="I759" s="6"/>
      <c r="J759" s="6">
        <f>G759+H759</f>
        <v>2</v>
      </c>
      <c r="K759" s="6"/>
      <c r="L759" s="6"/>
      <c r="M759" s="6"/>
      <c r="N759" s="6">
        <v>5</v>
      </c>
      <c r="O759" s="6"/>
      <c r="P759" s="6">
        <f>N759+O759</f>
        <v>5</v>
      </c>
    </row>
    <row r="760" spans="1:16" ht="12" customHeight="1" hidden="1">
      <c r="A760" s="257" t="s">
        <v>5</v>
      </c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24.75" customHeight="1" hidden="1">
      <c r="A761" s="258" t="s">
        <v>95</v>
      </c>
      <c r="B761" s="5"/>
      <c r="C761" s="5"/>
      <c r="D761" s="6">
        <f>100000/8</f>
        <v>12500</v>
      </c>
      <c r="E761" s="6"/>
      <c r="F761" s="6">
        <f>D761+E761</f>
        <v>12500</v>
      </c>
      <c r="G761" s="6">
        <v>65000</v>
      </c>
      <c r="H761" s="6"/>
      <c r="I761" s="6"/>
      <c r="J761" s="6">
        <f>G761+H761</f>
        <v>65000</v>
      </c>
      <c r="K761" s="6"/>
      <c r="L761" s="6"/>
      <c r="M761" s="6"/>
      <c r="N761" s="6">
        <v>70000</v>
      </c>
      <c r="O761" s="6"/>
      <c r="P761" s="6">
        <f>N761+O761</f>
        <v>70000</v>
      </c>
    </row>
    <row r="762" spans="1:17" ht="33.75" hidden="1">
      <c r="A762" s="259" t="s">
        <v>178</v>
      </c>
      <c r="B762" s="24"/>
      <c r="C762" s="24"/>
      <c r="D762" s="13"/>
      <c r="E762" s="25">
        <f>E764</f>
        <v>50000</v>
      </c>
      <c r="F762" s="25">
        <f>F764</f>
        <v>50000</v>
      </c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39"/>
    </row>
    <row r="763" spans="1:17" ht="11.25" hidden="1">
      <c r="A763" s="257" t="s">
        <v>2</v>
      </c>
      <c r="B763" s="5"/>
      <c r="C763" s="5"/>
      <c r="D763" s="1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39"/>
    </row>
    <row r="764" spans="1:17" ht="11.25" hidden="1">
      <c r="A764" s="258" t="s">
        <v>23</v>
      </c>
      <c r="B764" s="5"/>
      <c r="C764" s="5"/>
      <c r="D764" s="13"/>
      <c r="E764" s="6">
        <f>E766*E768</f>
        <v>50000</v>
      </c>
      <c r="F764" s="6">
        <f>F766*F768</f>
        <v>50000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0"/>
    </row>
    <row r="765" spans="1:17" ht="11.25" hidden="1">
      <c r="A765" s="4" t="s">
        <v>3</v>
      </c>
      <c r="B765" s="5"/>
      <c r="C765" s="5"/>
      <c r="D765" s="1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40"/>
    </row>
    <row r="766" spans="1:17" ht="11.25" hidden="1">
      <c r="A766" s="7" t="s">
        <v>110</v>
      </c>
      <c r="B766" s="5"/>
      <c r="C766" s="5"/>
      <c r="D766" s="13"/>
      <c r="E766" s="6">
        <v>1</v>
      </c>
      <c r="F766" s="6">
        <v>1</v>
      </c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40">
        <v>5500</v>
      </c>
    </row>
    <row r="767" spans="1:17" ht="11.25" hidden="1">
      <c r="A767" s="4" t="s">
        <v>5</v>
      </c>
      <c r="B767" s="5"/>
      <c r="C767" s="5"/>
      <c r="D767" s="1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15"/>
    </row>
    <row r="768" spans="1:17" ht="22.5" hidden="1">
      <c r="A768" s="7" t="s">
        <v>95</v>
      </c>
      <c r="B768" s="5"/>
      <c r="C768" s="5"/>
      <c r="D768" s="13"/>
      <c r="E768" s="6">
        <v>50000</v>
      </c>
      <c r="F768" s="6">
        <v>50000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15"/>
    </row>
    <row r="769" spans="1:17" ht="33.75" hidden="1">
      <c r="A769" s="23" t="s">
        <v>179</v>
      </c>
      <c r="B769" s="24"/>
      <c r="C769" s="24"/>
      <c r="D769" s="25">
        <f>D771</f>
        <v>790000</v>
      </c>
      <c r="E769" s="25"/>
      <c r="F769" s="25">
        <f>F771</f>
        <v>790000</v>
      </c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15"/>
    </row>
    <row r="770" spans="1:17" ht="11.25" hidden="1">
      <c r="A770" s="4" t="s">
        <v>2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15"/>
    </row>
    <row r="771" spans="1:17" ht="11.25" hidden="1">
      <c r="A771" s="7" t="s">
        <v>23</v>
      </c>
      <c r="B771" s="5"/>
      <c r="C771" s="5"/>
      <c r="D771" s="6">
        <f>D773*D775</f>
        <v>790000</v>
      </c>
      <c r="E771" s="6"/>
      <c r="F771" s="6">
        <f>F773*F775</f>
        <v>790000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15"/>
    </row>
    <row r="772" spans="1:17" ht="11.25" hidden="1">
      <c r="A772" s="4" t="s">
        <v>3</v>
      </c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15"/>
    </row>
    <row r="773" spans="1:17" ht="11.25" hidden="1">
      <c r="A773" s="7" t="s">
        <v>110</v>
      </c>
      <c r="B773" s="5"/>
      <c r="C773" s="5"/>
      <c r="D773" s="6">
        <v>1</v>
      </c>
      <c r="E773" s="6"/>
      <c r="F773" s="6">
        <v>1</v>
      </c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15"/>
    </row>
    <row r="774" spans="1:17" ht="11.25" hidden="1">
      <c r="A774" s="4" t="s">
        <v>5</v>
      </c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15"/>
    </row>
    <row r="775" spans="1:17" ht="22.5" hidden="1">
      <c r="A775" s="7" t="s">
        <v>95</v>
      </c>
      <c r="B775" s="5"/>
      <c r="C775" s="5"/>
      <c r="D775" s="6">
        <v>790000</v>
      </c>
      <c r="E775" s="6"/>
      <c r="F775" s="6">
        <v>790000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15"/>
    </row>
    <row r="776" spans="1:17" ht="36" customHeight="1" hidden="1">
      <c r="A776" s="91" t="s">
        <v>180</v>
      </c>
      <c r="B776" s="24"/>
      <c r="C776" s="24"/>
      <c r="D776" s="25"/>
      <c r="E776" s="25">
        <f>E778</f>
        <v>320000</v>
      </c>
      <c r="F776" s="25">
        <f>F778</f>
        <v>320000</v>
      </c>
      <c r="G776" s="25"/>
      <c r="H776" s="25"/>
      <c r="I776" s="25"/>
      <c r="J776" s="25"/>
      <c r="K776" s="25"/>
      <c r="L776" s="25"/>
      <c r="M776" s="25"/>
      <c r="N776" s="25"/>
      <c r="O776" s="25">
        <f>O778</f>
        <v>1021000</v>
      </c>
      <c r="P776" s="25">
        <f>N776+O776</f>
        <v>1021000</v>
      </c>
      <c r="Q776" s="15"/>
    </row>
    <row r="777" spans="1:17" ht="11.25" hidden="1">
      <c r="A777" s="4" t="s">
        <v>2</v>
      </c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25"/>
      <c r="Q777" s="15"/>
    </row>
    <row r="778" spans="1:17" ht="11.25" hidden="1">
      <c r="A778" s="7" t="s">
        <v>23</v>
      </c>
      <c r="B778" s="5"/>
      <c r="C778" s="5"/>
      <c r="D778" s="6"/>
      <c r="E778" s="6">
        <f>E780*E782</f>
        <v>320000</v>
      </c>
      <c r="F778" s="6">
        <f>F780*F782</f>
        <v>320000</v>
      </c>
      <c r="G778" s="6"/>
      <c r="H778" s="6"/>
      <c r="I778" s="6"/>
      <c r="J778" s="6"/>
      <c r="K778" s="6"/>
      <c r="L778" s="6"/>
      <c r="M778" s="6"/>
      <c r="N778" s="6"/>
      <c r="O778" s="6">
        <v>1021000</v>
      </c>
      <c r="P778" s="6">
        <f>N778+O778</f>
        <v>1021000</v>
      </c>
      <c r="Q778" s="15"/>
    </row>
    <row r="779" spans="1:17" ht="11.25" hidden="1">
      <c r="A779" s="4" t="s">
        <v>3</v>
      </c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15"/>
    </row>
    <row r="780" spans="1:17" ht="11.25" hidden="1">
      <c r="A780" s="7" t="s">
        <v>110</v>
      </c>
      <c r="B780" s="5"/>
      <c r="C780" s="5"/>
      <c r="D780" s="6"/>
      <c r="E780" s="6">
        <v>1</v>
      </c>
      <c r="F780" s="6">
        <v>1</v>
      </c>
      <c r="G780" s="6"/>
      <c r="H780" s="6"/>
      <c r="I780" s="6"/>
      <c r="J780" s="6"/>
      <c r="K780" s="6"/>
      <c r="L780" s="6"/>
      <c r="M780" s="6"/>
      <c r="N780" s="6"/>
      <c r="O780" s="6">
        <v>1</v>
      </c>
      <c r="P780" s="6">
        <f>N780+O780</f>
        <v>1</v>
      </c>
      <c r="Q780" s="15"/>
    </row>
    <row r="781" spans="1:17" ht="11.25" hidden="1">
      <c r="A781" s="4" t="s">
        <v>5</v>
      </c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15"/>
    </row>
    <row r="782" spans="1:149" ht="11.25" hidden="1">
      <c r="A782" s="7" t="s">
        <v>155</v>
      </c>
      <c r="B782" s="5"/>
      <c r="C782" s="5"/>
      <c r="D782" s="6"/>
      <c r="E782" s="6">
        <v>320000</v>
      </c>
      <c r="F782" s="6">
        <v>320000</v>
      </c>
      <c r="G782" s="6"/>
      <c r="H782" s="6"/>
      <c r="I782" s="6"/>
      <c r="J782" s="6"/>
      <c r="K782" s="6"/>
      <c r="L782" s="6"/>
      <c r="M782" s="6"/>
      <c r="N782" s="6"/>
      <c r="O782" s="6">
        <v>1021000</v>
      </c>
      <c r="P782" s="6">
        <f>N782+O782</f>
        <v>1021000</v>
      </c>
      <c r="Q782" s="1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  <c r="ED782" s="35"/>
      <c r="EE782" s="35"/>
      <c r="EF782" s="35"/>
      <c r="EG782" s="35"/>
      <c r="EH782" s="35"/>
      <c r="EI782" s="35"/>
      <c r="EJ782" s="35"/>
      <c r="EK782" s="35"/>
      <c r="EL782" s="35"/>
      <c r="EM782" s="35"/>
      <c r="EN782" s="35"/>
      <c r="EO782" s="35"/>
      <c r="EP782" s="35"/>
      <c r="EQ782" s="35"/>
      <c r="ER782" s="35"/>
      <c r="ES782" s="35"/>
    </row>
    <row r="783" spans="1:17" ht="24" customHeight="1" hidden="1">
      <c r="A783" s="23" t="s">
        <v>181</v>
      </c>
      <c r="B783" s="24"/>
      <c r="C783" s="24"/>
      <c r="D783" s="25"/>
      <c r="E783" s="25">
        <f>E785</f>
        <v>0</v>
      </c>
      <c r="F783" s="25">
        <f>F785</f>
        <v>0</v>
      </c>
      <c r="G783" s="25">
        <f>G785</f>
        <v>1952000</v>
      </c>
      <c r="H783" s="25"/>
      <c r="I783" s="25"/>
      <c r="J783" s="25">
        <f>J785</f>
        <v>1952000</v>
      </c>
      <c r="K783" s="25"/>
      <c r="L783" s="25"/>
      <c r="M783" s="25"/>
      <c r="N783" s="25"/>
      <c r="O783" s="25"/>
      <c r="P783" s="25"/>
      <c r="Q783" s="15"/>
    </row>
    <row r="784" spans="1:17" ht="11.25" hidden="1">
      <c r="A784" s="4" t="s">
        <v>2</v>
      </c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15"/>
    </row>
    <row r="785" spans="1:17" ht="11.25" hidden="1">
      <c r="A785" s="7" t="s">
        <v>23</v>
      </c>
      <c r="B785" s="5"/>
      <c r="C785" s="5"/>
      <c r="D785" s="6"/>
      <c r="E785" s="6">
        <f>E787*E789</f>
        <v>0</v>
      </c>
      <c r="F785" s="6">
        <f>F787*F789</f>
        <v>0</v>
      </c>
      <c r="G785" s="6">
        <f>G787*G789</f>
        <v>1952000</v>
      </c>
      <c r="H785" s="6"/>
      <c r="I785" s="6"/>
      <c r="J785" s="6">
        <f>G785</f>
        <v>1952000</v>
      </c>
      <c r="K785" s="6"/>
      <c r="L785" s="6"/>
      <c r="M785" s="6"/>
      <c r="N785" s="6"/>
      <c r="O785" s="6"/>
      <c r="P785" s="6"/>
      <c r="Q785" s="15"/>
    </row>
    <row r="786" spans="1:17" ht="11.25" hidden="1">
      <c r="A786" s="4" t="s">
        <v>3</v>
      </c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15"/>
    </row>
    <row r="787" spans="1:17" ht="11.25" hidden="1">
      <c r="A787" s="7" t="s">
        <v>110</v>
      </c>
      <c r="B787" s="5"/>
      <c r="C787" s="5"/>
      <c r="D787" s="6"/>
      <c r="E787" s="6">
        <v>0</v>
      </c>
      <c r="F787" s="6">
        <v>0</v>
      </c>
      <c r="G787" s="6">
        <v>1</v>
      </c>
      <c r="H787" s="6"/>
      <c r="I787" s="6"/>
      <c r="J787" s="6">
        <f>G787</f>
        <v>1</v>
      </c>
      <c r="K787" s="6"/>
      <c r="L787" s="6"/>
      <c r="M787" s="6"/>
      <c r="N787" s="6"/>
      <c r="O787" s="6"/>
      <c r="P787" s="6"/>
      <c r="Q787" s="15"/>
    </row>
    <row r="788" spans="1:17" ht="11.25" hidden="1">
      <c r="A788" s="4" t="s">
        <v>5</v>
      </c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15"/>
    </row>
    <row r="789" spans="1:149" ht="11.25" hidden="1">
      <c r="A789" s="7" t="s">
        <v>155</v>
      </c>
      <c r="B789" s="5"/>
      <c r="C789" s="5"/>
      <c r="D789" s="6"/>
      <c r="E789" s="6"/>
      <c r="F789" s="6">
        <v>0</v>
      </c>
      <c r="G789" s="6">
        <f>2300000-348000</f>
        <v>1952000</v>
      </c>
      <c r="H789" s="6"/>
      <c r="I789" s="6"/>
      <c r="J789" s="6">
        <f>G789</f>
        <v>1952000</v>
      </c>
      <c r="K789" s="6"/>
      <c r="L789" s="6"/>
      <c r="M789" s="6"/>
      <c r="N789" s="6"/>
      <c r="O789" s="6"/>
      <c r="P789" s="6"/>
      <c r="Q789" s="1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  <c r="ED789" s="35"/>
      <c r="EE789" s="35"/>
      <c r="EF789" s="35"/>
      <c r="EG789" s="35"/>
      <c r="EH789" s="35"/>
      <c r="EI789" s="35"/>
      <c r="EJ789" s="35"/>
      <c r="EK789" s="35"/>
      <c r="EL789" s="35"/>
      <c r="EM789" s="35"/>
      <c r="EN789" s="35"/>
      <c r="EO789" s="35"/>
      <c r="EP789" s="35"/>
      <c r="EQ789" s="35"/>
      <c r="ER789" s="35"/>
      <c r="ES789" s="35"/>
    </row>
    <row r="790" spans="1:149" ht="22.5" hidden="1">
      <c r="A790" s="23" t="s">
        <v>182</v>
      </c>
      <c r="B790" s="5"/>
      <c r="C790" s="5"/>
      <c r="D790" s="6"/>
      <c r="E790" s="6"/>
      <c r="F790" s="6"/>
      <c r="G790" s="25">
        <f>G792</f>
        <v>920000</v>
      </c>
      <c r="H790" s="6"/>
      <c r="I790" s="6"/>
      <c r="J790" s="25">
        <f>G790</f>
        <v>920000</v>
      </c>
      <c r="K790" s="6"/>
      <c r="L790" s="6"/>
      <c r="M790" s="6"/>
      <c r="N790" s="6"/>
      <c r="O790" s="6"/>
      <c r="P790" s="6"/>
      <c r="Q790" s="1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  <c r="ED790" s="35"/>
      <c r="EE790" s="35"/>
      <c r="EF790" s="35"/>
      <c r="EG790" s="35"/>
      <c r="EH790" s="35"/>
      <c r="EI790" s="35"/>
      <c r="EJ790" s="35"/>
      <c r="EK790" s="35"/>
      <c r="EL790" s="35"/>
      <c r="EM790" s="35"/>
      <c r="EN790" s="35"/>
      <c r="EO790" s="35"/>
      <c r="EP790" s="35"/>
      <c r="EQ790" s="35"/>
      <c r="ER790" s="35"/>
      <c r="ES790" s="35"/>
    </row>
    <row r="791" spans="1:149" ht="11.25" hidden="1">
      <c r="A791" s="4" t="s">
        <v>2</v>
      </c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1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</row>
    <row r="792" spans="1:149" ht="11.25" hidden="1">
      <c r="A792" s="7" t="s">
        <v>23</v>
      </c>
      <c r="B792" s="5"/>
      <c r="C792" s="5"/>
      <c r="D792" s="6"/>
      <c r="E792" s="6"/>
      <c r="F792" s="6"/>
      <c r="G792" s="6">
        <f>3200000-2280000</f>
        <v>920000</v>
      </c>
      <c r="H792" s="6"/>
      <c r="I792" s="6"/>
      <c r="J792" s="6">
        <f>G792</f>
        <v>920000</v>
      </c>
      <c r="K792" s="6"/>
      <c r="L792" s="6"/>
      <c r="M792" s="6"/>
      <c r="N792" s="6"/>
      <c r="O792" s="6"/>
      <c r="P792" s="6"/>
      <c r="Q792" s="1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  <c r="ED792" s="35"/>
      <c r="EE792" s="35"/>
      <c r="EF792" s="35"/>
      <c r="EG792" s="35"/>
      <c r="EH792" s="35"/>
      <c r="EI792" s="35"/>
      <c r="EJ792" s="35"/>
      <c r="EK792" s="35"/>
      <c r="EL792" s="35"/>
      <c r="EM792" s="35"/>
      <c r="EN792" s="35"/>
      <c r="EO792" s="35"/>
      <c r="EP792" s="35"/>
      <c r="EQ792" s="35"/>
      <c r="ER792" s="35"/>
      <c r="ES792" s="35"/>
    </row>
    <row r="793" spans="1:149" ht="11.25" hidden="1">
      <c r="A793" s="4" t="s">
        <v>3</v>
      </c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  <c r="ED793" s="35"/>
      <c r="EE793" s="35"/>
      <c r="EF793" s="35"/>
      <c r="EG793" s="35"/>
      <c r="EH793" s="35"/>
      <c r="EI793" s="35"/>
      <c r="EJ793" s="35"/>
      <c r="EK793" s="35"/>
      <c r="EL793" s="35"/>
      <c r="EM793" s="35"/>
      <c r="EN793" s="35"/>
      <c r="EO793" s="35"/>
      <c r="EP793" s="35"/>
      <c r="EQ793" s="35"/>
      <c r="ER793" s="35"/>
      <c r="ES793" s="35"/>
    </row>
    <row r="794" spans="1:149" ht="11.25" hidden="1">
      <c r="A794" s="7" t="s">
        <v>110</v>
      </c>
      <c r="B794" s="5"/>
      <c r="C794" s="5"/>
      <c r="D794" s="6"/>
      <c r="E794" s="6"/>
      <c r="F794" s="6"/>
      <c r="G794" s="6">
        <v>17</v>
      </c>
      <c r="H794" s="6"/>
      <c r="I794" s="6"/>
      <c r="J794" s="6">
        <f>G794</f>
        <v>17</v>
      </c>
      <c r="K794" s="6"/>
      <c r="L794" s="6"/>
      <c r="M794" s="6"/>
      <c r="N794" s="6"/>
      <c r="O794" s="6"/>
      <c r="P794" s="6"/>
      <c r="Q794" s="1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  <c r="ED794" s="35"/>
      <c r="EE794" s="35"/>
      <c r="EF794" s="35"/>
      <c r="EG794" s="35"/>
      <c r="EH794" s="35"/>
      <c r="EI794" s="35"/>
      <c r="EJ794" s="35"/>
      <c r="EK794" s="35"/>
      <c r="EL794" s="35"/>
      <c r="EM794" s="35"/>
      <c r="EN794" s="35"/>
      <c r="EO794" s="35"/>
      <c r="EP794" s="35"/>
      <c r="EQ794" s="35"/>
      <c r="ER794" s="35"/>
      <c r="ES794" s="35"/>
    </row>
    <row r="795" spans="1:149" ht="11.25" hidden="1">
      <c r="A795" s="4" t="s">
        <v>5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1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  <c r="DA795" s="35"/>
      <c r="DB795" s="35"/>
      <c r="DC795" s="35"/>
      <c r="DD795" s="35"/>
      <c r="DE795" s="35"/>
      <c r="DF795" s="35"/>
      <c r="DG795" s="35"/>
      <c r="DH795" s="35"/>
      <c r="DI795" s="35"/>
      <c r="DJ795" s="35"/>
      <c r="DK795" s="35"/>
      <c r="DL795" s="35"/>
      <c r="DM795" s="35"/>
      <c r="DN795" s="35"/>
      <c r="DO795" s="35"/>
      <c r="DP795" s="35"/>
      <c r="DQ795" s="35"/>
      <c r="DR795" s="35"/>
      <c r="DS795" s="35"/>
      <c r="DT795" s="35"/>
      <c r="DU795" s="35"/>
      <c r="DV795" s="35"/>
      <c r="DW795" s="35"/>
      <c r="DX795" s="35"/>
      <c r="DY795" s="35"/>
      <c r="DZ795" s="35"/>
      <c r="EA795" s="35"/>
      <c r="EB795" s="35"/>
      <c r="EC795" s="35"/>
      <c r="ED795" s="35"/>
      <c r="EE795" s="35"/>
      <c r="EF795" s="35"/>
      <c r="EG795" s="35"/>
      <c r="EH795" s="35"/>
      <c r="EI795" s="35"/>
      <c r="EJ795" s="35"/>
      <c r="EK795" s="35"/>
      <c r="EL795" s="35"/>
      <c r="EM795" s="35"/>
      <c r="EN795" s="35"/>
      <c r="EO795" s="35"/>
      <c r="EP795" s="35"/>
      <c r="EQ795" s="35"/>
      <c r="ER795" s="35"/>
      <c r="ES795" s="35"/>
    </row>
    <row r="796" spans="1:149" ht="11.25" hidden="1">
      <c r="A796" s="7" t="s">
        <v>155</v>
      </c>
      <c r="B796" s="5"/>
      <c r="C796" s="5"/>
      <c r="D796" s="6"/>
      <c r="E796" s="6"/>
      <c r="F796" s="6"/>
      <c r="G796" s="6">
        <v>54117.65</v>
      </c>
      <c r="H796" s="6"/>
      <c r="I796" s="6"/>
      <c r="J796" s="6">
        <f>G796</f>
        <v>54117.65</v>
      </c>
      <c r="K796" s="6"/>
      <c r="L796" s="6"/>
      <c r="M796" s="6"/>
      <c r="N796" s="6"/>
      <c r="O796" s="6"/>
      <c r="P796" s="6"/>
      <c r="Q796" s="1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  <c r="ED796" s="35"/>
      <c r="EE796" s="35"/>
      <c r="EF796" s="35"/>
      <c r="EG796" s="35"/>
      <c r="EH796" s="35"/>
      <c r="EI796" s="35"/>
      <c r="EJ796" s="35"/>
      <c r="EK796" s="35"/>
      <c r="EL796" s="35"/>
      <c r="EM796" s="35"/>
      <c r="EN796" s="35"/>
      <c r="EO796" s="35"/>
      <c r="EP796" s="35"/>
      <c r="EQ796" s="35"/>
      <c r="ER796" s="35"/>
      <c r="ES796" s="35"/>
    </row>
    <row r="797" spans="1:17" s="93" customFormat="1" ht="11.25">
      <c r="A797" s="91" t="s">
        <v>472</v>
      </c>
      <c r="B797" s="83"/>
      <c r="C797" s="83"/>
      <c r="D797" s="87">
        <v>13000</v>
      </c>
      <c r="E797" s="87"/>
      <c r="F797" s="87">
        <f>D797</f>
        <v>13000</v>
      </c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92"/>
    </row>
    <row r="798" spans="1:149" ht="11.25">
      <c r="A798" s="4" t="s">
        <v>2</v>
      </c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</row>
    <row r="799" spans="1:149" ht="11.25">
      <c r="A799" s="7" t="s">
        <v>23</v>
      </c>
      <c r="B799" s="5"/>
      <c r="C799" s="5"/>
      <c r="D799" s="6">
        <f>D797</f>
        <v>13000</v>
      </c>
      <c r="E799" s="6"/>
      <c r="F799" s="6">
        <f>D799</f>
        <v>13000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  <c r="ED799" s="35"/>
      <c r="EE799" s="35"/>
      <c r="EF799" s="35"/>
      <c r="EG799" s="35"/>
      <c r="EH799" s="35"/>
      <c r="EI799" s="35"/>
      <c r="EJ799" s="35"/>
      <c r="EK799" s="35"/>
      <c r="EL799" s="35"/>
      <c r="EM799" s="35"/>
      <c r="EN799" s="35"/>
      <c r="EO799" s="35"/>
      <c r="EP799" s="35"/>
      <c r="EQ799" s="35"/>
      <c r="ER799" s="35"/>
      <c r="ES799" s="35"/>
    </row>
    <row r="800" spans="1:149" ht="11.25">
      <c r="A800" s="4" t="s">
        <v>3</v>
      </c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  <c r="ES800" s="35"/>
    </row>
    <row r="801" spans="1:149" ht="11.25">
      <c r="A801" s="7" t="s">
        <v>174</v>
      </c>
      <c r="B801" s="5"/>
      <c r="C801" s="5"/>
      <c r="D801" s="6">
        <v>1</v>
      </c>
      <c r="E801" s="6"/>
      <c r="F801" s="6">
        <f>D801</f>
        <v>1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1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  <c r="ED801" s="35"/>
      <c r="EE801" s="35"/>
      <c r="EF801" s="35"/>
      <c r="EG801" s="35"/>
      <c r="EH801" s="35"/>
      <c r="EI801" s="35"/>
      <c r="EJ801" s="35"/>
      <c r="EK801" s="35"/>
      <c r="EL801" s="35"/>
      <c r="EM801" s="35"/>
      <c r="EN801" s="35"/>
      <c r="EO801" s="35"/>
      <c r="EP801" s="35"/>
      <c r="EQ801" s="35"/>
      <c r="ER801" s="35"/>
      <c r="ES801" s="35"/>
    </row>
    <row r="802" spans="1:149" ht="11.25">
      <c r="A802" s="4" t="s">
        <v>5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1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  <c r="DA802" s="35"/>
      <c r="DB802" s="35"/>
      <c r="DC802" s="35"/>
      <c r="DD802" s="35"/>
      <c r="DE802" s="35"/>
      <c r="DF802" s="35"/>
      <c r="DG802" s="35"/>
      <c r="DH802" s="35"/>
      <c r="DI802" s="35"/>
      <c r="DJ802" s="35"/>
      <c r="DK802" s="35"/>
      <c r="DL802" s="35"/>
      <c r="DM802" s="35"/>
      <c r="DN802" s="35"/>
      <c r="DO802" s="35"/>
      <c r="DP802" s="35"/>
      <c r="DQ802" s="35"/>
      <c r="DR802" s="35"/>
      <c r="DS802" s="35"/>
      <c r="DT802" s="35"/>
      <c r="DU802" s="35"/>
      <c r="DV802" s="35"/>
      <c r="DW802" s="35"/>
      <c r="DX802" s="35"/>
      <c r="DY802" s="35"/>
      <c r="DZ802" s="35"/>
      <c r="EA802" s="35"/>
      <c r="EB802" s="35"/>
      <c r="EC802" s="35"/>
      <c r="ED802" s="35"/>
      <c r="EE802" s="35"/>
      <c r="EF802" s="35"/>
      <c r="EG802" s="35"/>
      <c r="EH802" s="35"/>
      <c r="EI802" s="35"/>
      <c r="EJ802" s="35"/>
      <c r="EK802" s="35"/>
      <c r="EL802" s="35"/>
      <c r="EM802" s="35"/>
      <c r="EN802" s="35"/>
      <c r="EO802" s="35"/>
      <c r="EP802" s="35"/>
      <c r="EQ802" s="35"/>
      <c r="ER802" s="35"/>
      <c r="ES802" s="35"/>
    </row>
    <row r="803" spans="1:149" ht="11.25">
      <c r="A803" s="7" t="s">
        <v>155</v>
      </c>
      <c r="B803" s="5"/>
      <c r="C803" s="5"/>
      <c r="D803" s="6">
        <f>D799/D801</f>
        <v>13000</v>
      </c>
      <c r="E803" s="6"/>
      <c r="F803" s="6">
        <f>D803</f>
        <v>13000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1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  <c r="ED803" s="35"/>
      <c r="EE803" s="35"/>
      <c r="EF803" s="35"/>
      <c r="EG803" s="35"/>
      <c r="EH803" s="35"/>
      <c r="EI803" s="35"/>
      <c r="EJ803" s="35"/>
      <c r="EK803" s="35"/>
      <c r="EL803" s="35"/>
      <c r="EM803" s="35"/>
      <c r="EN803" s="35"/>
      <c r="EO803" s="35"/>
      <c r="EP803" s="35"/>
      <c r="EQ803" s="35"/>
      <c r="ER803" s="35"/>
      <c r="ES803" s="35"/>
    </row>
    <row r="804" spans="1:17" s="82" customFormat="1" ht="22.5">
      <c r="A804" s="91" t="s">
        <v>473</v>
      </c>
      <c r="B804" s="79"/>
      <c r="C804" s="79"/>
      <c r="D804" s="87"/>
      <c r="E804" s="87">
        <v>30000</v>
      </c>
      <c r="F804" s="87">
        <f>E804</f>
        <v>30000</v>
      </c>
      <c r="G804" s="87"/>
      <c r="H804" s="87"/>
      <c r="I804" s="80"/>
      <c r="J804" s="87"/>
      <c r="K804" s="80"/>
      <c r="L804" s="80"/>
      <c r="M804" s="80"/>
      <c r="N804" s="80"/>
      <c r="O804" s="80"/>
      <c r="P804" s="80"/>
      <c r="Q804" s="238"/>
    </row>
    <row r="805" spans="1:149" ht="11.25">
      <c r="A805" s="4" t="s">
        <v>2</v>
      </c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1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  <c r="ED805" s="35"/>
      <c r="EE805" s="35"/>
      <c r="EF805" s="35"/>
      <c r="EG805" s="35"/>
      <c r="EH805" s="35"/>
      <c r="EI805" s="35"/>
      <c r="EJ805" s="35"/>
      <c r="EK805" s="35"/>
      <c r="EL805" s="35"/>
      <c r="EM805" s="35"/>
      <c r="EN805" s="35"/>
      <c r="EO805" s="35"/>
      <c r="EP805" s="35"/>
      <c r="EQ805" s="35"/>
      <c r="ER805" s="35"/>
      <c r="ES805" s="35"/>
    </row>
    <row r="806" spans="1:149" ht="11.25">
      <c r="A806" s="7" t="s">
        <v>23</v>
      </c>
      <c r="B806" s="5"/>
      <c r="C806" s="5"/>
      <c r="D806" s="6"/>
      <c r="E806" s="6">
        <f>E804</f>
        <v>30000</v>
      </c>
      <c r="F806" s="6">
        <f>E806</f>
        <v>30000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  <c r="ED806" s="35"/>
      <c r="EE806" s="35"/>
      <c r="EF806" s="35"/>
      <c r="EG806" s="35"/>
      <c r="EH806" s="35"/>
      <c r="EI806" s="35"/>
      <c r="EJ806" s="35"/>
      <c r="EK806" s="35"/>
      <c r="EL806" s="35"/>
      <c r="EM806" s="35"/>
      <c r="EN806" s="35"/>
      <c r="EO806" s="35"/>
      <c r="EP806" s="35"/>
      <c r="EQ806" s="35"/>
      <c r="ER806" s="35"/>
      <c r="ES806" s="35"/>
    </row>
    <row r="807" spans="1:149" ht="11.25">
      <c r="A807" s="4" t="s">
        <v>3</v>
      </c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  <c r="ES807" s="35"/>
    </row>
    <row r="808" spans="1:149" ht="11.25">
      <c r="A808" s="7" t="s">
        <v>174</v>
      </c>
      <c r="B808" s="5"/>
      <c r="C808" s="5"/>
      <c r="D808" s="6"/>
      <c r="E808" s="6">
        <v>2</v>
      </c>
      <c r="F808" s="6">
        <f>E808</f>
        <v>2</v>
      </c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1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  <c r="ES808" s="35"/>
    </row>
    <row r="809" spans="1:149" ht="11.25">
      <c r="A809" s="4" t="s">
        <v>5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  <c r="ES809" s="35"/>
    </row>
    <row r="810" spans="1:149" ht="11.25">
      <c r="A810" s="7" t="s">
        <v>155</v>
      </c>
      <c r="B810" s="5"/>
      <c r="C810" s="5"/>
      <c r="D810" s="6"/>
      <c r="E810" s="6">
        <f>E806/E808</f>
        <v>15000</v>
      </c>
      <c r="F810" s="6">
        <f>E810</f>
        <v>15000</v>
      </c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1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  <c r="ES810" s="35"/>
    </row>
    <row r="811" spans="1:17" s="82" customFormat="1" ht="30.75" customHeight="1">
      <c r="A811" s="91" t="s">
        <v>474</v>
      </c>
      <c r="B811" s="79"/>
      <c r="C811" s="79"/>
      <c r="D811" s="87">
        <v>300000</v>
      </c>
      <c r="E811" s="87"/>
      <c r="F811" s="87">
        <f>D811</f>
        <v>300000</v>
      </c>
      <c r="G811" s="80"/>
      <c r="H811" s="80"/>
      <c r="I811" s="80"/>
      <c r="J811" s="80"/>
      <c r="K811" s="80"/>
      <c r="L811" s="80"/>
      <c r="M811" s="80"/>
      <c r="N811" s="87"/>
      <c r="O811" s="87"/>
      <c r="P811" s="87"/>
      <c r="Q811" s="238"/>
    </row>
    <row r="812" spans="1:149" ht="11.25">
      <c r="A812" s="7" t="s">
        <v>2</v>
      </c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1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  <c r="ES812" s="35"/>
    </row>
    <row r="813" spans="1:149" ht="11.25">
      <c r="A813" s="7" t="s">
        <v>23</v>
      </c>
      <c r="B813" s="5"/>
      <c r="C813" s="5"/>
      <c r="D813" s="6">
        <f>D811</f>
        <v>300000</v>
      </c>
      <c r="E813" s="6"/>
      <c r="F813" s="6">
        <f>F811</f>
        <v>300000</v>
      </c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</row>
    <row r="814" spans="1:149" ht="11.25">
      <c r="A814" s="7" t="s">
        <v>527</v>
      </c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</row>
    <row r="815" spans="1:149" ht="11.25">
      <c r="A815" s="7" t="s">
        <v>174</v>
      </c>
      <c r="B815" s="5"/>
      <c r="C815" s="5"/>
      <c r="D815" s="6">
        <v>6</v>
      </c>
      <c r="E815" s="6"/>
      <c r="F815" s="6">
        <v>6</v>
      </c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  <c r="ES815" s="35"/>
    </row>
    <row r="816" spans="1:149" ht="11.25">
      <c r="A816" s="7" t="s">
        <v>528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  <c r="ES816" s="35"/>
    </row>
    <row r="817" spans="1:149" ht="11.25">
      <c r="A817" s="7" t="s">
        <v>155</v>
      </c>
      <c r="B817" s="5"/>
      <c r="C817" s="5"/>
      <c r="D817" s="6">
        <f>D813/D815</f>
        <v>50000</v>
      </c>
      <c r="E817" s="6"/>
      <c r="F817" s="6">
        <f>D817</f>
        <v>50000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  <c r="ES817" s="35"/>
    </row>
    <row r="818" spans="1:149" ht="45">
      <c r="A818" s="91" t="s">
        <v>538</v>
      </c>
      <c r="B818" s="5"/>
      <c r="C818" s="5"/>
      <c r="D818" s="25">
        <f>D820</f>
        <v>3350000</v>
      </c>
      <c r="E818" s="6"/>
      <c r="F818" s="25">
        <f aca="true" t="shared" si="45" ref="F818:F823">D818</f>
        <v>3350000</v>
      </c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1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  <c r="ES818" s="35"/>
    </row>
    <row r="819" spans="1:149" ht="11.25">
      <c r="A819" s="4" t="s">
        <v>2</v>
      </c>
      <c r="B819" s="5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  <c r="ES819" s="35"/>
    </row>
    <row r="820" spans="1:149" ht="11.25">
      <c r="A820" s="4" t="s">
        <v>23</v>
      </c>
      <c r="B820" s="5"/>
      <c r="C820" s="5"/>
      <c r="D820" s="6">
        <v>3350000</v>
      </c>
      <c r="E820" s="6"/>
      <c r="F820" s="6">
        <f t="shared" si="45"/>
        <v>3350000</v>
      </c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1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  <c r="ES820" s="35"/>
    </row>
    <row r="821" spans="1:149" ht="33.75">
      <c r="A821" s="91" t="s">
        <v>539</v>
      </c>
      <c r="B821" s="5"/>
      <c r="C821" s="5"/>
      <c r="D821" s="25">
        <f>D823</f>
        <v>2000000</v>
      </c>
      <c r="E821" s="6"/>
      <c r="F821" s="25">
        <f t="shared" si="45"/>
        <v>2000000</v>
      </c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1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  <c r="ES821" s="35"/>
    </row>
    <row r="822" spans="1:149" ht="11.25">
      <c r="A822" s="4" t="s">
        <v>2</v>
      </c>
      <c r="B822" s="5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1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35"/>
      <c r="CM822" s="35"/>
      <c r="CN822" s="35"/>
      <c r="CO822" s="35"/>
      <c r="CP822" s="35"/>
      <c r="CQ822" s="35"/>
      <c r="CR822" s="35"/>
      <c r="CS822" s="35"/>
      <c r="CT822" s="35"/>
      <c r="CU822" s="35"/>
      <c r="CV822" s="35"/>
      <c r="CW822" s="35"/>
      <c r="CX822" s="35"/>
      <c r="CY822" s="35"/>
      <c r="CZ822" s="35"/>
      <c r="DA822" s="35"/>
      <c r="DB822" s="35"/>
      <c r="DC822" s="35"/>
      <c r="DD822" s="35"/>
      <c r="DE822" s="35"/>
      <c r="DF822" s="35"/>
      <c r="DG822" s="35"/>
      <c r="DH822" s="35"/>
      <c r="DI822" s="35"/>
      <c r="DJ822" s="35"/>
      <c r="DK822" s="35"/>
      <c r="DL822" s="35"/>
      <c r="DM822" s="35"/>
      <c r="DN822" s="35"/>
      <c r="DO822" s="35"/>
      <c r="DP822" s="35"/>
      <c r="DQ822" s="35"/>
      <c r="DR822" s="35"/>
      <c r="DS822" s="35"/>
      <c r="DT822" s="35"/>
      <c r="DU822" s="35"/>
      <c r="DV822" s="35"/>
      <c r="DW822" s="35"/>
      <c r="DX822" s="35"/>
      <c r="DY822" s="35"/>
      <c r="DZ822" s="35"/>
      <c r="EA822" s="35"/>
      <c r="EB822" s="35"/>
      <c r="EC822" s="35"/>
      <c r="ED822" s="35"/>
      <c r="EE822" s="35"/>
      <c r="EF822" s="35"/>
      <c r="EG822" s="35"/>
      <c r="EH822" s="35"/>
      <c r="EI822" s="35"/>
      <c r="EJ822" s="35"/>
      <c r="EK822" s="35"/>
      <c r="EL822" s="35"/>
      <c r="EM822" s="35"/>
      <c r="EN822" s="35"/>
      <c r="EO822" s="35"/>
      <c r="EP822" s="35"/>
      <c r="EQ822" s="35"/>
      <c r="ER822" s="35"/>
      <c r="ES822" s="35"/>
    </row>
    <row r="823" spans="1:149" ht="11.25">
      <c r="A823" s="4" t="s">
        <v>23</v>
      </c>
      <c r="B823" s="5"/>
      <c r="C823" s="5"/>
      <c r="D823" s="6">
        <v>2000000</v>
      </c>
      <c r="E823" s="6"/>
      <c r="F823" s="6">
        <f t="shared" si="45"/>
        <v>2000000</v>
      </c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1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  <c r="ES823" s="35"/>
    </row>
    <row r="824" spans="1:17" s="209" customFormat="1" ht="27.75" customHeight="1">
      <c r="A824" s="206" t="s">
        <v>135</v>
      </c>
      <c r="B824" s="237"/>
      <c r="C824" s="237"/>
      <c r="D824" s="207">
        <f>D826</f>
        <v>3750000</v>
      </c>
      <c r="E824" s="207"/>
      <c r="F824" s="207">
        <f>D824</f>
        <v>3750000</v>
      </c>
      <c r="G824" s="207">
        <f>G826</f>
        <v>4001300</v>
      </c>
      <c r="H824" s="207"/>
      <c r="I824" s="207">
        <f>I826</f>
        <v>0</v>
      </c>
      <c r="J824" s="207">
        <f>J826</f>
        <v>4001300</v>
      </c>
      <c r="K824" s="207"/>
      <c r="L824" s="207"/>
      <c r="M824" s="207"/>
      <c r="N824" s="207">
        <f>N826</f>
        <v>4241300</v>
      </c>
      <c r="O824" s="207"/>
      <c r="P824" s="207">
        <f>P826</f>
        <v>4241300</v>
      </c>
      <c r="Q824" s="239"/>
    </row>
    <row r="825" spans="1:149" ht="65.25" customHeight="1">
      <c r="A825" s="7" t="s">
        <v>85</v>
      </c>
      <c r="B825" s="5"/>
      <c r="C825" s="5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1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  <c r="ES825" s="35"/>
    </row>
    <row r="826" spans="1:17" s="241" customFormat="1" ht="25.5">
      <c r="A826" s="200" t="s">
        <v>457</v>
      </c>
      <c r="B826" s="201"/>
      <c r="C826" s="201"/>
      <c r="D826" s="229">
        <f>D827+D834</f>
        <v>3750000</v>
      </c>
      <c r="E826" s="229">
        <f aca="true" t="shared" si="46" ref="E826:O826">E827+E834</f>
        <v>0</v>
      </c>
      <c r="F826" s="229">
        <f>D826+E826</f>
        <v>3750000</v>
      </c>
      <c r="G826" s="229">
        <f t="shared" si="46"/>
        <v>4001300</v>
      </c>
      <c r="H826" s="229">
        <f t="shared" si="46"/>
        <v>0</v>
      </c>
      <c r="I826" s="229">
        <f t="shared" si="46"/>
        <v>0</v>
      </c>
      <c r="J826" s="229">
        <f>G826+H826</f>
        <v>4001300</v>
      </c>
      <c r="K826" s="229">
        <f t="shared" si="46"/>
        <v>0</v>
      </c>
      <c r="L826" s="229">
        <f t="shared" si="46"/>
        <v>0</v>
      </c>
      <c r="M826" s="229">
        <f t="shared" si="46"/>
        <v>0</v>
      </c>
      <c r="N826" s="229">
        <f t="shared" si="46"/>
        <v>4241300</v>
      </c>
      <c r="O826" s="229">
        <f t="shared" si="46"/>
        <v>0</v>
      </c>
      <c r="P826" s="229">
        <f>N826+O826</f>
        <v>4241300</v>
      </c>
      <c r="Q826" s="240"/>
    </row>
    <row r="827" spans="1:17" s="44" customFormat="1" ht="45">
      <c r="A827" s="42" t="s">
        <v>458</v>
      </c>
      <c r="B827" s="24"/>
      <c r="C827" s="24"/>
      <c r="D827" s="130">
        <v>1500000</v>
      </c>
      <c r="E827" s="130"/>
      <c r="F827" s="130">
        <f>D827+E827</f>
        <v>1500000</v>
      </c>
      <c r="G827" s="87">
        <v>1600500</v>
      </c>
      <c r="H827" s="87"/>
      <c r="I827" s="87">
        <f>I831*I833</f>
        <v>0</v>
      </c>
      <c r="J827" s="87">
        <f>G827</f>
        <v>1600500</v>
      </c>
      <c r="K827" s="87">
        <f>K831*K833</f>
        <v>0</v>
      </c>
      <c r="L827" s="87">
        <f>L831*L833</f>
        <v>0</v>
      </c>
      <c r="M827" s="87">
        <f>M831*M833</f>
        <v>0</v>
      </c>
      <c r="N827" s="87">
        <v>1696500</v>
      </c>
      <c r="O827" s="87"/>
      <c r="P827" s="87">
        <f>N827</f>
        <v>1696500</v>
      </c>
      <c r="Q827" s="43"/>
    </row>
    <row r="828" spans="1:17" s="34" customFormat="1" ht="11.25">
      <c r="A828" s="4" t="s">
        <v>2</v>
      </c>
      <c r="B828" s="26"/>
      <c r="C828" s="26"/>
      <c r="D828" s="104"/>
      <c r="E828" s="104"/>
      <c r="F828" s="176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41"/>
    </row>
    <row r="829" spans="1:17" s="34" customFormat="1" ht="27.75" customHeight="1">
      <c r="A829" s="7" t="s">
        <v>86</v>
      </c>
      <c r="B829" s="26"/>
      <c r="C829" s="26"/>
      <c r="D829" s="145">
        <v>500</v>
      </c>
      <c r="E829" s="104"/>
      <c r="F829" s="176"/>
      <c r="G829" s="80">
        <v>500</v>
      </c>
      <c r="H829" s="90"/>
      <c r="I829" s="90"/>
      <c r="J829" s="80">
        <f>G829+H829</f>
        <v>500</v>
      </c>
      <c r="K829" s="90"/>
      <c r="L829" s="90"/>
      <c r="M829" s="90"/>
      <c r="N829" s="80">
        <f>N831</f>
        <v>500</v>
      </c>
      <c r="O829" s="80"/>
      <c r="P829" s="80">
        <f>N829+O829</f>
        <v>500</v>
      </c>
      <c r="Q829" s="41"/>
    </row>
    <row r="830" spans="1:17" s="34" customFormat="1" ht="11.25">
      <c r="A830" s="4" t="s">
        <v>3</v>
      </c>
      <c r="B830" s="26"/>
      <c r="C830" s="26"/>
      <c r="D830" s="104"/>
      <c r="E830" s="104"/>
      <c r="F830" s="176"/>
      <c r="G830" s="90"/>
      <c r="H830" s="90"/>
      <c r="I830" s="90"/>
      <c r="J830" s="80"/>
      <c r="K830" s="90"/>
      <c r="L830" s="90"/>
      <c r="M830" s="90"/>
      <c r="N830" s="90"/>
      <c r="O830" s="90"/>
      <c r="P830" s="80"/>
      <c r="Q830" s="41"/>
    </row>
    <row r="831" spans="1:17" s="34" customFormat="1" ht="22.5">
      <c r="A831" s="7" t="s">
        <v>87</v>
      </c>
      <c r="B831" s="26"/>
      <c r="C831" s="26"/>
      <c r="D831" s="145">
        <v>500</v>
      </c>
      <c r="E831" s="104"/>
      <c r="F831" s="176"/>
      <c r="G831" s="80">
        <f>G829</f>
        <v>500</v>
      </c>
      <c r="H831" s="80"/>
      <c r="I831" s="80"/>
      <c r="J831" s="80">
        <f>G831+H831</f>
        <v>500</v>
      </c>
      <c r="K831" s="80">
        <f>K829</f>
        <v>0</v>
      </c>
      <c r="L831" s="80">
        <f>L829</f>
        <v>0</v>
      </c>
      <c r="M831" s="80">
        <f>M829</f>
        <v>0</v>
      </c>
      <c r="N831" s="80">
        <v>500</v>
      </c>
      <c r="O831" s="80"/>
      <c r="P831" s="80">
        <f>N831+O831</f>
        <v>500</v>
      </c>
      <c r="Q831" s="41"/>
    </row>
    <row r="832" spans="1:17" s="34" customFormat="1" ht="11.25">
      <c r="A832" s="4" t="s">
        <v>5</v>
      </c>
      <c r="B832" s="26"/>
      <c r="C832" s="26"/>
      <c r="D832" s="104"/>
      <c r="E832" s="104"/>
      <c r="F832" s="176"/>
      <c r="G832" s="90"/>
      <c r="H832" s="90"/>
      <c r="I832" s="90"/>
      <c r="J832" s="80"/>
      <c r="K832" s="90"/>
      <c r="L832" s="90"/>
      <c r="M832" s="90"/>
      <c r="N832" s="90"/>
      <c r="O832" s="90"/>
      <c r="P832" s="80"/>
      <c r="Q832" s="41"/>
    </row>
    <row r="833" spans="1:17" s="34" customFormat="1" ht="17.25" customHeight="1">
      <c r="A833" s="7" t="s">
        <v>88</v>
      </c>
      <c r="B833" s="26"/>
      <c r="C833" s="26"/>
      <c r="D833" s="104">
        <f>D827/D829</f>
        <v>3000</v>
      </c>
      <c r="E833" s="104"/>
      <c r="F833" s="176"/>
      <c r="G833" s="80">
        <f>G827/G831</f>
        <v>3201</v>
      </c>
      <c r="H833" s="90"/>
      <c r="I833" s="90"/>
      <c r="J833" s="80">
        <f>G833+H833</f>
        <v>3201</v>
      </c>
      <c r="K833" s="90"/>
      <c r="L833" s="90"/>
      <c r="M833" s="90"/>
      <c r="N833" s="80">
        <f>N827/N831</f>
        <v>3393</v>
      </c>
      <c r="O833" s="80"/>
      <c r="P833" s="80">
        <f>N833+O833</f>
        <v>3393</v>
      </c>
      <c r="Q833" s="41"/>
    </row>
    <row r="834" spans="1:17" s="46" customFormat="1" ht="65.25" customHeight="1">
      <c r="A834" s="42" t="s">
        <v>459</v>
      </c>
      <c r="B834" s="23"/>
      <c r="C834" s="23"/>
      <c r="D834" s="130">
        <v>2250000</v>
      </c>
      <c r="E834" s="130"/>
      <c r="F834" s="130">
        <f>D834+E834</f>
        <v>2250000</v>
      </c>
      <c r="G834" s="87">
        <v>2400800</v>
      </c>
      <c r="H834" s="87"/>
      <c r="I834" s="87">
        <f>I838*I840</f>
        <v>0</v>
      </c>
      <c r="J834" s="87">
        <f>G834</f>
        <v>2400800</v>
      </c>
      <c r="K834" s="87">
        <f>K838*K840</f>
        <v>0</v>
      </c>
      <c r="L834" s="87">
        <f>L838*L840</f>
        <v>0</v>
      </c>
      <c r="M834" s="87">
        <f>M838*M840</f>
        <v>0</v>
      </c>
      <c r="N834" s="87">
        <v>2544800</v>
      </c>
      <c r="O834" s="87"/>
      <c r="P834" s="87">
        <f>N834</f>
        <v>2544800</v>
      </c>
      <c r="Q834" s="45"/>
    </row>
    <row r="835" spans="1:149" ht="11.25">
      <c r="A835" s="4" t="s">
        <v>2</v>
      </c>
      <c r="B835" s="5"/>
      <c r="C835" s="5"/>
      <c r="D835" s="177"/>
      <c r="E835" s="177"/>
      <c r="F835" s="177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1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  <c r="ES835" s="35"/>
    </row>
    <row r="836" spans="1:149" ht="22.5">
      <c r="A836" s="7" t="s">
        <v>86</v>
      </c>
      <c r="B836" s="5"/>
      <c r="C836" s="5"/>
      <c r="D836" s="142">
        <v>30</v>
      </c>
      <c r="E836" s="142"/>
      <c r="F836" s="142">
        <f>D836</f>
        <v>30</v>
      </c>
      <c r="G836" s="142">
        <f>G838</f>
        <v>30</v>
      </c>
      <c r="H836" s="142"/>
      <c r="I836" s="142"/>
      <c r="J836" s="80">
        <f>G836+H836</f>
        <v>30</v>
      </c>
      <c r="K836" s="142">
        <f>H836</f>
        <v>0</v>
      </c>
      <c r="L836" s="142">
        <f>J836</f>
        <v>30</v>
      </c>
      <c r="M836" s="142">
        <f>K836</f>
        <v>0</v>
      </c>
      <c r="N836" s="142">
        <f>N838</f>
        <v>30</v>
      </c>
      <c r="O836" s="142"/>
      <c r="P836" s="142">
        <f>N836</f>
        <v>30</v>
      </c>
      <c r="Q836" s="1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  <c r="ES836" s="35"/>
    </row>
    <row r="837" spans="1:149" ht="11.25">
      <c r="A837" s="4" t="s">
        <v>3</v>
      </c>
      <c r="B837" s="5"/>
      <c r="C837" s="5"/>
      <c r="D837" s="142"/>
      <c r="E837" s="142"/>
      <c r="F837" s="142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  <c r="ES837" s="35"/>
    </row>
    <row r="838" spans="1:149" ht="32.25" customHeight="1">
      <c r="A838" s="7" t="s">
        <v>258</v>
      </c>
      <c r="B838" s="5"/>
      <c r="C838" s="5"/>
      <c r="D838" s="142">
        <v>30</v>
      </c>
      <c r="E838" s="142"/>
      <c r="F838" s="142">
        <f>D838</f>
        <v>30</v>
      </c>
      <c r="G838" s="80">
        <v>30</v>
      </c>
      <c r="H838" s="80"/>
      <c r="I838" s="80"/>
      <c r="J838" s="80">
        <f>G838+H838</f>
        <v>30</v>
      </c>
      <c r="K838" s="80"/>
      <c r="L838" s="80"/>
      <c r="M838" s="80"/>
      <c r="N838" s="80">
        <v>30</v>
      </c>
      <c r="O838" s="80"/>
      <c r="P838" s="80">
        <f>N838</f>
        <v>30</v>
      </c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  <c r="ES838" s="35"/>
    </row>
    <row r="839" spans="1:149" ht="11.25">
      <c r="A839" s="4" t="s">
        <v>5</v>
      </c>
      <c r="B839" s="5"/>
      <c r="C839" s="5"/>
      <c r="D839" s="142"/>
      <c r="E839" s="142"/>
      <c r="F839" s="142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  <c r="ES839" s="35"/>
    </row>
    <row r="840" spans="1:149" ht="22.5">
      <c r="A840" s="7" t="s">
        <v>88</v>
      </c>
      <c r="B840" s="5"/>
      <c r="C840" s="5"/>
      <c r="D840" s="142">
        <f>D834/D838</f>
        <v>75000</v>
      </c>
      <c r="E840" s="142"/>
      <c r="F840" s="142">
        <f>D840</f>
        <v>75000</v>
      </c>
      <c r="G840" s="80">
        <f>G834/G836</f>
        <v>80026.66666666667</v>
      </c>
      <c r="H840" s="80"/>
      <c r="I840" s="80"/>
      <c r="J840" s="80">
        <f>G840+H840</f>
        <v>80026.66666666667</v>
      </c>
      <c r="K840" s="80"/>
      <c r="L840" s="80"/>
      <c r="M840" s="80"/>
      <c r="N840" s="80">
        <f>N834/N836</f>
        <v>84826.66666666667</v>
      </c>
      <c r="O840" s="80"/>
      <c r="P840" s="80">
        <f>N840</f>
        <v>84826.66666666667</v>
      </c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  <c r="ES840" s="35"/>
    </row>
    <row r="841" spans="1:17" s="209" customFormat="1" ht="33.75" customHeight="1">
      <c r="A841" s="206" t="s">
        <v>136</v>
      </c>
      <c r="B841" s="237"/>
      <c r="C841" s="237"/>
      <c r="D841" s="207">
        <f>D843</f>
        <v>0</v>
      </c>
      <c r="E841" s="207">
        <f>E843</f>
        <v>20042050</v>
      </c>
      <c r="F841" s="207">
        <f aca="true" t="shared" si="47" ref="F841:P841">F843</f>
        <v>20042050</v>
      </c>
      <c r="G841" s="207">
        <f t="shared" si="47"/>
        <v>0</v>
      </c>
      <c r="H841" s="207">
        <f t="shared" si="47"/>
        <v>0</v>
      </c>
      <c r="I841" s="207">
        <f t="shared" si="47"/>
        <v>0</v>
      </c>
      <c r="J841" s="207">
        <f t="shared" si="47"/>
        <v>0</v>
      </c>
      <c r="K841" s="207">
        <f t="shared" si="47"/>
        <v>0</v>
      </c>
      <c r="L841" s="207">
        <f t="shared" si="47"/>
        <v>0</v>
      </c>
      <c r="M841" s="207">
        <f t="shared" si="47"/>
        <v>0</v>
      </c>
      <c r="N841" s="207">
        <f t="shared" si="47"/>
        <v>0</v>
      </c>
      <c r="O841" s="207">
        <f t="shared" si="47"/>
        <v>0</v>
      </c>
      <c r="P841" s="207">
        <f t="shared" si="47"/>
        <v>0</v>
      </c>
      <c r="Q841" s="239"/>
    </row>
    <row r="842" spans="1:149" ht="22.5">
      <c r="A842" s="7" t="s">
        <v>90</v>
      </c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1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  <c r="ES842" s="35"/>
    </row>
    <row r="843" spans="1:17" s="203" customFormat="1" ht="38.25">
      <c r="A843" s="200" t="s">
        <v>460</v>
      </c>
      <c r="B843" s="201"/>
      <c r="C843" s="201"/>
      <c r="D843" s="199"/>
      <c r="E843" s="199">
        <f>E845</f>
        <v>20042050</v>
      </c>
      <c r="F843" s="199">
        <f>D843+E843</f>
        <v>20042050</v>
      </c>
      <c r="G843" s="199"/>
      <c r="H843" s="199">
        <f>H847*H849</f>
        <v>0</v>
      </c>
      <c r="I843" s="199">
        <f>I845</f>
        <v>0</v>
      </c>
      <c r="J843" s="199">
        <f>H843+I843</f>
        <v>0</v>
      </c>
      <c r="K843" s="199"/>
      <c r="L843" s="199"/>
      <c r="M843" s="199"/>
      <c r="N843" s="199"/>
      <c r="O843" s="199">
        <f>O847*O849</f>
        <v>0</v>
      </c>
      <c r="P843" s="199">
        <f>O843</f>
        <v>0</v>
      </c>
      <c r="Q843" s="240"/>
    </row>
    <row r="844" spans="1:149" ht="11.25">
      <c r="A844" s="4" t="s">
        <v>2</v>
      </c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1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  <c r="EB844" s="35"/>
      <c r="EC844" s="35"/>
      <c r="ED844" s="35"/>
      <c r="EE844" s="35"/>
      <c r="EF844" s="35"/>
      <c r="EG844" s="35"/>
      <c r="EH844" s="35"/>
      <c r="EI844" s="35"/>
      <c r="EJ844" s="35"/>
      <c r="EK844" s="35"/>
      <c r="EL844" s="35"/>
      <c r="EM844" s="35"/>
      <c r="EN844" s="35"/>
      <c r="EO844" s="35"/>
      <c r="EP844" s="35"/>
      <c r="EQ844" s="35"/>
      <c r="ER844" s="35"/>
      <c r="ES844" s="35"/>
    </row>
    <row r="845" spans="1:149" ht="11.25">
      <c r="A845" s="7" t="s">
        <v>23</v>
      </c>
      <c r="B845" s="5"/>
      <c r="C845" s="5"/>
      <c r="D845" s="6"/>
      <c r="E845" s="6">
        <v>20042050</v>
      </c>
      <c r="F845" s="6">
        <f>D845+E845</f>
        <v>20042050</v>
      </c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  <c r="ES845" s="35"/>
    </row>
    <row r="846" spans="1:149" ht="11.25">
      <c r="A846" s="4" t="s">
        <v>3</v>
      </c>
      <c r="B846" s="5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1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  <c r="ES846" s="35"/>
    </row>
    <row r="847" spans="1:149" ht="33.75">
      <c r="A847" s="7" t="s">
        <v>91</v>
      </c>
      <c r="B847" s="5"/>
      <c r="C847" s="5"/>
      <c r="D847" s="6"/>
      <c r="E847" s="6">
        <v>5</v>
      </c>
      <c r="F847" s="6">
        <f>D847+E847</f>
        <v>5</v>
      </c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</row>
    <row r="848" spans="1:149" ht="11.25">
      <c r="A848" s="4" t="s">
        <v>5</v>
      </c>
      <c r="B848" s="5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  <c r="ES848" s="35"/>
    </row>
    <row r="849" spans="1:149" ht="24.75" customHeight="1">
      <c r="A849" s="7" t="s">
        <v>92</v>
      </c>
      <c r="B849" s="5"/>
      <c r="C849" s="5"/>
      <c r="D849" s="6"/>
      <c r="E849" s="6">
        <f>E845/E847</f>
        <v>4008410</v>
      </c>
      <c r="F849" s="6">
        <f>D849+E849</f>
        <v>4008410</v>
      </c>
      <c r="G849" s="6"/>
      <c r="H849" s="6"/>
      <c r="I849" s="6"/>
      <c r="J849" s="6"/>
      <c r="K849" s="6"/>
      <c r="L849" s="6"/>
      <c r="M849" s="6"/>
      <c r="N849" s="6"/>
      <c r="O849" s="6"/>
      <c r="P849" s="48"/>
      <c r="Q849" s="1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  <c r="ED849" s="35"/>
      <c r="EE849" s="35"/>
      <c r="EF849" s="35"/>
      <c r="EG849" s="35"/>
      <c r="EH849" s="35"/>
      <c r="EI849" s="35"/>
      <c r="EJ849" s="35"/>
      <c r="EK849" s="35"/>
      <c r="EL849" s="35"/>
      <c r="EM849" s="35"/>
      <c r="EN849" s="35"/>
      <c r="EO849" s="35"/>
      <c r="EP849" s="35"/>
      <c r="EQ849" s="35"/>
      <c r="ER849" s="35"/>
      <c r="ES849" s="35"/>
    </row>
    <row r="850" spans="1:17" s="209" customFormat="1" ht="22.5" customHeight="1">
      <c r="A850" s="206" t="s">
        <v>137</v>
      </c>
      <c r="B850" s="237"/>
      <c r="C850" s="237"/>
      <c r="D850" s="207">
        <f>D852</f>
        <v>0</v>
      </c>
      <c r="E850" s="207">
        <f aca="true" t="shared" si="48" ref="E850:P850">E852</f>
        <v>7000000</v>
      </c>
      <c r="F850" s="207">
        <f t="shared" si="48"/>
        <v>7000000</v>
      </c>
      <c r="G850" s="207">
        <f t="shared" si="48"/>
        <v>0</v>
      </c>
      <c r="H850" s="207">
        <f t="shared" si="48"/>
        <v>0</v>
      </c>
      <c r="I850" s="207">
        <f t="shared" si="48"/>
        <v>0</v>
      </c>
      <c r="J850" s="207">
        <f t="shared" si="48"/>
        <v>0</v>
      </c>
      <c r="K850" s="207">
        <f t="shared" si="48"/>
        <v>0</v>
      </c>
      <c r="L850" s="207">
        <f t="shared" si="48"/>
        <v>0</v>
      </c>
      <c r="M850" s="207">
        <f t="shared" si="48"/>
        <v>0</v>
      </c>
      <c r="N850" s="207">
        <f t="shared" si="48"/>
        <v>0</v>
      </c>
      <c r="O850" s="207">
        <f t="shared" si="48"/>
        <v>0</v>
      </c>
      <c r="P850" s="207">
        <f t="shared" si="48"/>
        <v>0</v>
      </c>
      <c r="Q850" s="239"/>
    </row>
    <row r="851" spans="1:149" ht="56.25">
      <c r="A851" s="7" t="s">
        <v>173</v>
      </c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1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  <c r="EB851" s="35"/>
      <c r="EC851" s="35"/>
      <c r="ED851" s="35"/>
      <c r="EE851" s="35"/>
      <c r="EF851" s="35"/>
      <c r="EG851" s="35"/>
      <c r="EH851" s="35"/>
      <c r="EI851" s="35"/>
      <c r="EJ851" s="35"/>
      <c r="EK851" s="35"/>
      <c r="EL851" s="35"/>
      <c r="EM851" s="35"/>
      <c r="EN851" s="35"/>
      <c r="EO851" s="35"/>
      <c r="EP851" s="35"/>
      <c r="EQ851" s="35"/>
      <c r="ER851" s="35"/>
      <c r="ES851" s="35"/>
    </row>
    <row r="852" spans="1:17" s="203" customFormat="1" ht="49.5" customHeight="1">
      <c r="A852" s="200" t="s">
        <v>461</v>
      </c>
      <c r="B852" s="201"/>
      <c r="C852" s="201"/>
      <c r="D852" s="199">
        <f>D854</f>
        <v>0</v>
      </c>
      <c r="E852" s="199">
        <f>E854</f>
        <v>7000000</v>
      </c>
      <c r="F852" s="199">
        <f>D852+E852</f>
        <v>7000000</v>
      </c>
      <c r="G852" s="199">
        <f>G854</f>
        <v>0</v>
      </c>
      <c r="H852" s="199">
        <f>H854</f>
        <v>0</v>
      </c>
      <c r="I852" s="199">
        <f>G852+H852</f>
        <v>0</v>
      </c>
      <c r="J852" s="199">
        <f>G852+H852</f>
        <v>0</v>
      </c>
      <c r="K852" s="199"/>
      <c r="L852" s="199"/>
      <c r="M852" s="199"/>
      <c r="N852" s="199">
        <f>N856*N858</f>
        <v>0</v>
      </c>
      <c r="O852" s="199">
        <f>O856*O858</f>
        <v>0</v>
      </c>
      <c r="P852" s="199">
        <f>N852+O852</f>
        <v>0</v>
      </c>
      <c r="Q852" s="240"/>
    </row>
    <row r="853" spans="1:149" ht="11.25">
      <c r="A853" s="4" t="s">
        <v>2</v>
      </c>
      <c r="B853" s="5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1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  <c r="EB853" s="35"/>
      <c r="EC853" s="35"/>
      <c r="ED853" s="35"/>
      <c r="EE853" s="35"/>
      <c r="EF853" s="35"/>
      <c r="EG853" s="35"/>
      <c r="EH853" s="35"/>
      <c r="EI853" s="35"/>
      <c r="EJ853" s="35"/>
      <c r="EK853" s="35"/>
      <c r="EL853" s="35"/>
      <c r="EM853" s="35"/>
      <c r="EN853" s="35"/>
      <c r="EO853" s="35"/>
      <c r="EP853" s="35"/>
      <c r="EQ853" s="35"/>
      <c r="ER853" s="35"/>
      <c r="ES853" s="35"/>
    </row>
    <row r="854" spans="1:149" ht="11.25">
      <c r="A854" s="7" t="s">
        <v>23</v>
      </c>
      <c r="B854" s="5"/>
      <c r="C854" s="5"/>
      <c r="D854" s="6"/>
      <c r="E854" s="6">
        <v>7000000</v>
      </c>
      <c r="F854" s="6">
        <f>D854+E854</f>
        <v>7000000</v>
      </c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1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  <c r="EB854" s="35"/>
      <c r="EC854" s="35"/>
      <c r="ED854" s="35"/>
      <c r="EE854" s="35"/>
      <c r="EF854" s="35"/>
      <c r="EG854" s="35"/>
      <c r="EH854" s="35"/>
      <c r="EI854" s="35"/>
      <c r="EJ854" s="35"/>
      <c r="EK854" s="35"/>
      <c r="EL854" s="35"/>
      <c r="EM854" s="35"/>
      <c r="EN854" s="35"/>
      <c r="EO854" s="35"/>
      <c r="EP854" s="35"/>
      <c r="EQ854" s="35"/>
      <c r="ER854" s="35"/>
      <c r="ES854" s="35"/>
    </row>
    <row r="855" spans="1:149" ht="11.25">
      <c r="A855" s="4" t="s">
        <v>3</v>
      </c>
      <c r="B855" s="5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1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  <c r="EB855" s="35"/>
      <c r="EC855" s="35"/>
      <c r="ED855" s="35"/>
      <c r="EE855" s="35"/>
      <c r="EF855" s="35"/>
      <c r="EG855" s="35"/>
      <c r="EH855" s="35"/>
      <c r="EI855" s="35"/>
      <c r="EJ855" s="35"/>
      <c r="EK855" s="35"/>
      <c r="EL855" s="35"/>
      <c r="EM855" s="35"/>
      <c r="EN855" s="35"/>
      <c r="EO855" s="35"/>
      <c r="EP855" s="35"/>
      <c r="EQ855" s="35"/>
      <c r="ER855" s="35"/>
      <c r="ES855" s="35"/>
    </row>
    <row r="856" spans="1:149" ht="22.5">
      <c r="A856" s="7" t="s">
        <v>98</v>
      </c>
      <c r="B856" s="5"/>
      <c r="C856" s="5"/>
      <c r="D856" s="6"/>
      <c r="E856" s="6">
        <v>2</v>
      </c>
      <c r="F856" s="6">
        <f>D856+E856</f>
        <v>2</v>
      </c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1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  <c r="DA856" s="35"/>
      <c r="DB856" s="35"/>
      <c r="DC856" s="35"/>
      <c r="DD856" s="35"/>
      <c r="DE856" s="35"/>
      <c r="DF856" s="35"/>
      <c r="DG856" s="35"/>
      <c r="DH856" s="35"/>
      <c r="DI856" s="35"/>
      <c r="DJ856" s="35"/>
      <c r="DK856" s="35"/>
      <c r="DL856" s="35"/>
      <c r="DM856" s="35"/>
      <c r="DN856" s="35"/>
      <c r="DO856" s="35"/>
      <c r="DP856" s="35"/>
      <c r="DQ856" s="35"/>
      <c r="DR856" s="35"/>
      <c r="DS856" s="35"/>
      <c r="DT856" s="35"/>
      <c r="DU856" s="35"/>
      <c r="DV856" s="35"/>
      <c r="DW856" s="35"/>
      <c r="DX856" s="35"/>
      <c r="DY856" s="35"/>
      <c r="DZ856" s="35"/>
      <c r="EA856" s="35"/>
      <c r="EB856" s="35"/>
      <c r="EC856" s="35"/>
      <c r="ED856" s="35"/>
      <c r="EE856" s="35"/>
      <c r="EF856" s="35"/>
      <c r="EG856" s="35"/>
      <c r="EH856" s="35"/>
      <c r="EI856" s="35"/>
      <c r="EJ856" s="35"/>
      <c r="EK856" s="35"/>
      <c r="EL856" s="35"/>
      <c r="EM856" s="35"/>
      <c r="EN856" s="35"/>
      <c r="EO856" s="35"/>
      <c r="EP856" s="35"/>
      <c r="EQ856" s="35"/>
      <c r="ER856" s="35"/>
      <c r="ES856" s="35"/>
    </row>
    <row r="857" spans="1:149" ht="11.25">
      <c r="A857" s="4" t="s">
        <v>5</v>
      </c>
      <c r="B857" s="5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1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  <c r="EB857" s="35"/>
      <c r="EC857" s="35"/>
      <c r="ED857" s="35"/>
      <c r="EE857" s="35"/>
      <c r="EF857" s="35"/>
      <c r="EG857" s="35"/>
      <c r="EH857" s="35"/>
      <c r="EI857" s="35"/>
      <c r="EJ857" s="35"/>
      <c r="EK857" s="35"/>
      <c r="EL857" s="35"/>
      <c r="EM857" s="35"/>
      <c r="EN857" s="35"/>
      <c r="EO857" s="35"/>
      <c r="EP857" s="35"/>
      <c r="EQ857" s="35"/>
      <c r="ER857" s="35"/>
      <c r="ES857" s="35"/>
    </row>
    <row r="858" spans="1:149" ht="22.5">
      <c r="A858" s="7" t="s">
        <v>99</v>
      </c>
      <c r="B858" s="5"/>
      <c r="C858" s="5"/>
      <c r="D858" s="6"/>
      <c r="E858" s="6">
        <f>E854/E856</f>
        <v>3500000</v>
      </c>
      <c r="F858" s="6">
        <f>D858+E858</f>
        <v>3500000</v>
      </c>
      <c r="G858" s="6"/>
      <c r="H858" s="6"/>
      <c r="I858" s="6"/>
      <c r="J858" s="14"/>
      <c r="K858" s="14"/>
      <c r="L858" s="14"/>
      <c r="M858" s="14"/>
      <c r="N858" s="14"/>
      <c r="O858" s="14"/>
      <c r="P858" s="6"/>
      <c r="Q858" s="1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  <c r="DA858" s="35"/>
      <c r="DB858" s="35"/>
      <c r="DC858" s="35"/>
      <c r="DD858" s="35"/>
      <c r="DE858" s="35"/>
      <c r="DF858" s="35"/>
      <c r="DG858" s="35"/>
      <c r="DH858" s="35"/>
      <c r="DI858" s="35"/>
      <c r="DJ858" s="35"/>
      <c r="DK858" s="35"/>
      <c r="DL858" s="35"/>
      <c r="DM858" s="35"/>
      <c r="DN858" s="35"/>
      <c r="DO858" s="35"/>
      <c r="DP858" s="35"/>
      <c r="DQ858" s="35"/>
      <c r="DR858" s="35"/>
      <c r="DS858" s="35"/>
      <c r="DT858" s="35"/>
      <c r="DU858" s="35"/>
      <c r="DV858" s="35"/>
      <c r="DW858" s="35"/>
      <c r="DX858" s="35"/>
      <c r="DY858" s="35"/>
      <c r="DZ858" s="35"/>
      <c r="EA858" s="35"/>
      <c r="EB858" s="35"/>
      <c r="EC858" s="35"/>
      <c r="ED858" s="35"/>
      <c r="EE858" s="35"/>
      <c r="EF858" s="35"/>
      <c r="EG858" s="35"/>
      <c r="EH858" s="35"/>
      <c r="EI858" s="35"/>
      <c r="EJ858" s="35"/>
      <c r="EK858" s="35"/>
      <c r="EL858" s="35"/>
      <c r="EM858" s="35"/>
      <c r="EN858" s="35"/>
      <c r="EO858" s="35"/>
      <c r="EP858" s="35"/>
      <c r="EQ858" s="35"/>
      <c r="ER858" s="35"/>
      <c r="ES858" s="35"/>
    </row>
    <row r="859" spans="1:17" s="110" customFormat="1" ht="11.25" hidden="1">
      <c r="A859" s="106" t="s">
        <v>162</v>
      </c>
      <c r="B859" s="106"/>
      <c r="C859" s="106"/>
      <c r="D859" s="107">
        <f>D863</f>
        <v>0</v>
      </c>
      <c r="E859" s="107">
        <f>E863</f>
        <v>2275980</v>
      </c>
      <c r="F859" s="107">
        <f>D859+E859</f>
        <v>2275980</v>
      </c>
      <c r="G859" s="107">
        <v>0</v>
      </c>
      <c r="H859" s="107">
        <f>H861</f>
        <v>1108600</v>
      </c>
      <c r="I859" s="107" t="e">
        <f>#REF!</f>
        <v>#REF!</v>
      </c>
      <c r="J859" s="108">
        <f>J861</f>
        <v>1108600</v>
      </c>
      <c r="K859" s="108" t="e">
        <f>#REF!</f>
        <v>#REF!</v>
      </c>
      <c r="L859" s="108" t="e">
        <f>#REF!</f>
        <v>#REF!</v>
      </c>
      <c r="M859" s="108" t="e">
        <f>#REF!</f>
        <v>#REF!</v>
      </c>
      <c r="N859" s="108">
        <v>0</v>
      </c>
      <c r="O859" s="108">
        <f>O861</f>
        <v>54066467</v>
      </c>
      <c r="P859" s="107">
        <f>N859+O859</f>
        <v>54066467</v>
      </c>
      <c r="Q859" s="109" t="e">
        <f>#REF!</f>
        <v>#REF!</v>
      </c>
    </row>
    <row r="860" spans="1:17" s="115" customFormat="1" ht="33.75" hidden="1">
      <c r="A860" s="111" t="s">
        <v>163</v>
      </c>
      <c r="B860" s="112"/>
      <c r="C860" s="112"/>
      <c r="D860" s="100"/>
      <c r="E860" s="100"/>
      <c r="F860" s="100"/>
      <c r="G860" s="100"/>
      <c r="H860" s="100"/>
      <c r="I860" s="100"/>
      <c r="J860" s="113"/>
      <c r="K860" s="113"/>
      <c r="L860" s="113"/>
      <c r="M860" s="113"/>
      <c r="N860" s="113"/>
      <c r="O860" s="113"/>
      <c r="P860" s="107"/>
      <c r="Q860" s="114"/>
    </row>
    <row r="861" spans="1:17" s="110" customFormat="1" ht="22.5" hidden="1">
      <c r="A861" s="116" t="s">
        <v>189</v>
      </c>
      <c r="B861" s="106"/>
      <c r="C861" s="106"/>
      <c r="D861" s="107"/>
      <c r="E861" s="107">
        <v>2275980</v>
      </c>
      <c r="F861" s="107">
        <v>2275980</v>
      </c>
      <c r="G861" s="107"/>
      <c r="H861" s="107">
        <f>H863</f>
        <v>1108600</v>
      </c>
      <c r="I861" s="107"/>
      <c r="J861" s="108">
        <f>H861</f>
        <v>1108600</v>
      </c>
      <c r="K861" s="108"/>
      <c r="L861" s="108"/>
      <c r="M861" s="108"/>
      <c r="N861" s="108"/>
      <c r="O861" s="108">
        <f>O863</f>
        <v>54066467</v>
      </c>
      <c r="P861" s="107">
        <f aca="true" t="shared" si="49" ref="P861:P867">N861+O861</f>
        <v>54066467</v>
      </c>
      <c r="Q861" s="109"/>
    </row>
    <row r="862" spans="1:17" s="115" customFormat="1" ht="11.25" hidden="1">
      <c r="A862" s="117" t="s">
        <v>2</v>
      </c>
      <c r="B862" s="112"/>
      <c r="C862" s="112"/>
      <c r="D862" s="100"/>
      <c r="E862" s="100"/>
      <c r="F862" s="100"/>
      <c r="G862" s="100"/>
      <c r="H862" s="100"/>
      <c r="I862" s="100"/>
      <c r="J862" s="113"/>
      <c r="K862" s="113"/>
      <c r="L862" s="113"/>
      <c r="M862" s="113"/>
      <c r="N862" s="113"/>
      <c r="O862" s="113"/>
      <c r="P862" s="107"/>
      <c r="Q862" s="114"/>
    </row>
    <row r="863" spans="1:17" s="115" customFormat="1" ht="11.25" hidden="1">
      <c r="A863" s="111" t="s">
        <v>23</v>
      </c>
      <c r="B863" s="112"/>
      <c r="C863" s="112"/>
      <c r="D863" s="100"/>
      <c r="E863" s="100">
        <f>2178000+97980</f>
        <v>2275980</v>
      </c>
      <c r="F863" s="100">
        <f>D863+E863</f>
        <v>2275980</v>
      </c>
      <c r="G863" s="100"/>
      <c r="H863" s="100">
        <v>1108600</v>
      </c>
      <c r="I863" s="100"/>
      <c r="J863" s="113">
        <f>H863</f>
        <v>1108600</v>
      </c>
      <c r="K863" s="113"/>
      <c r="L863" s="113"/>
      <c r="M863" s="113"/>
      <c r="N863" s="113"/>
      <c r="O863" s="113">
        <v>54066467</v>
      </c>
      <c r="P863" s="100">
        <f t="shared" si="49"/>
        <v>54066467</v>
      </c>
      <c r="Q863" s="114"/>
    </row>
    <row r="864" spans="1:17" s="115" customFormat="1" ht="11.25" hidden="1">
      <c r="A864" s="117" t="s">
        <v>3</v>
      </c>
      <c r="B864" s="112"/>
      <c r="C864" s="112"/>
      <c r="D864" s="100"/>
      <c r="E864" s="100"/>
      <c r="F864" s="100"/>
      <c r="G864" s="100"/>
      <c r="H864" s="100"/>
      <c r="I864" s="100"/>
      <c r="J864" s="113"/>
      <c r="K864" s="113"/>
      <c r="L864" s="113"/>
      <c r="M864" s="113"/>
      <c r="N864" s="113"/>
      <c r="O864" s="113"/>
      <c r="P864" s="100"/>
      <c r="Q864" s="114"/>
    </row>
    <row r="865" spans="1:17" s="115" customFormat="1" ht="22.5" hidden="1">
      <c r="A865" s="111" t="s">
        <v>164</v>
      </c>
      <c r="B865" s="112"/>
      <c r="C865" s="112"/>
      <c r="D865" s="100"/>
      <c r="E865" s="100">
        <v>63</v>
      </c>
      <c r="F865" s="100">
        <v>63</v>
      </c>
      <c r="G865" s="100"/>
      <c r="H865" s="100">
        <v>22</v>
      </c>
      <c r="I865" s="100"/>
      <c r="J865" s="113">
        <f>H865</f>
        <v>22</v>
      </c>
      <c r="K865" s="113"/>
      <c r="L865" s="113"/>
      <c r="M865" s="113"/>
      <c r="N865" s="113"/>
      <c r="O865" s="113">
        <v>1339</v>
      </c>
      <c r="P865" s="100">
        <f t="shared" si="49"/>
        <v>1339</v>
      </c>
      <c r="Q865" s="114"/>
    </row>
    <row r="866" spans="1:17" s="115" customFormat="1" ht="11.25" hidden="1">
      <c r="A866" s="117" t="s">
        <v>5</v>
      </c>
      <c r="B866" s="112"/>
      <c r="C866" s="112"/>
      <c r="D866" s="100"/>
      <c r="E866" s="100"/>
      <c r="F866" s="100"/>
      <c r="G866" s="100"/>
      <c r="H866" s="100"/>
      <c r="I866" s="100"/>
      <c r="J866" s="113"/>
      <c r="K866" s="113"/>
      <c r="L866" s="113"/>
      <c r="M866" s="113"/>
      <c r="N866" s="113"/>
      <c r="O866" s="113"/>
      <c r="P866" s="100"/>
      <c r="Q866" s="114"/>
    </row>
    <row r="867" spans="1:17" s="115" customFormat="1" ht="22.5" hidden="1">
      <c r="A867" s="111" t="s">
        <v>165</v>
      </c>
      <c r="B867" s="112"/>
      <c r="C867" s="112"/>
      <c r="D867" s="100"/>
      <c r="E867" s="100">
        <v>36300</v>
      </c>
      <c r="F867" s="100">
        <v>36300</v>
      </c>
      <c r="G867" s="100"/>
      <c r="H867" s="100">
        <v>50390.91</v>
      </c>
      <c r="I867" s="100"/>
      <c r="J867" s="113">
        <f>H867</f>
        <v>50390.91</v>
      </c>
      <c r="K867" s="113"/>
      <c r="L867" s="113"/>
      <c r="M867" s="113"/>
      <c r="N867" s="113"/>
      <c r="O867" s="113">
        <v>40378.24</v>
      </c>
      <c r="P867" s="100">
        <f t="shared" si="49"/>
        <v>40378.24</v>
      </c>
      <c r="Q867" s="114"/>
    </row>
    <row r="868" spans="1:17" s="209" customFormat="1" ht="31.5" customHeight="1">
      <c r="A868" s="206" t="s">
        <v>156</v>
      </c>
      <c r="B868" s="237"/>
      <c r="C868" s="237"/>
      <c r="D868" s="207">
        <f>D870</f>
        <v>300000</v>
      </c>
      <c r="E868" s="207"/>
      <c r="F868" s="207">
        <f aca="true" t="shared" si="50" ref="F868:Q868">F870</f>
        <v>300000</v>
      </c>
      <c r="G868" s="207">
        <f t="shared" si="50"/>
        <v>320000</v>
      </c>
      <c r="H868" s="207"/>
      <c r="I868" s="207">
        <f t="shared" si="50"/>
        <v>0</v>
      </c>
      <c r="J868" s="207">
        <f t="shared" si="50"/>
        <v>320000</v>
      </c>
      <c r="K868" s="207">
        <f t="shared" si="50"/>
        <v>0</v>
      </c>
      <c r="L868" s="207">
        <f t="shared" si="50"/>
        <v>0</v>
      </c>
      <c r="M868" s="207">
        <f t="shared" si="50"/>
        <v>0</v>
      </c>
      <c r="N868" s="207">
        <f>N870</f>
        <v>340000</v>
      </c>
      <c r="O868" s="207"/>
      <c r="P868" s="207">
        <f t="shared" si="50"/>
        <v>340000</v>
      </c>
      <c r="Q868" s="207">
        <f t="shared" si="50"/>
        <v>0</v>
      </c>
    </row>
    <row r="869" spans="1:149" ht="22.5">
      <c r="A869" s="7" t="s">
        <v>139</v>
      </c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  <c r="ES869" s="35"/>
    </row>
    <row r="870" spans="1:17" s="203" customFormat="1" ht="43.5" customHeight="1">
      <c r="A870" s="200" t="s">
        <v>462</v>
      </c>
      <c r="B870" s="201"/>
      <c r="C870" s="201"/>
      <c r="D870" s="229">
        <f>D872</f>
        <v>300000</v>
      </c>
      <c r="E870" s="229"/>
      <c r="F870" s="229">
        <f>D870+E870</f>
        <v>300000</v>
      </c>
      <c r="G870" s="199">
        <f>G872</f>
        <v>320000</v>
      </c>
      <c r="H870" s="199"/>
      <c r="I870" s="199"/>
      <c r="J870" s="199">
        <f>J872</f>
        <v>320000</v>
      </c>
      <c r="K870" s="199"/>
      <c r="L870" s="199"/>
      <c r="M870" s="199"/>
      <c r="N870" s="199">
        <f>N872</f>
        <v>340000</v>
      </c>
      <c r="O870" s="199"/>
      <c r="P870" s="199">
        <f>N870</f>
        <v>340000</v>
      </c>
      <c r="Q870" s="240"/>
    </row>
    <row r="871" spans="1:149" ht="11.25">
      <c r="A871" s="4" t="s">
        <v>2</v>
      </c>
      <c r="B871" s="5"/>
      <c r="C871" s="5"/>
      <c r="D871" s="47"/>
      <c r="E871" s="47"/>
      <c r="F871" s="4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  <c r="ES871" s="35"/>
    </row>
    <row r="872" spans="1:149" ht="10.5" customHeight="1">
      <c r="A872" s="7" t="s">
        <v>23</v>
      </c>
      <c r="B872" s="5"/>
      <c r="C872" s="5"/>
      <c r="D872" s="47">
        <v>300000</v>
      </c>
      <c r="E872" s="47"/>
      <c r="F872" s="47">
        <f>D872+E872</f>
        <v>300000</v>
      </c>
      <c r="G872" s="6">
        <v>320000</v>
      </c>
      <c r="H872" s="6"/>
      <c r="I872" s="6"/>
      <c r="J872" s="6">
        <f>G872+H872</f>
        <v>320000</v>
      </c>
      <c r="K872" s="6"/>
      <c r="L872" s="6"/>
      <c r="M872" s="6"/>
      <c r="N872" s="6">
        <v>340000</v>
      </c>
      <c r="O872" s="6"/>
      <c r="P872" s="6">
        <f>P875*P877</f>
        <v>340000</v>
      </c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  <c r="ES872" s="35"/>
    </row>
    <row r="873" spans="1:149" ht="13.5" customHeight="1">
      <c r="A873" s="4" t="s">
        <v>3</v>
      </c>
      <c r="B873" s="5"/>
      <c r="C873" s="5"/>
      <c r="D873" s="47"/>
      <c r="E873" s="47"/>
      <c r="F873" s="4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1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  <c r="ES873" s="35"/>
    </row>
    <row r="874" spans="1:149" ht="1.5" customHeight="1" hidden="1">
      <c r="A874" s="7" t="s">
        <v>89</v>
      </c>
      <c r="B874" s="5"/>
      <c r="C874" s="5"/>
      <c r="D874" s="47"/>
      <c r="E874" s="47"/>
      <c r="F874" s="47">
        <f>D874+E874</f>
        <v>0</v>
      </c>
      <c r="G874" s="47"/>
      <c r="H874" s="47"/>
      <c r="I874" s="47"/>
      <c r="J874" s="47"/>
      <c r="K874" s="6"/>
      <c r="L874" s="6"/>
      <c r="M874" s="6"/>
      <c r="N874" s="6"/>
      <c r="O874" s="6"/>
      <c r="P874" s="6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  <c r="ES874" s="35"/>
    </row>
    <row r="875" spans="1:149" ht="15" customHeight="1">
      <c r="A875" s="7" t="s">
        <v>93</v>
      </c>
      <c r="B875" s="5"/>
      <c r="C875" s="5"/>
      <c r="D875" s="47">
        <v>20</v>
      </c>
      <c r="E875" s="47"/>
      <c r="F875" s="47">
        <f>D875+E875</f>
        <v>20</v>
      </c>
      <c r="G875" s="47">
        <v>20</v>
      </c>
      <c r="H875" s="47"/>
      <c r="I875" s="47"/>
      <c r="J875" s="47">
        <f>G875+H875</f>
        <v>20</v>
      </c>
      <c r="K875" s="6"/>
      <c r="L875" s="6"/>
      <c r="M875" s="6"/>
      <c r="N875" s="95">
        <v>20</v>
      </c>
      <c r="O875" s="6"/>
      <c r="P875" s="95">
        <f>N875</f>
        <v>20</v>
      </c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  <c r="ES875" s="35"/>
    </row>
    <row r="876" spans="1:149" ht="10.5" customHeight="1">
      <c r="A876" s="4" t="s">
        <v>5</v>
      </c>
      <c r="B876" s="5"/>
      <c r="C876" s="5"/>
      <c r="D876" s="47"/>
      <c r="E876" s="47"/>
      <c r="F876" s="4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  <c r="ES876" s="35"/>
    </row>
    <row r="877" spans="1:149" ht="22.5" customHeight="1">
      <c r="A877" s="7" t="s">
        <v>94</v>
      </c>
      <c r="B877" s="5"/>
      <c r="C877" s="5"/>
      <c r="D877" s="6">
        <f>D872/D875</f>
        <v>15000</v>
      </c>
      <c r="E877" s="6"/>
      <c r="F877" s="47">
        <f>D877+E877</f>
        <v>15000</v>
      </c>
      <c r="G877" s="6">
        <f>G872/G875</f>
        <v>16000</v>
      </c>
      <c r="H877" s="6"/>
      <c r="I877" s="6"/>
      <c r="J877" s="6">
        <f>G877+H877</f>
        <v>16000</v>
      </c>
      <c r="K877" s="6"/>
      <c r="L877" s="6"/>
      <c r="M877" s="6"/>
      <c r="N877" s="6">
        <f>N872/N875</f>
        <v>17000</v>
      </c>
      <c r="O877" s="6"/>
      <c r="P877" s="6">
        <f>N877</f>
        <v>17000</v>
      </c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</row>
    <row r="878" spans="1:17" s="209" customFormat="1" ht="29.25" customHeight="1">
      <c r="A878" s="242" t="s">
        <v>157</v>
      </c>
      <c r="B878" s="237"/>
      <c r="C878" s="237"/>
      <c r="D878" s="207">
        <f>D879</f>
        <v>782645</v>
      </c>
      <c r="E878" s="207"/>
      <c r="F878" s="207">
        <f>F879</f>
        <v>782645</v>
      </c>
      <c r="G878" s="207">
        <f>G879</f>
        <v>831732</v>
      </c>
      <c r="H878" s="207"/>
      <c r="I878" s="207">
        <f>I879</f>
        <v>0</v>
      </c>
      <c r="J878" s="207">
        <f>G878</f>
        <v>831732</v>
      </c>
      <c r="K878" s="243"/>
      <c r="L878" s="243"/>
      <c r="M878" s="243"/>
      <c r="N878" s="207">
        <f>N879</f>
        <v>828635</v>
      </c>
      <c r="O878" s="207"/>
      <c r="P878" s="207">
        <f>N878</f>
        <v>828635</v>
      </c>
      <c r="Q878" s="239"/>
    </row>
    <row r="879" spans="1:17" s="203" customFormat="1" ht="30.75" customHeight="1">
      <c r="A879" s="200" t="s">
        <v>463</v>
      </c>
      <c r="B879" s="201"/>
      <c r="C879" s="201"/>
      <c r="D879" s="199">
        <f>D881</f>
        <v>782645</v>
      </c>
      <c r="E879" s="199"/>
      <c r="F879" s="244">
        <f>D879</f>
        <v>782645</v>
      </c>
      <c r="G879" s="199">
        <f>G883*G885</f>
        <v>831732</v>
      </c>
      <c r="H879" s="199"/>
      <c r="I879" s="199"/>
      <c r="J879" s="199">
        <f>G879</f>
        <v>831732</v>
      </c>
      <c r="K879" s="199"/>
      <c r="L879" s="199"/>
      <c r="M879" s="199"/>
      <c r="N879" s="199">
        <f>N883*N885</f>
        <v>828635</v>
      </c>
      <c r="O879" s="199"/>
      <c r="P879" s="199">
        <f>N879</f>
        <v>828635</v>
      </c>
      <c r="Q879" s="240"/>
    </row>
    <row r="880" spans="1:149" ht="11.25">
      <c r="A880" s="4" t="s">
        <v>2</v>
      </c>
      <c r="B880" s="5"/>
      <c r="C880" s="5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1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  <c r="EB880" s="35"/>
      <c r="EC880" s="35"/>
      <c r="ED880" s="35"/>
      <c r="EE880" s="35"/>
      <c r="EF880" s="35"/>
      <c r="EG880" s="35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R880" s="35"/>
      <c r="ES880" s="35"/>
    </row>
    <row r="881" spans="1:149" ht="22.5">
      <c r="A881" s="7" t="s">
        <v>26</v>
      </c>
      <c r="B881" s="5"/>
      <c r="C881" s="5"/>
      <c r="D881" s="80">
        <v>782645</v>
      </c>
      <c r="E881" s="80"/>
      <c r="F881" s="80">
        <f>D881</f>
        <v>782645</v>
      </c>
      <c r="G881" s="80">
        <v>831732</v>
      </c>
      <c r="H881" s="80"/>
      <c r="I881" s="80"/>
      <c r="J881" s="80">
        <f>G881</f>
        <v>831732</v>
      </c>
      <c r="K881" s="80"/>
      <c r="L881" s="80"/>
      <c r="M881" s="80"/>
      <c r="N881" s="80">
        <v>828635</v>
      </c>
      <c r="O881" s="80"/>
      <c r="P881" s="80">
        <f>N881</f>
        <v>828635</v>
      </c>
      <c r="Q881" s="1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  <c r="ES881" s="35"/>
    </row>
    <row r="882" spans="1:149" ht="11.25">
      <c r="A882" s="4" t="s">
        <v>3</v>
      </c>
      <c r="B882" s="5"/>
      <c r="C882" s="5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1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  <c r="EB882" s="35"/>
      <c r="EC882" s="35"/>
      <c r="ED882" s="35"/>
      <c r="EE882" s="35"/>
      <c r="EF882" s="35"/>
      <c r="EG882" s="35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R882" s="35"/>
      <c r="ES882" s="35"/>
    </row>
    <row r="883" spans="1:149" ht="27.75" customHeight="1">
      <c r="A883" s="7" t="s">
        <v>25</v>
      </c>
      <c r="B883" s="5"/>
      <c r="C883" s="5"/>
      <c r="D883" s="80">
        <v>16</v>
      </c>
      <c r="E883" s="80"/>
      <c r="F883" s="80">
        <f>D883</f>
        <v>16</v>
      </c>
      <c r="G883" s="80">
        <v>16</v>
      </c>
      <c r="H883" s="80"/>
      <c r="I883" s="80"/>
      <c r="J883" s="80">
        <f>G883</f>
        <v>16</v>
      </c>
      <c r="K883" s="80"/>
      <c r="L883" s="80"/>
      <c r="M883" s="80"/>
      <c r="N883" s="80">
        <v>16</v>
      </c>
      <c r="O883" s="80"/>
      <c r="P883" s="80">
        <f>N883</f>
        <v>16</v>
      </c>
      <c r="Q883" s="1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  <c r="CC883" s="35"/>
      <c r="CD883" s="35"/>
      <c r="CE883" s="35"/>
      <c r="CF883" s="35"/>
      <c r="CG883" s="35"/>
      <c r="CH883" s="35"/>
      <c r="CI883" s="35"/>
      <c r="CJ883" s="35"/>
      <c r="CK883" s="35"/>
      <c r="CL883" s="35"/>
      <c r="CM883" s="35"/>
      <c r="CN883" s="35"/>
      <c r="CO883" s="35"/>
      <c r="CP883" s="35"/>
      <c r="CQ883" s="35"/>
      <c r="CR883" s="35"/>
      <c r="CS883" s="35"/>
      <c r="CT883" s="35"/>
      <c r="CU883" s="35"/>
      <c r="CV883" s="35"/>
      <c r="CW883" s="35"/>
      <c r="CX883" s="35"/>
      <c r="CY883" s="35"/>
      <c r="CZ883" s="35"/>
      <c r="DA883" s="35"/>
      <c r="DB883" s="35"/>
      <c r="DC883" s="35"/>
      <c r="DD883" s="35"/>
      <c r="DE883" s="35"/>
      <c r="DF883" s="35"/>
      <c r="DG883" s="35"/>
      <c r="DH883" s="35"/>
      <c r="DI883" s="35"/>
      <c r="DJ883" s="35"/>
      <c r="DK883" s="35"/>
      <c r="DL883" s="35"/>
      <c r="DM883" s="35"/>
      <c r="DN883" s="35"/>
      <c r="DO883" s="35"/>
      <c r="DP883" s="35"/>
      <c r="DQ883" s="35"/>
      <c r="DR883" s="35"/>
      <c r="DS883" s="35"/>
      <c r="DT883" s="35"/>
      <c r="DU883" s="35"/>
      <c r="DV883" s="35"/>
      <c r="DW883" s="35"/>
      <c r="DX883" s="35"/>
      <c r="DY883" s="35"/>
      <c r="DZ883" s="35"/>
      <c r="EA883" s="35"/>
      <c r="EB883" s="35"/>
      <c r="EC883" s="35"/>
      <c r="ED883" s="35"/>
      <c r="EE883" s="35"/>
      <c r="EF883" s="35"/>
      <c r="EG883" s="35"/>
      <c r="EH883" s="35"/>
      <c r="EI883" s="35"/>
      <c r="EJ883" s="35"/>
      <c r="EK883" s="35"/>
      <c r="EL883" s="35"/>
      <c r="EM883" s="35"/>
      <c r="EN883" s="35"/>
      <c r="EO883" s="35"/>
      <c r="EP883" s="35"/>
      <c r="EQ883" s="35"/>
      <c r="ER883" s="35"/>
      <c r="ES883" s="35"/>
    </row>
    <row r="884" spans="1:149" ht="11.25">
      <c r="A884" s="4" t="s">
        <v>5</v>
      </c>
      <c r="B884" s="5"/>
      <c r="C884" s="5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1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  <c r="EB884" s="35"/>
      <c r="EC884" s="35"/>
      <c r="ED884" s="35"/>
      <c r="EE884" s="35"/>
      <c r="EF884" s="35"/>
      <c r="EG884" s="35"/>
      <c r="EH884" s="35"/>
      <c r="EI884" s="35"/>
      <c r="EJ884" s="35"/>
      <c r="EK884" s="35"/>
      <c r="EL884" s="35"/>
      <c r="EM884" s="35"/>
      <c r="EN884" s="35"/>
      <c r="EO884" s="35"/>
      <c r="EP884" s="35"/>
      <c r="EQ884" s="35"/>
      <c r="ER884" s="35"/>
      <c r="ES884" s="35"/>
    </row>
    <row r="885" spans="1:149" ht="33.75">
      <c r="A885" s="7" t="s">
        <v>27</v>
      </c>
      <c r="B885" s="5"/>
      <c r="C885" s="5"/>
      <c r="D885" s="80">
        <f>D881/D883</f>
        <v>48915.3125</v>
      </c>
      <c r="E885" s="80"/>
      <c r="F885" s="80">
        <f>D885</f>
        <v>48915.3125</v>
      </c>
      <c r="G885" s="80">
        <f>G881/G883</f>
        <v>51983.25</v>
      </c>
      <c r="H885" s="80"/>
      <c r="I885" s="80"/>
      <c r="J885" s="80">
        <f>G885</f>
        <v>51983.25</v>
      </c>
      <c r="K885" s="80"/>
      <c r="L885" s="80"/>
      <c r="M885" s="80"/>
      <c r="N885" s="80">
        <f>N881/N883</f>
        <v>51789.6875</v>
      </c>
      <c r="O885" s="80"/>
      <c r="P885" s="80">
        <f>N885</f>
        <v>51789.6875</v>
      </c>
      <c r="Q885" s="1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  <c r="CC885" s="35"/>
      <c r="CD885" s="35"/>
      <c r="CE885" s="35"/>
      <c r="CF885" s="35"/>
      <c r="CG885" s="35"/>
      <c r="CH885" s="35"/>
      <c r="CI885" s="35"/>
      <c r="CJ885" s="35"/>
      <c r="CK885" s="35"/>
      <c r="CL885" s="35"/>
      <c r="CM885" s="35"/>
      <c r="CN885" s="35"/>
      <c r="CO885" s="35"/>
      <c r="CP885" s="35"/>
      <c r="CQ885" s="35"/>
      <c r="CR885" s="35"/>
      <c r="CS885" s="35"/>
      <c r="CT885" s="35"/>
      <c r="CU885" s="35"/>
      <c r="CV885" s="35"/>
      <c r="CW885" s="35"/>
      <c r="CX885" s="35"/>
      <c r="CY885" s="35"/>
      <c r="CZ885" s="35"/>
      <c r="DA885" s="35"/>
      <c r="DB885" s="35"/>
      <c r="DC885" s="35"/>
      <c r="DD885" s="35"/>
      <c r="DE885" s="35"/>
      <c r="DF885" s="35"/>
      <c r="DG885" s="35"/>
      <c r="DH885" s="35"/>
      <c r="DI885" s="35"/>
      <c r="DJ885" s="35"/>
      <c r="DK885" s="35"/>
      <c r="DL885" s="35"/>
      <c r="DM885" s="35"/>
      <c r="DN885" s="35"/>
      <c r="DO885" s="35"/>
      <c r="DP885" s="35"/>
      <c r="DQ885" s="35"/>
      <c r="DR885" s="35"/>
      <c r="DS885" s="35"/>
      <c r="DT885" s="35"/>
      <c r="DU885" s="35"/>
      <c r="DV885" s="35"/>
      <c r="DW885" s="35"/>
      <c r="DX885" s="35"/>
      <c r="DY885" s="35"/>
      <c r="DZ885" s="35"/>
      <c r="EA885" s="35"/>
      <c r="EB885" s="35"/>
      <c r="EC885" s="35"/>
      <c r="ED885" s="35"/>
      <c r="EE885" s="35"/>
      <c r="EF885" s="35"/>
      <c r="EG885" s="35"/>
      <c r="EH885" s="35"/>
      <c r="EI885" s="35"/>
      <c r="EJ885" s="35"/>
      <c r="EK885" s="35"/>
      <c r="EL885" s="35"/>
      <c r="EM885" s="35"/>
      <c r="EN885" s="35"/>
      <c r="EO885" s="35"/>
      <c r="EP885" s="35"/>
      <c r="EQ885" s="35"/>
      <c r="ER885" s="35"/>
      <c r="ES885" s="35"/>
    </row>
    <row r="886" spans="1:17" s="209" customFormat="1" ht="12.75">
      <c r="A886" s="206" t="s">
        <v>259</v>
      </c>
      <c r="B886" s="237"/>
      <c r="C886" s="237"/>
      <c r="D886" s="207"/>
      <c r="E886" s="207">
        <f>E888</f>
        <v>40850000</v>
      </c>
      <c r="F886" s="207">
        <f>D886+E886</f>
        <v>40850000</v>
      </c>
      <c r="G886" s="207"/>
      <c r="H886" s="207">
        <f>H888</f>
        <v>32733800</v>
      </c>
      <c r="I886" s="207" t="e">
        <f>I888+#REF!</f>
        <v>#REF!</v>
      </c>
      <c r="J886" s="207">
        <f>J888</f>
        <v>32733800</v>
      </c>
      <c r="K886" s="207" t="e">
        <f>K888+#REF!</f>
        <v>#REF!</v>
      </c>
      <c r="L886" s="207" t="e">
        <f>L888+#REF!</f>
        <v>#REF!</v>
      </c>
      <c r="M886" s="207" t="e">
        <f>M888+#REF!</f>
        <v>#REF!</v>
      </c>
      <c r="N886" s="207"/>
      <c r="O886" s="207">
        <f>O888</f>
        <v>34613800</v>
      </c>
      <c r="P886" s="207">
        <f>P888</f>
        <v>34613800</v>
      </c>
      <c r="Q886" s="239"/>
    </row>
    <row r="887" spans="1:149" ht="22.5">
      <c r="A887" s="78" t="s">
        <v>114</v>
      </c>
      <c r="B887" s="79"/>
      <c r="C887" s="79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1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  <c r="ES887" s="35"/>
    </row>
    <row r="888" spans="1:17" s="203" customFormat="1" ht="30.75" customHeight="1">
      <c r="A888" s="200" t="s">
        <v>464</v>
      </c>
      <c r="B888" s="201"/>
      <c r="C888" s="201"/>
      <c r="D888" s="245"/>
      <c r="E888" s="245">
        <f>E890</f>
        <v>40850000</v>
      </c>
      <c r="F888" s="245">
        <f>D888+E888</f>
        <v>40850000</v>
      </c>
      <c r="G888" s="199"/>
      <c r="H888" s="199">
        <f>SUM(H890)</f>
        <v>32733800</v>
      </c>
      <c r="I888" s="199"/>
      <c r="J888" s="199">
        <f>G888+H888+I888</f>
        <v>32733800</v>
      </c>
      <c r="K888" s="199"/>
      <c r="L888" s="199"/>
      <c r="M888" s="199"/>
      <c r="N888" s="199"/>
      <c r="O888" s="199">
        <f>O890</f>
        <v>34613800</v>
      </c>
      <c r="P888" s="199">
        <f>N888+O888</f>
        <v>34613800</v>
      </c>
      <c r="Q888" s="240"/>
    </row>
    <row r="889" spans="1:17" s="28" customFormat="1" ht="11.25">
      <c r="A889" s="91" t="s">
        <v>2</v>
      </c>
      <c r="B889" s="83"/>
      <c r="C889" s="83"/>
      <c r="D889" s="101"/>
      <c r="E889" s="101"/>
      <c r="F889" s="101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43"/>
    </row>
    <row r="890" spans="1:17" s="28" customFormat="1" ht="11.25">
      <c r="A890" s="102" t="s">
        <v>23</v>
      </c>
      <c r="B890" s="103"/>
      <c r="C890" s="103"/>
      <c r="D890" s="104"/>
      <c r="E890" s="104">
        <v>40850000</v>
      </c>
      <c r="F890" s="104">
        <f>E890</f>
        <v>40850000</v>
      </c>
      <c r="G890" s="105"/>
      <c r="H890" s="105">
        <v>32733800</v>
      </c>
      <c r="I890" s="105"/>
      <c r="J890" s="105">
        <f>H890</f>
        <v>32733800</v>
      </c>
      <c r="K890" s="105"/>
      <c r="L890" s="105"/>
      <c r="M890" s="105"/>
      <c r="N890" s="105"/>
      <c r="O890" s="105">
        <v>34613800</v>
      </c>
      <c r="P890" s="105">
        <f>O890</f>
        <v>34613800</v>
      </c>
      <c r="Q890" s="43"/>
    </row>
    <row r="891" spans="1:17" s="28" customFormat="1" ht="11.25">
      <c r="A891" s="91" t="s">
        <v>3</v>
      </c>
      <c r="B891" s="83"/>
      <c r="C891" s="83"/>
      <c r="D891" s="101"/>
      <c r="E891" s="101"/>
      <c r="F891" s="101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43"/>
    </row>
    <row r="892" spans="1:17" s="28" customFormat="1" ht="11.25">
      <c r="A892" s="102" t="s">
        <v>104</v>
      </c>
      <c r="B892" s="103"/>
      <c r="C892" s="103"/>
      <c r="D892" s="104"/>
      <c r="E892" s="104">
        <v>17</v>
      </c>
      <c r="F892" s="104">
        <f>E892</f>
        <v>17</v>
      </c>
      <c r="G892" s="105"/>
      <c r="H892" s="105">
        <v>17</v>
      </c>
      <c r="I892" s="105"/>
      <c r="J892" s="105">
        <f>H892</f>
        <v>17</v>
      </c>
      <c r="K892" s="105">
        <f>H892</f>
        <v>17</v>
      </c>
      <c r="L892" s="105">
        <f>J892</f>
        <v>17</v>
      </c>
      <c r="M892" s="105">
        <f>K892</f>
        <v>17</v>
      </c>
      <c r="N892" s="105"/>
      <c r="O892" s="105">
        <v>17</v>
      </c>
      <c r="P892" s="105">
        <f>O892</f>
        <v>17</v>
      </c>
      <c r="Q892" s="43"/>
    </row>
    <row r="893" spans="1:17" s="28" customFormat="1" ht="11.25">
      <c r="A893" s="102" t="s">
        <v>5</v>
      </c>
      <c r="B893" s="103"/>
      <c r="C893" s="103"/>
      <c r="D893" s="104"/>
      <c r="E893" s="104"/>
      <c r="F893" s="104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43"/>
    </row>
    <row r="894" spans="1:17" s="28" customFormat="1" ht="22.5">
      <c r="A894" s="102" t="s">
        <v>193</v>
      </c>
      <c r="B894" s="103"/>
      <c r="C894" s="103"/>
      <c r="D894" s="104"/>
      <c r="E894" s="105">
        <f>E890/E892</f>
        <v>2402941.1764705884</v>
      </c>
      <c r="F894" s="105">
        <f>E894</f>
        <v>2402941.1764705884</v>
      </c>
      <c r="G894" s="105"/>
      <c r="H894" s="105">
        <f>SUM(H890)/H892</f>
        <v>1925517.6470588236</v>
      </c>
      <c r="I894" s="105"/>
      <c r="J894" s="105">
        <f>SUM(J890)/J892</f>
        <v>1925517.6470588236</v>
      </c>
      <c r="K894" s="105"/>
      <c r="L894" s="105"/>
      <c r="M894" s="105"/>
      <c r="N894" s="105"/>
      <c r="O894" s="105">
        <f>SUM(O890)/O892</f>
        <v>2036105.8823529412</v>
      </c>
      <c r="P894" s="105">
        <f>SUM(P890)/P892</f>
        <v>2036105.8823529412</v>
      </c>
      <c r="Q894" s="43"/>
    </row>
    <row r="895" spans="1:17" s="224" customFormat="1" ht="27" customHeight="1">
      <c r="A895" s="206" t="s">
        <v>260</v>
      </c>
      <c r="B895" s="237"/>
      <c r="C895" s="237"/>
      <c r="D895" s="246"/>
      <c r="E895" s="207">
        <f>E897</f>
        <v>37500000</v>
      </c>
      <c r="F895" s="207">
        <f>E895</f>
        <v>37500000</v>
      </c>
      <c r="G895" s="207"/>
      <c r="H895" s="207">
        <f>H897</f>
        <v>39000000</v>
      </c>
      <c r="I895" s="207"/>
      <c r="J895" s="207">
        <f>H895</f>
        <v>39000000</v>
      </c>
      <c r="K895" s="207"/>
      <c r="L895" s="207"/>
      <c r="M895" s="207"/>
      <c r="N895" s="207"/>
      <c r="O895" s="207">
        <f>O897</f>
        <v>41500000</v>
      </c>
      <c r="P895" s="207">
        <f>O895</f>
        <v>41500000</v>
      </c>
      <c r="Q895" s="247"/>
    </row>
    <row r="896" spans="1:17" s="28" customFormat="1" ht="22.5">
      <c r="A896" s="78" t="s">
        <v>263</v>
      </c>
      <c r="B896" s="103"/>
      <c r="C896" s="103"/>
      <c r="D896" s="104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43"/>
    </row>
    <row r="897" spans="1:17" s="203" customFormat="1" ht="38.25">
      <c r="A897" s="200" t="s">
        <v>465</v>
      </c>
      <c r="B897" s="201"/>
      <c r="C897" s="201"/>
      <c r="D897" s="245"/>
      <c r="E897" s="199">
        <f>E899</f>
        <v>37500000</v>
      </c>
      <c r="F897" s="199">
        <f>E897</f>
        <v>37500000</v>
      </c>
      <c r="G897" s="199"/>
      <c r="H897" s="199">
        <f>H899</f>
        <v>39000000</v>
      </c>
      <c r="I897" s="199"/>
      <c r="J897" s="199">
        <f>H897</f>
        <v>39000000</v>
      </c>
      <c r="K897" s="199"/>
      <c r="L897" s="199"/>
      <c r="M897" s="199"/>
      <c r="N897" s="199"/>
      <c r="O897" s="199">
        <f>O899</f>
        <v>41500000</v>
      </c>
      <c r="P897" s="199">
        <f>O897</f>
        <v>41500000</v>
      </c>
      <c r="Q897" s="240"/>
    </row>
    <row r="898" spans="1:17" s="28" customFormat="1" ht="11.25">
      <c r="A898" s="91" t="s">
        <v>2</v>
      </c>
      <c r="B898" s="103"/>
      <c r="C898" s="103"/>
      <c r="D898" s="104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43"/>
    </row>
    <row r="899" spans="1:17" s="28" customFormat="1" ht="11.25">
      <c r="A899" s="102" t="s">
        <v>23</v>
      </c>
      <c r="B899" s="103"/>
      <c r="C899" s="103"/>
      <c r="D899" s="104"/>
      <c r="E899" s="105">
        <v>37500000</v>
      </c>
      <c r="F899" s="105">
        <f>E899</f>
        <v>37500000</v>
      </c>
      <c r="G899" s="105"/>
      <c r="H899" s="105">
        <v>39000000</v>
      </c>
      <c r="I899" s="105"/>
      <c r="J899" s="105">
        <f>H899</f>
        <v>39000000</v>
      </c>
      <c r="K899" s="105"/>
      <c r="L899" s="105"/>
      <c r="M899" s="105"/>
      <c r="N899" s="105"/>
      <c r="O899" s="105">
        <v>41500000</v>
      </c>
      <c r="P899" s="105">
        <f>O899</f>
        <v>41500000</v>
      </c>
      <c r="Q899" s="43"/>
    </row>
    <row r="900" spans="1:17" s="28" customFormat="1" ht="11.25">
      <c r="A900" s="91" t="s">
        <v>3</v>
      </c>
      <c r="B900" s="103"/>
      <c r="C900" s="103"/>
      <c r="D900" s="104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43"/>
    </row>
    <row r="901" spans="1:17" s="28" customFormat="1" ht="11.25">
      <c r="A901" s="102" t="s">
        <v>104</v>
      </c>
      <c r="B901" s="103"/>
      <c r="C901" s="103"/>
      <c r="D901" s="104"/>
      <c r="E901" s="105">
        <v>14</v>
      </c>
      <c r="F901" s="105">
        <f>E901</f>
        <v>14</v>
      </c>
      <c r="G901" s="105"/>
      <c r="H901" s="105">
        <v>14</v>
      </c>
      <c r="I901" s="105"/>
      <c r="J901" s="105">
        <f>H901</f>
        <v>14</v>
      </c>
      <c r="K901" s="105"/>
      <c r="L901" s="105"/>
      <c r="M901" s="105"/>
      <c r="N901" s="105"/>
      <c r="O901" s="105">
        <v>14</v>
      </c>
      <c r="P901" s="105">
        <f>O901</f>
        <v>14</v>
      </c>
      <c r="Q901" s="43"/>
    </row>
    <row r="902" spans="1:17" s="28" customFormat="1" ht="11.25">
      <c r="A902" s="91" t="s">
        <v>5</v>
      </c>
      <c r="B902" s="103"/>
      <c r="C902" s="103"/>
      <c r="D902" s="104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43"/>
    </row>
    <row r="903" spans="1:17" s="28" customFormat="1" ht="22.5">
      <c r="A903" s="102" t="s">
        <v>193</v>
      </c>
      <c r="B903" s="103"/>
      <c r="C903" s="103"/>
      <c r="D903" s="104"/>
      <c r="E903" s="105">
        <f>E899/E901</f>
        <v>2678571.4285714286</v>
      </c>
      <c r="F903" s="105">
        <f>E903</f>
        <v>2678571.4285714286</v>
      </c>
      <c r="G903" s="105"/>
      <c r="H903" s="105">
        <f>H899/H901</f>
        <v>2785714.285714286</v>
      </c>
      <c r="I903" s="105"/>
      <c r="J903" s="105">
        <f>H903</f>
        <v>2785714.285714286</v>
      </c>
      <c r="K903" s="105"/>
      <c r="L903" s="105"/>
      <c r="M903" s="105"/>
      <c r="N903" s="105"/>
      <c r="O903" s="105">
        <f>O899/O901</f>
        <v>2964285.714285714</v>
      </c>
      <c r="P903" s="105">
        <f>O903</f>
        <v>2964285.714285714</v>
      </c>
      <c r="Q903" s="43"/>
    </row>
    <row r="904" spans="1:17" s="224" customFormat="1" ht="23.25" customHeight="1">
      <c r="A904" s="206" t="s">
        <v>261</v>
      </c>
      <c r="B904" s="206"/>
      <c r="C904" s="206"/>
      <c r="D904" s="249"/>
      <c r="E904" s="207">
        <f>E906</f>
        <v>14000000</v>
      </c>
      <c r="F904" s="207">
        <f>E904</f>
        <v>14000000</v>
      </c>
      <c r="G904" s="207"/>
      <c r="H904" s="207">
        <f>H906</f>
        <v>5000000</v>
      </c>
      <c r="I904" s="207"/>
      <c r="J904" s="207">
        <f>H904</f>
        <v>5000000</v>
      </c>
      <c r="K904" s="207"/>
      <c r="L904" s="207"/>
      <c r="M904" s="207"/>
      <c r="N904" s="207"/>
      <c r="O904" s="207"/>
      <c r="P904" s="207"/>
      <c r="Q904" s="247"/>
    </row>
    <row r="905" spans="1:17" s="28" customFormat="1" ht="22.5">
      <c r="A905" s="78" t="s">
        <v>262</v>
      </c>
      <c r="B905" s="103"/>
      <c r="C905" s="103"/>
      <c r="D905" s="104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43"/>
    </row>
    <row r="906" spans="1:17" s="203" customFormat="1" ht="31.5" customHeight="1">
      <c r="A906" s="200" t="s">
        <v>466</v>
      </c>
      <c r="B906" s="201"/>
      <c r="C906" s="201"/>
      <c r="D906" s="245"/>
      <c r="E906" s="199">
        <f>E908</f>
        <v>14000000</v>
      </c>
      <c r="F906" s="199">
        <f>E906</f>
        <v>14000000</v>
      </c>
      <c r="G906" s="199"/>
      <c r="H906" s="199">
        <f>H908</f>
        <v>5000000</v>
      </c>
      <c r="I906" s="199"/>
      <c r="J906" s="199">
        <f>H906</f>
        <v>5000000</v>
      </c>
      <c r="K906" s="199"/>
      <c r="L906" s="199"/>
      <c r="M906" s="199"/>
      <c r="N906" s="199"/>
      <c r="O906" s="199"/>
      <c r="P906" s="199"/>
      <c r="Q906" s="240"/>
    </row>
    <row r="907" spans="1:17" s="28" customFormat="1" ht="11.25">
      <c r="A907" s="91" t="s">
        <v>2</v>
      </c>
      <c r="B907" s="103"/>
      <c r="C907" s="103"/>
      <c r="D907" s="104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43"/>
    </row>
    <row r="908" spans="1:17" s="28" customFormat="1" ht="11.25">
      <c r="A908" s="102" t="s">
        <v>23</v>
      </c>
      <c r="B908" s="103"/>
      <c r="C908" s="103"/>
      <c r="D908" s="104"/>
      <c r="E908" s="105">
        <v>14000000</v>
      </c>
      <c r="F908" s="105">
        <f>E908</f>
        <v>14000000</v>
      </c>
      <c r="G908" s="105"/>
      <c r="H908" s="105">
        <v>5000000</v>
      </c>
      <c r="I908" s="105"/>
      <c r="J908" s="105">
        <f>H908</f>
        <v>5000000</v>
      </c>
      <c r="K908" s="105"/>
      <c r="L908" s="105"/>
      <c r="M908" s="105"/>
      <c r="N908" s="105"/>
      <c r="O908" s="105"/>
      <c r="P908" s="105"/>
      <c r="Q908" s="43"/>
    </row>
    <row r="909" spans="1:17" s="28" customFormat="1" ht="11.25">
      <c r="A909" s="91" t="s">
        <v>3</v>
      </c>
      <c r="B909" s="103"/>
      <c r="C909" s="103"/>
      <c r="D909" s="104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43"/>
    </row>
    <row r="910" spans="1:17" s="28" customFormat="1" ht="11.25">
      <c r="A910" s="102" t="s">
        <v>104</v>
      </c>
      <c r="B910" s="103"/>
      <c r="C910" s="103"/>
      <c r="D910" s="104"/>
      <c r="E910" s="105">
        <v>3</v>
      </c>
      <c r="F910" s="105">
        <f>E910</f>
        <v>3</v>
      </c>
      <c r="G910" s="105"/>
      <c r="H910" s="105">
        <v>1</v>
      </c>
      <c r="I910" s="105"/>
      <c r="J910" s="105">
        <f>H910</f>
        <v>1</v>
      </c>
      <c r="K910" s="105"/>
      <c r="L910" s="105"/>
      <c r="M910" s="105"/>
      <c r="N910" s="105"/>
      <c r="O910" s="105"/>
      <c r="P910" s="105"/>
      <c r="Q910" s="43"/>
    </row>
    <row r="911" spans="1:17" s="28" customFormat="1" ht="11.25">
      <c r="A911" s="102" t="s">
        <v>5</v>
      </c>
      <c r="B911" s="103"/>
      <c r="C911" s="103"/>
      <c r="D911" s="104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43"/>
    </row>
    <row r="912" spans="1:17" s="28" customFormat="1" ht="22.5">
      <c r="A912" s="102" t="s">
        <v>193</v>
      </c>
      <c r="B912" s="103"/>
      <c r="C912" s="103"/>
      <c r="D912" s="104"/>
      <c r="E912" s="105">
        <f>E908/E910</f>
        <v>4666666.666666667</v>
      </c>
      <c r="F912" s="105">
        <f>E912</f>
        <v>4666666.666666667</v>
      </c>
      <c r="G912" s="105"/>
      <c r="H912" s="105">
        <f>H908/H910</f>
        <v>5000000</v>
      </c>
      <c r="I912" s="105"/>
      <c r="J912" s="105">
        <f>H912</f>
        <v>5000000</v>
      </c>
      <c r="K912" s="105"/>
      <c r="L912" s="105"/>
      <c r="M912" s="105"/>
      <c r="N912" s="105"/>
      <c r="O912" s="105"/>
      <c r="P912" s="105"/>
      <c r="Q912" s="43"/>
    </row>
    <row r="913" spans="1:17" s="209" customFormat="1" ht="23.25" customHeight="1">
      <c r="A913" s="206" t="s">
        <v>138</v>
      </c>
      <c r="B913" s="237"/>
      <c r="C913" s="237"/>
      <c r="D913" s="249"/>
      <c r="E913" s="249">
        <f>E915</f>
        <v>-2054092</v>
      </c>
      <c r="F913" s="249">
        <f>F915</f>
        <v>-2054092</v>
      </c>
      <c r="G913" s="249"/>
      <c r="H913" s="249"/>
      <c r="I913" s="249"/>
      <c r="J913" s="249"/>
      <c r="K913" s="249"/>
      <c r="L913" s="249"/>
      <c r="M913" s="249"/>
      <c r="N913" s="249"/>
      <c r="O913" s="249"/>
      <c r="P913" s="249"/>
      <c r="Q913" s="249">
        <f>Q915</f>
        <v>0</v>
      </c>
    </row>
    <row r="914" spans="1:149" ht="17.25" customHeight="1">
      <c r="A914" s="7" t="s">
        <v>111</v>
      </c>
      <c r="B914" s="5"/>
      <c r="C914" s="5"/>
      <c r="D914" s="47"/>
      <c r="E914" s="177"/>
      <c r="F914" s="17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1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  <c r="ED914" s="35"/>
      <c r="EE914" s="35"/>
      <c r="EF914" s="35"/>
      <c r="EG914" s="35"/>
      <c r="EH914" s="35"/>
      <c r="EI914" s="35"/>
      <c r="EJ914" s="35"/>
      <c r="EK914" s="35"/>
      <c r="EL914" s="35"/>
      <c r="EM914" s="35"/>
      <c r="EN914" s="35"/>
      <c r="EO914" s="35"/>
      <c r="EP914" s="35"/>
      <c r="EQ914" s="35"/>
      <c r="ER914" s="35"/>
      <c r="ES914" s="35"/>
    </row>
    <row r="915" spans="1:17" s="203" customFormat="1" ht="25.5">
      <c r="A915" s="200" t="s">
        <v>467</v>
      </c>
      <c r="B915" s="201"/>
      <c r="C915" s="201"/>
      <c r="D915" s="245"/>
      <c r="E915" s="245">
        <f>E917</f>
        <v>-2054092</v>
      </c>
      <c r="F915" s="245">
        <f>D915+E915</f>
        <v>-2054092</v>
      </c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240"/>
    </row>
    <row r="916" spans="1:149" ht="11.25">
      <c r="A916" s="4" t="s">
        <v>2</v>
      </c>
      <c r="B916" s="5"/>
      <c r="C916" s="5"/>
      <c r="D916" s="47"/>
      <c r="E916" s="177"/>
      <c r="F916" s="17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1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  <c r="DA916" s="35"/>
      <c r="DB916" s="35"/>
      <c r="DC916" s="35"/>
      <c r="DD916" s="35"/>
      <c r="DE916" s="35"/>
      <c r="DF916" s="35"/>
      <c r="DG916" s="35"/>
      <c r="DH916" s="35"/>
      <c r="DI916" s="35"/>
      <c r="DJ916" s="35"/>
      <c r="DK916" s="35"/>
      <c r="DL916" s="35"/>
      <c r="DM916" s="35"/>
      <c r="DN916" s="35"/>
      <c r="DO916" s="35"/>
      <c r="DP916" s="35"/>
      <c r="DQ916" s="35"/>
      <c r="DR916" s="35"/>
      <c r="DS916" s="35"/>
      <c r="DT916" s="35"/>
      <c r="DU916" s="35"/>
      <c r="DV916" s="35"/>
      <c r="DW916" s="35"/>
      <c r="DX916" s="35"/>
      <c r="DY916" s="35"/>
      <c r="DZ916" s="35"/>
      <c r="EA916" s="35"/>
      <c r="EB916" s="35"/>
      <c r="EC916" s="35"/>
      <c r="ED916" s="35"/>
      <c r="EE916" s="35"/>
      <c r="EF916" s="35"/>
      <c r="EG916" s="35"/>
      <c r="EH916" s="35"/>
      <c r="EI916" s="35"/>
      <c r="EJ916" s="35"/>
      <c r="EK916" s="35"/>
      <c r="EL916" s="35"/>
      <c r="EM916" s="35"/>
      <c r="EN916" s="35"/>
      <c r="EO916" s="35"/>
      <c r="EP916" s="35"/>
      <c r="EQ916" s="35"/>
      <c r="ER916" s="35"/>
      <c r="ES916" s="35"/>
    </row>
    <row r="917" spans="1:149" ht="22.5">
      <c r="A917" s="7" t="s">
        <v>113</v>
      </c>
      <c r="B917" s="5"/>
      <c r="C917" s="5"/>
      <c r="D917" s="33"/>
      <c r="E917" s="145">
        <f>E919*E921</f>
        <v>-2054092</v>
      </c>
      <c r="F917" s="145">
        <f>F919*F921</f>
        <v>-2054092</v>
      </c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  <c r="ES917" s="35"/>
    </row>
    <row r="918" spans="1:149" ht="11.25">
      <c r="A918" s="4" t="s">
        <v>3</v>
      </c>
      <c r="B918" s="5"/>
      <c r="C918" s="5"/>
      <c r="D918" s="33"/>
      <c r="E918" s="145"/>
      <c r="F918" s="145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1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  <c r="DA918" s="35"/>
      <c r="DB918" s="35"/>
      <c r="DC918" s="35"/>
      <c r="DD918" s="35"/>
      <c r="DE918" s="35"/>
      <c r="DF918" s="35"/>
      <c r="DG918" s="35"/>
      <c r="DH918" s="35"/>
      <c r="DI918" s="35"/>
      <c r="DJ918" s="35"/>
      <c r="DK918" s="35"/>
      <c r="DL918" s="35"/>
      <c r="DM918" s="35"/>
      <c r="DN918" s="35"/>
      <c r="DO918" s="35"/>
      <c r="DP918" s="35"/>
      <c r="DQ918" s="35"/>
      <c r="DR918" s="35"/>
      <c r="DS918" s="35"/>
      <c r="DT918" s="35"/>
      <c r="DU918" s="35"/>
      <c r="DV918" s="35"/>
      <c r="DW918" s="35"/>
      <c r="DX918" s="35"/>
      <c r="DY918" s="35"/>
      <c r="DZ918" s="35"/>
      <c r="EA918" s="35"/>
      <c r="EB918" s="35"/>
      <c r="EC918" s="35"/>
      <c r="ED918" s="35"/>
      <c r="EE918" s="35"/>
      <c r="EF918" s="35"/>
      <c r="EG918" s="35"/>
      <c r="EH918" s="35"/>
      <c r="EI918" s="35"/>
      <c r="EJ918" s="35"/>
      <c r="EK918" s="35"/>
      <c r="EL918" s="35"/>
      <c r="EM918" s="35"/>
      <c r="EN918" s="35"/>
      <c r="EO918" s="35"/>
      <c r="EP918" s="35"/>
      <c r="EQ918" s="35"/>
      <c r="ER918" s="35"/>
      <c r="ES918" s="35"/>
    </row>
    <row r="919" spans="1:149" ht="22.5">
      <c r="A919" s="7" t="s">
        <v>112</v>
      </c>
      <c r="B919" s="5"/>
      <c r="C919" s="5"/>
      <c r="D919" s="33"/>
      <c r="E919" s="178">
        <v>1</v>
      </c>
      <c r="F919" s="178">
        <f>D919+E919</f>
        <v>1</v>
      </c>
      <c r="G919" s="49"/>
      <c r="H919" s="50"/>
      <c r="I919" s="49"/>
      <c r="J919" s="50"/>
      <c r="K919" s="49"/>
      <c r="L919" s="49"/>
      <c r="M919" s="49"/>
      <c r="N919" s="49"/>
      <c r="O919" s="50"/>
      <c r="P919" s="50"/>
      <c r="Q919" s="1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  <c r="DA919" s="35"/>
      <c r="DB919" s="35"/>
      <c r="DC919" s="35"/>
      <c r="DD919" s="35"/>
      <c r="DE919" s="35"/>
      <c r="DF919" s="35"/>
      <c r="DG919" s="35"/>
      <c r="DH919" s="35"/>
      <c r="DI919" s="35"/>
      <c r="DJ919" s="35"/>
      <c r="DK919" s="35"/>
      <c r="DL919" s="35"/>
      <c r="DM919" s="35"/>
      <c r="DN919" s="35"/>
      <c r="DO919" s="35"/>
      <c r="DP919" s="35"/>
      <c r="DQ919" s="35"/>
      <c r="DR919" s="35"/>
      <c r="DS919" s="35"/>
      <c r="DT919" s="35"/>
      <c r="DU919" s="35"/>
      <c r="DV919" s="35"/>
      <c r="DW919" s="35"/>
      <c r="DX919" s="35"/>
      <c r="DY919" s="35"/>
      <c r="DZ919" s="35"/>
      <c r="EA919" s="35"/>
      <c r="EB919" s="35"/>
      <c r="EC919" s="35"/>
      <c r="ED919" s="35"/>
      <c r="EE919" s="35"/>
      <c r="EF919" s="35"/>
      <c r="EG919" s="35"/>
      <c r="EH919" s="35"/>
      <c r="EI919" s="35"/>
      <c r="EJ919" s="35"/>
      <c r="EK919" s="35"/>
      <c r="EL919" s="35"/>
      <c r="EM919" s="35"/>
      <c r="EN919" s="35"/>
      <c r="EO919" s="35"/>
      <c r="EP919" s="35"/>
      <c r="EQ919" s="35"/>
      <c r="ER919" s="35"/>
      <c r="ES919" s="35"/>
    </row>
    <row r="920" spans="1:149" ht="11.25">
      <c r="A920" s="23" t="s">
        <v>5</v>
      </c>
      <c r="B920" s="5"/>
      <c r="C920" s="5"/>
      <c r="D920" s="33"/>
      <c r="E920" s="145"/>
      <c r="F920" s="145"/>
      <c r="G920" s="49"/>
      <c r="H920" s="50"/>
      <c r="I920" s="49"/>
      <c r="J920" s="50"/>
      <c r="K920" s="49"/>
      <c r="L920" s="49"/>
      <c r="M920" s="49"/>
      <c r="N920" s="49"/>
      <c r="O920" s="50"/>
      <c r="P920" s="5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  <c r="ES920" s="35"/>
    </row>
    <row r="921" spans="1:149" ht="22.5">
      <c r="A921" s="29" t="s">
        <v>159</v>
      </c>
      <c r="B921" s="5"/>
      <c r="C921" s="5"/>
      <c r="D921" s="33"/>
      <c r="E921" s="145">
        <v>-2054092</v>
      </c>
      <c r="F921" s="145">
        <f>E921</f>
        <v>-2054092</v>
      </c>
      <c r="G921" s="49"/>
      <c r="H921" s="49"/>
      <c r="I921" s="49"/>
      <c r="J921" s="49"/>
      <c r="K921" s="49"/>
      <c r="L921" s="49"/>
      <c r="M921" s="49"/>
      <c r="N921" s="49"/>
      <c r="O921" s="50"/>
      <c r="P921" s="50"/>
      <c r="Q921" s="1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  <c r="EB921" s="35"/>
      <c r="EC921" s="35"/>
      <c r="ED921" s="35"/>
      <c r="EE921" s="35"/>
      <c r="EF921" s="35"/>
      <c r="EG921" s="35"/>
      <c r="EH921" s="35"/>
      <c r="EI921" s="35"/>
      <c r="EJ921" s="35"/>
      <c r="EK921" s="35"/>
      <c r="EL921" s="35"/>
      <c r="EM921" s="35"/>
      <c r="EN921" s="35"/>
      <c r="EO921" s="35"/>
      <c r="EP921" s="35"/>
      <c r="EQ921" s="35"/>
      <c r="ER921" s="35"/>
      <c r="ES921" s="35"/>
    </row>
    <row r="922" spans="1:17" s="209" customFormat="1" ht="12.75">
      <c r="A922" s="206" t="s">
        <v>149</v>
      </c>
      <c r="B922" s="237"/>
      <c r="C922" s="237"/>
      <c r="D922" s="225"/>
      <c r="E922" s="226">
        <f>E924</f>
        <v>-740000</v>
      </c>
      <c r="F922" s="226">
        <f>E922</f>
        <v>-740000</v>
      </c>
      <c r="G922" s="249"/>
      <c r="H922" s="249"/>
      <c r="I922" s="249"/>
      <c r="J922" s="249"/>
      <c r="K922" s="250"/>
      <c r="L922" s="250"/>
      <c r="M922" s="250"/>
      <c r="N922" s="250"/>
      <c r="O922" s="251"/>
      <c r="P922" s="251"/>
      <c r="Q922" s="239"/>
    </row>
    <row r="923" spans="1:149" ht="11.25">
      <c r="A923" s="7" t="s">
        <v>111</v>
      </c>
      <c r="B923" s="5"/>
      <c r="C923" s="5"/>
      <c r="D923" s="33"/>
      <c r="E923" s="145"/>
      <c r="F923" s="145"/>
      <c r="G923" s="6"/>
      <c r="H923" s="6"/>
      <c r="I923" s="6"/>
      <c r="J923" s="6"/>
      <c r="K923" s="49"/>
      <c r="L923" s="49"/>
      <c r="M923" s="49"/>
      <c r="N923" s="49"/>
      <c r="O923" s="50"/>
      <c r="P923" s="50"/>
      <c r="Q923" s="1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  <c r="EB923" s="35"/>
      <c r="EC923" s="35"/>
      <c r="ED923" s="35"/>
      <c r="EE923" s="35"/>
      <c r="EF923" s="35"/>
      <c r="EG923" s="35"/>
      <c r="EH923" s="35"/>
      <c r="EI923" s="35"/>
      <c r="EJ923" s="35"/>
      <c r="EK923" s="35"/>
      <c r="EL923" s="35"/>
      <c r="EM923" s="35"/>
      <c r="EN923" s="35"/>
      <c r="EO923" s="35"/>
      <c r="EP923" s="35"/>
      <c r="EQ923" s="35"/>
      <c r="ER923" s="35"/>
      <c r="ES923" s="35"/>
    </row>
    <row r="924" spans="1:17" s="198" customFormat="1" ht="34.5" customHeight="1">
      <c r="A924" s="200" t="s">
        <v>468</v>
      </c>
      <c r="B924" s="196"/>
      <c r="C924" s="196"/>
      <c r="D924" s="228"/>
      <c r="E924" s="229">
        <f>E926</f>
        <v>-740000</v>
      </c>
      <c r="F924" s="229">
        <f>E924</f>
        <v>-740000</v>
      </c>
      <c r="G924" s="199"/>
      <c r="H924" s="199"/>
      <c r="I924" s="199"/>
      <c r="J924" s="199"/>
      <c r="K924" s="244"/>
      <c r="L924" s="244"/>
      <c r="M924" s="244"/>
      <c r="N924" s="244"/>
      <c r="O924" s="252"/>
      <c r="P924" s="252"/>
      <c r="Q924" s="248"/>
    </row>
    <row r="925" spans="1:149" ht="11.25">
      <c r="A925" s="4" t="s">
        <v>2</v>
      </c>
      <c r="B925" s="5"/>
      <c r="C925" s="5"/>
      <c r="D925" s="33"/>
      <c r="E925" s="145"/>
      <c r="F925" s="145"/>
      <c r="G925" s="6"/>
      <c r="H925" s="6"/>
      <c r="I925" s="6"/>
      <c r="J925" s="6"/>
      <c r="K925" s="49"/>
      <c r="L925" s="49"/>
      <c r="M925" s="49"/>
      <c r="N925" s="49"/>
      <c r="O925" s="50"/>
      <c r="P925" s="50"/>
      <c r="Q925" s="1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  <c r="EB925" s="35"/>
      <c r="EC925" s="35"/>
      <c r="ED925" s="35"/>
      <c r="EE925" s="35"/>
      <c r="EF925" s="35"/>
      <c r="EG925" s="35"/>
      <c r="EH925" s="35"/>
      <c r="EI925" s="35"/>
      <c r="EJ925" s="35"/>
      <c r="EK925" s="35"/>
      <c r="EL925" s="35"/>
      <c r="EM925" s="35"/>
      <c r="EN925" s="35"/>
      <c r="EO925" s="35"/>
      <c r="EP925" s="35"/>
      <c r="EQ925" s="35"/>
      <c r="ER925" s="35"/>
      <c r="ES925" s="35"/>
    </row>
    <row r="926" spans="1:149" ht="22.5">
      <c r="A926" s="7" t="s">
        <v>113</v>
      </c>
      <c r="B926" s="5"/>
      <c r="C926" s="5"/>
      <c r="D926" s="33"/>
      <c r="E926" s="142">
        <v>-740000</v>
      </c>
      <c r="F926" s="142">
        <f>E926</f>
        <v>-740000</v>
      </c>
      <c r="G926" s="49"/>
      <c r="H926" s="49"/>
      <c r="I926" s="49"/>
      <c r="J926" s="49"/>
      <c r="K926" s="49"/>
      <c r="L926" s="49"/>
      <c r="M926" s="49"/>
      <c r="N926" s="49"/>
      <c r="O926" s="50"/>
      <c r="P926" s="50"/>
      <c r="Q926" s="1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  <c r="DA926" s="35"/>
      <c r="DB926" s="35"/>
      <c r="DC926" s="35"/>
      <c r="DD926" s="35"/>
      <c r="DE926" s="35"/>
      <c r="DF926" s="35"/>
      <c r="DG926" s="35"/>
      <c r="DH926" s="35"/>
      <c r="DI926" s="35"/>
      <c r="DJ926" s="35"/>
      <c r="DK926" s="35"/>
      <c r="DL926" s="35"/>
      <c r="DM926" s="35"/>
      <c r="DN926" s="35"/>
      <c r="DO926" s="35"/>
      <c r="DP926" s="35"/>
      <c r="DQ926" s="35"/>
      <c r="DR926" s="35"/>
      <c r="DS926" s="35"/>
      <c r="DT926" s="35"/>
      <c r="DU926" s="35"/>
      <c r="DV926" s="35"/>
      <c r="DW926" s="35"/>
      <c r="DX926" s="35"/>
      <c r="DY926" s="35"/>
      <c r="DZ926" s="35"/>
      <c r="EA926" s="35"/>
      <c r="EB926" s="35"/>
      <c r="EC926" s="35"/>
      <c r="ED926" s="35"/>
      <c r="EE926" s="35"/>
      <c r="EF926" s="35"/>
      <c r="EG926" s="35"/>
      <c r="EH926" s="35"/>
      <c r="EI926" s="35"/>
      <c r="EJ926" s="35"/>
      <c r="EK926" s="35"/>
      <c r="EL926" s="35"/>
      <c r="EM926" s="35"/>
      <c r="EN926" s="35"/>
      <c r="EO926" s="35"/>
      <c r="EP926" s="35"/>
      <c r="EQ926" s="35"/>
      <c r="ER926" s="35"/>
      <c r="ES926" s="35"/>
    </row>
    <row r="927" spans="1:149" ht="11.25">
      <c r="A927" s="4" t="s">
        <v>3</v>
      </c>
      <c r="B927" s="5"/>
      <c r="C927" s="5"/>
      <c r="D927" s="33"/>
      <c r="E927" s="142"/>
      <c r="F927" s="142"/>
      <c r="G927" s="49"/>
      <c r="H927" s="49"/>
      <c r="I927" s="49"/>
      <c r="J927" s="49"/>
      <c r="K927" s="49"/>
      <c r="L927" s="49"/>
      <c r="M927" s="49"/>
      <c r="N927" s="49"/>
      <c r="O927" s="50"/>
      <c r="P927" s="50"/>
      <c r="Q927" s="1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  <c r="ED927" s="35"/>
      <c r="EE927" s="35"/>
      <c r="EF927" s="35"/>
      <c r="EG927" s="35"/>
      <c r="EH927" s="35"/>
      <c r="EI927" s="35"/>
      <c r="EJ927" s="35"/>
      <c r="EK927" s="35"/>
      <c r="EL927" s="35"/>
      <c r="EM927" s="35"/>
      <c r="EN927" s="35"/>
      <c r="EO927" s="35"/>
      <c r="EP927" s="35"/>
      <c r="EQ927" s="35"/>
      <c r="ER927" s="35"/>
      <c r="ES927" s="35"/>
    </row>
    <row r="928" spans="1:149" ht="22.5">
      <c r="A928" s="7" t="s">
        <v>112</v>
      </c>
      <c r="B928" s="5"/>
      <c r="C928" s="5"/>
      <c r="D928" s="33"/>
      <c r="E928" s="179">
        <v>1</v>
      </c>
      <c r="F928" s="166">
        <f>E928</f>
        <v>1</v>
      </c>
      <c r="G928" s="49"/>
      <c r="H928" s="50"/>
      <c r="I928" s="49"/>
      <c r="J928" s="50"/>
      <c r="K928" s="49"/>
      <c r="L928" s="49"/>
      <c r="M928" s="49"/>
      <c r="N928" s="49"/>
      <c r="O928" s="50"/>
      <c r="P928" s="50"/>
      <c r="Q928" s="1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  <c r="DA928" s="35"/>
      <c r="DB928" s="35"/>
      <c r="DC928" s="35"/>
      <c r="DD928" s="35"/>
      <c r="DE928" s="35"/>
      <c r="DF928" s="35"/>
      <c r="DG928" s="35"/>
      <c r="DH928" s="35"/>
      <c r="DI928" s="35"/>
      <c r="DJ928" s="35"/>
      <c r="DK928" s="35"/>
      <c r="DL928" s="35"/>
      <c r="DM928" s="35"/>
      <c r="DN928" s="35"/>
      <c r="DO928" s="35"/>
      <c r="DP928" s="35"/>
      <c r="DQ928" s="35"/>
      <c r="DR928" s="35"/>
      <c r="DS928" s="35"/>
      <c r="DT928" s="35"/>
      <c r="DU928" s="35"/>
      <c r="DV928" s="35"/>
      <c r="DW928" s="35"/>
      <c r="DX928" s="35"/>
      <c r="DY928" s="35"/>
      <c r="DZ928" s="35"/>
      <c r="EA928" s="35"/>
      <c r="EB928" s="35"/>
      <c r="EC928" s="35"/>
      <c r="ED928" s="35"/>
      <c r="EE928" s="35"/>
      <c r="EF928" s="35"/>
      <c r="EG928" s="35"/>
      <c r="EH928" s="35"/>
      <c r="EI928" s="35"/>
      <c r="EJ928" s="35"/>
      <c r="EK928" s="35"/>
      <c r="EL928" s="35"/>
      <c r="EM928" s="35"/>
      <c r="EN928" s="35"/>
      <c r="EO928" s="35"/>
      <c r="EP928" s="35"/>
      <c r="EQ928" s="35"/>
      <c r="ER928" s="35"/>
      <c r="ES928" s="35"/>
    </row>
    <row r="929" spans="1:149" ht="11.25">
      <c r="A929" s="23" t="s">
        <v>5</v>
      </c>
      <c r="B929" s="5"/>
      <c r="C929" s="5"/>
      <c r="D929" s="33"/>
      <c r="E929" s="145"/>
      <c r="F929" s="145"/>
      <c r="G929" s="49"/>
      <c r="H929" s="50"/>
      <c r="I929" s="49"/>
      <c r="J929" s="50"/>
      <c r="K929" s="49"/>
      <c r="L929" s="49"/>
      <c r="M929" s="49"/>
      <c r="N929" s="49"/>
      <c r="O929" s="50"/>
      <c r="P929" s="50"/>
      <c r="Q929" s="1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  <c r="DA929" s="35"/>
      <c r="DB929" s="35"/>
      <c r="DC929" s="35"/>
      <c r="DD929" s="35"/>
      <c r="DE929" s="35"/>
      <c r="DF929" s="35"/>
      <c r="DG929" s="35"/>
      <c r="DH929" s="35"/>
      <c r="DI929" s="35"/>
      <c r="DJ929" s="35"/>
      <c r="DK929" s="35"/>
      <c r="DL929" s="35"/>
      <c r="DM929" s="35"/>
      <c r="DN929" s="35"/>
      <c r="DO929" s="35"/>
      <c r="DP929" s="35"/>
      <c r="DQ929" s="35"/>
      <c r="DR929" s="35"/>
      <c r="DS929" s="35"/>
      <c r="DT929" s="35"/>
      <c r="DU929" s="35"/>
      <c r="DV929" s="35"/>
      <c r="DW929" s="35"/>
      <c r="DX929" s="35"/>
      <c r="DY929" s="35"/>
      <c r="DZ929" s="35"/>
      <c r="EA929" s="35"/>
      <c r="EB929" s="35"/>
      <c r="EC929" s="35"/>
      <c r="ED929" s="35"/>
      <c r="EE929" s="35"/>
      <c r="EF929" s="35"/>
      <c r="EG929" s="35"/>
      <c r="EH929" s="35"/>
      <c r="EI929" s="35"/>
      <c r="EJ929" s="35"/>
      <c r="EK929" s="35"/>
      <c r="EL929" s="35"/>
      <c r="EM929" s="35"/>
      <c r="EN929" s="35"/>
      <c r="EO929" s="35"/>
      <c r="EP929" s="35"/>
      <c r="EQ929" s="35"/>
      <c r="ER929" s="35"/>
      <c r="ES929" s="35"/>
    </row>
    <row r="930" spans="1:149" ht="22.5">
      <c r="A930" s="29" t="s">
        <v>192</v>
      </c>
      <c r="B930" s="5"/>
      <c r="C930" s="5"/>
      <c r="D930" s="33"/>
      <c r="E930" s="145">
        <v>-740000</v>
      </c>
      <c r="F930" s="145">
        <f>D930+E930</f>
        <v>-740000</v>
      </c>
      <c r="G930" s="49"/>
      <c r="H930" s="49"/>
      <c r="I930" s="49"/>
      <c r="J930" s="49"/>
      <c r="K930" s="49"/>
      <c r="L930" s="49"/>
      <c r="M930" s="49"/>
      <c r="N930" s="49"/>
      <c r="O930" s="50"/>
      <c r="P930" s="50"/>
      <c r="Q930" s="1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  <c r="DA930" s="35"/>
      <c r="DB930" s="35"/>
      <c r="DC930" s="35"/>
      <c r="DD930" s="35"/>
      <c r="DE930" s="35"/>
      <c r="DF930" s="35"/>
      <c r="DG930" s="35"/>
      <c r="DH930" s="35"/>
      <c r="DI930" s="35"/>
      <c r="DJ930" s="35"/>
      <c r="DK930" s="35"/>
      <c r="DL930" s="35"/>
      <c r="DM930" s="35"/>
      <c r="DN930" s="35"/>
      <c r="DO930" s="35"/>
      <c r="DP930" s="35"/>
      <c r="DQ930" s="35"/>
      <c r="DR930" s="35"/>
      <c r="DS930" s="35"/>
      <c r="DT930" s="35"/>
      <c r="DU930" s="35"/>
      <c r="DV930" s="35"/>
      <c r="DW930" s="35"/>
      <c r="DX930" s="35"/>
      <c r="DY930" s="35"/>
      <c r="DZ930" s="35"/>
      <c r="EA930" s="35"/>
      <c r="EB930" s="35"/>
      <c r="EC930" s="35"/>
      <c r="ED930" s="35"/>
      <c r="EE930" s="35"/>
      <c r="EF930" s="35"/>
      <c r="EG930" s="35"/>
      <c r="EH930" s="35"/>
      <c r="EI930" s="35"/>
      <c r="EJ930" s="35"/>
      <c r="EK930" s="35"/>
      <c r="EL930" s="35"/>
      <c r="EM930" s="35"/>
      <c r="EN930" s="35"/>
      <c r="EO930" s="35"/>
      <c r="EP930" s="35"/>
      <c r="EQ930" s="35"/>
      <c r="ER930" s="35"/>
      <c r="ES930" s="35"/>
    </row>
    <row r="931" spans="1:149" ht="9.75" customHeight="1">
      <c r="A931" s="52"/>
      <c r="B931" s="52"/>
      <c r="C931" s="52"/>
      <c r="D931" s="53"/>
      <c r="E931" s="2"/>
      <c r="F931" s="2"/>
      <c r="G931" s="2"/>
      <c r="H931" s="2"/>
      <c r="I931" s="2"/>
      <c r="J931" s="54"/>
      <c r="K931" s="54"/>
      <c r="L931" s="54"/>
      <c r="M931" s="54"/>
      <c r="N931" s="54"/>
      <c r="O931" s="54"/>
      <c r="P931" s="54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  <c r="DA931" s="35"/>
      <c r="DB931" s="35"/>
      <c r="DC931" s="35"/>
      <c r="DD931" s="35"/>
      <c r="DE931" s="35"/>
      <c r="DF931" s="35"/>
      <c r="DG931" s="35"/>
      <c r="DH931" s="35"/>
      <c r="DI931" s="35"/>
      <c r="DJ931" s="35"/>
      <c r="DK931" s="35"/>
      <c r="DL931" s="35"/>
      <c r="DM931" s="35"/>
      <c r="DN931" s="35"/>
      <c r="DO931" s="35"/>
      <c r="DP931" s="35"/>
      <c r="DQ931" s="35"/>
      <c r="DR931" s="35"/>
      <c r="DS931" s="35"/>
      <c r="DT931" s="35"/>
      <c r="DU931" s="35"/>
      <c r="DV931" s="35"/>
      <c r="DW931" s="35"/>
      <c r="DX931" s="35"/>
      <c r="DY931" s="35"/>
      <c r="DZ931" s="35"/>
      <c r="EA931" s="35"/>
      <c r="EB931" s="35"/>
      <c r="EC931" s="35"/>
      <c r="ED931" s="35"/>
      <c r="EE931" s="35"/>
      <c r="EF931" s="35"/>
      <c r="EG931" s="35"/>
      <c r="EH931" s="35"/>
      <c r="EI931" s="35"/>
      <c r="EJ931" s="35"/>
      <c r="EK931" s="35"/>
      <c r="EL931" s="35"/>
      <c r="EM931" s="35"/>
      <c r="EN931" s="35"/>
      <c r="EO931" s="35"/>
      <c r="EP931" s="35"/>
      <c r="EQ931" s="35"/>
      <c r="ER931" s="35"/>
      <c r="ES931" s="35"/>
    </row>
    <row r="932" spans="1:149" ht="6.75" customHeight="1">
      <c r="A932" s="52"/>
      <c r="B932" s="52"/>
      <c r="C932" s="52"/>
      <c r="D932" s="53"/>
      <c r="E932" s="2"/>
      <c r="F932" s="2"/>
      <c r="G932" s="2"/>
      <c r="H932" s="2"/>
      <c r="I932" s="2"/>
      <c r="J932" s="54"/>
      <c r="K932" s="54"/>
      <c r="L932" s="54"/>
      <c r="M932" s="54"/>
      <c r="N932" s="54"/>
      <c r="O932" s="54"/>
      <c r="P932" s="54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  <c r="ES932" s="35"/>
    </row>
    <row r="933" spans="1:149" ht="20.25" customHeight="1">
      <c r="A933" s="290" t="s">
        <v>187</v>
      </c>
      <c r="B933" s="290"/>
      <c r="C933" s="290"/>
      <c r="D933" s="290"/>
      <c r="E933" s="56"/>
      <c r="F933" s="57"/>
      <c r="G933" s="58"/>
      <c r="H933" s="58"/>
      <c r="I933" s="58"/>
      <c r="J933" s="59"/>
      <c r="K933" s="59"/>
      <c r="L933" s="59"/>
      <c r="M933" s="59"/>
      <c r="N933" s="58"/>
      <c r="O933" s="271" t="s">
        <v>188</v>
      </c>
      <c r="P933" s="271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  <c r="DA933" s="35"/>
      <c r="DB933" s="35"/>
      <c r="DC933" s="35"/>
      <c r="DD933" s="35"/>
      <c r="DE933" s="35"/>
      <c r="DF933" s="35"/>
      <c r="DG933" s="35"/>
      <c r="DH933" s="35"/>
      <c r="DI933" s="35"/>
      <c r="DJ933" s="35"/>
      <c r="DK933" s="35"/>
      <c r="DL933" s="35"/>
      <c r="DM933" s="35"/>
      <c r="DN933" s="35"/>
      <c r="DO933" s="35"/>
      <c r="DP933" s="35"/>
      <c r="DQ933" s="35"/>
      <c r="DR933" s="35"/>
      <c r="DS933" s="35"/>
      <c r="DT933" s="35"/>
      <c r="DU933" s="35"/>
      <c r="DV933" s="35"/>
      <c r="DW933" s="35"/>
      <c r="DX933" s="35"/>
      <c r="DY933" s="35"/>
      <c r="DZ933" s="35"/>
      <c r="EA933" s="35"/>
      <c r="EB933" s="35"/>
      <c r="EC933" s="35"/>
      <c r="ED933" s="35"/>
      <c r="EE933" s="35"/>
      <c r="EF933" s="35"/>
      <c r="EG933" s="35"/>
      <c r="EH933" s="35"/>
      <c r="EI933" s="35"/>
      <c r="EJ933" s="35"/>
      <c r="EK933" s="35"/>
      <c r="EL933" s="35"/>
      <c r="EM933" s="35"/>
      <c r="EN933" s="35"/>
      <c r="EO933" s="35"/>
      <c r="EP933" s="35"/>
      <c r="EQ933" s="35"/>
      <c r="ER933" s="35"/>
      <c r="ES933" s="35"/>
    </row>
    <row r="934" spans="1:149" ht="8.25" customHeight="1">
      <c r="A934" s="55"/>
      <c r="B934" s="55"/>
      <c r="C934" s="55"/>
      <c r="D934" s="56"/>
      <c r="E934" s="56"/>
      <c r="F934" s="57"/>
      <c r="G934" s="58"/>
      <c r="H934" s="58"/>
      <c r="I934" s="58"/>
      <c r="J934" s="59"/>
      <c r="K934" s="59"/>
      <c r="L934" s="59"/>
      <c r="M934" s="59"/>
      <c r="N934" s="58"/>
      <c r="O934" s="60"/>
      <c r="P934" s="60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  <c r="ES934" s="35"/>
    </row>
    <row r="935" spans="1:149" ht="6.75" customHeight="1">
      <c r="A935" s="55"/>
      <c r="B935" s="55"/>
      <c r="C935" s="55"/>
      <c r="D935" s="56"/>
      <c r="E935" s="56"/>
      <c r="F935" s="57"/>
      <c r="G935" s="58"/>
      <c r="H935" s="58"/>
      <c r="I935" s="58"/>
      <c r="J935" s="59"/>
      <c r="K935" s="59"/>
      <c r="L935" s="59"/>
      <c r="M935" s="59"/>
      <c r="N935" s="58"/>
      <c r="O935" s="60"/>
      <c r="P935" s="60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  <c r="ES935" s="35"/>
    </row>
    <row r="936" spans="1:149" ht="18.75" customHeight="1">
      <c r="A936" s="288" t="s">
        <v>186</v>
      </c>
      <c r="B936" s="288"/>
      <c r="C936" s="61"/>
      <c r="D936" s="62"/>
      <c r="E936" s="56"/>
      <c r="F936" s="58"/>
      <c r="G936" s="56"/>
      <c r="H936" s="56"/>
      <c r="I936" s="56"/>
      <c r="J936" s="63"/>
      <c r="K936" s="63"/>
      <c r="L936" s="63"/>
      <c r="M936" s="63"/>
      <c r="N936" s="63"/>
      <c r="O936" s="63"/>
      <c r="P936" s="63"/>
      <c r="Q936" s="64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  <c r="ES936" s="35"/>
    </row>
    <row r="937" spans="1:149" ht="0.75" customHeight="1">
      <c r="A937" s="18" t="s">
        <v>75</v>
      </c>
      <c r="B937" s="18"/>
      <c r="C937" s="65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  <c r="ES937" s="35"/>
    </row>
    <row r="938" spans="1:149" ht="28.5" customHeight="1">
      <c r="A938" s="66"/>
      <c r="B938" s="67"/>
      <c r="C938" s="68"/>
      <c r="D938" s="69"/>
      <c r="E938" s="69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  <c r="ES938" s="35"/>
    </row>
    <row r="939" spans="1:149" ht="11.25">
      <c r="A939" s="1"/>
      <c r="B939" s="1"/>
      <c r="C939" s="1"/>
      <c r="D939" s="3"/>
      <c r="E939" s="3"/>
      <c r="F939" s="3"/>
      <c r="G939" s="3"/>
      <c r="H939" s="3"/>
      <c r="I939" s="3"/>
      <c r="J939" s="3"/>
      <c r="K939" s="3"/>
      <c r="L939" s="3"/>
      <c r="M939" s="3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  <c r="ES939" s="35"/>
    </row>
    <row r="940" spans="1:149" ht="11.25">
      <c r="A940" s="1"/>
      <c r="B940" s="1"/>
      <c r="C940" s="1"/>
      <c r="D940" s="3"/>
      <c r="E940" s="3"/>
      <c r="F940" s="3"/>
      <c r="G940" s="3"/>
      <c r="H940" s="3"/>
      <c r="I940" s="3"/>
      <c r="J940" s="3"/>
      <c r="K940" s="3"/>
      <c r="L940" s="3"/>
      <c r="M940" s="3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  <c r="DA940" s="35"/>
      <c r="DB940" s="35"/>
      <c r="DC940" s="35"/>
      <c r="DD940" s="35"/>
      <c r="DE940" s="35"/>
      <c r="DF940" s="35"/>
      <c r="DG940" s="35"/>
      <c r="DH940" s="35"/>
      <c r="DI940" s="35"/>
      <c r="DJ940" s="35"/>
      <c r="DK940" s="35"/>
      <c r="DL940" s="35"/>
      <c r="DM940" s="35"/>
      <c r="DN940" s="35"/>
      <c r="DO940" s="35"/>
      <c r="DP940" s="35"/>
      <c r="DQ940" s="35"/>
      <c r="DR940" s="35"/>
      <c r="DS940" s="35"/>
      <c r="DT940" s="35"/>
      <c r="DU940" s="35"/>
      <c r="DV940" s="35"/>
      <c r="DW940" s="35"/>
      <c r="DX940" s="35"/>
      <c r="DY940" s="35"/>
      <c r="DZ940" s="35"/>
      <c r="EA940" s="35"/>
      <c r="EB940" s="35"/>
      <c r="EC940" s="35"/>
      <c r="ED940" s="35"/>
      <c r="EE940" s="35"/>
      <c r="EF940" s="35"/>
      <c r="EG940" s="35"/>
      <c r="EH940" s="35"/>
      <c r="EI940" s="35"/>
      <c r="EJ940" s="35"/>
      <c r="EK940" s="35"/>
      <c r="EL940" s="35"/>
      <c r="EM940" s="35"/>
      <c r="EN940" s="35"/>
      <c r="EO940" s="35"/>
      <c r="EP940" s="35"/>
      <c r="EQ940" s="35"/>
      <c r="ER940" s="35"/>
      <c r="ES940" s="35"/>
    </row>
    <row r="941" spans="1:149" ht="11.25">
      <c r="A941" s="1"/>
      <c r="B941" s="1"/>
      <c r="C941" s="1"/>
      <c r="D941" s="3"/>
      <c r="E941" s="3"/>
      <c r="F941" s="3"/>
      <c r="G941" s="3"/>
      <c r="H941" s="3"/>
      <c r="I941" s="3"/>
      <c r="J941" s="3"/>
      <c r="K941" s="3"/>
      <c r="L941" s="3"/>
      <c r="M941" s="3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  <c r="ES941" s="35"/>
    </row>
    <row r="942" spans="1:149" ht="11.25">
      <c r="A942" s="1"/>
      <c r="B942" s="1"/>
      <c r="C942" s="1"/>
      <c r="D942" s="3"/>
      <c r="E942" s="3"/>
      <c r="F942" s="3"/>
      <c r="G942" s="3"/>
      <c r="H942" s="3"/>
      <c r="I942" s="3"/>
      <c r="J942" s="3"/>
      <c r="K942" s="3"/>
      <c r="L942" s="3"/>
      <c r="M942" s="3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  <c r="ED942" s="35"/>
      <c r="EE942" s="35"/>
      <c r="EF942" s="35"/>
      <c r="EG942" s="35"/>
      <c r="EH942" s="35"/>
      <c r="EI942" s="35"/>
      <c r="EJ942" s="35"/>
      <c r="EK942" s="35"/>
      <c r="EL942" s="35"/>
      <c r="EM942" s="35"/>
      <c r="EN942" s="35"/>
      <c r="EO942" s="35"/>
      <c r="EP942" s="35"/>
      <c r="EQ942" s="35"/>
      <c r="ER942" s="35"/>
      <c r="ES942" s="35"/>
    </row>
    <row r="943" spans="1:149" ht="11.25">
      <c r="A943" s="1"/>
      <c r="B943" s="1"/>
      <c r="C943" s="1"/>
      <c r="D943" s="3"/>
      <c r="E943" s="3"/>
      <c r="F943" s="3"/>
      <c r="G943" s="3"/>
      <c r="H943" s="3"/>
      <c r="I943" s="3"/>
      <c r="J943" s="3"/>
      <c r="K943" s="3"/>
      <c r="L943" s="3"/>
      <c r="M943" s="3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  <c r="ES943" s="35"/>
    </row>
    <row r="944" spans="1:149" ht="11.25">
      <c r="A944" s="1"/>
      <c r="B944" s="1"/>
      <c r="C944" s="1"/>
      <c r="D944" s="3"/>
      <c r="E944" s="3"/>
      <c r="F944" s="3"/>
      <c r="G944" s="3"/>
      <c r="H944" s="3"/>
      <c r="I944" s="3"/>
      <c r="J944" s="3"/>
      <c r="K944" s="3"/>
      <c r="L944" s="3"/>
      <c r="M944" s="3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  <c r="ES944" s="35"/>
    </row>
    <row r="945" spans="1:149" ht="11.25">
      <c r="A945" s="1"/>
      <c r="B945" s="1"/>
      <c r="C945" s="1"/>
      <c r="D945" s="3"/>
      <c r="E945" s="3"/>
      <c r="F945" s="3"/>
      <c r="G945" s="3"/>
      <c r="H945" s="3"/>
      <c r="I945" s="3"/>
      <c r="J945" s="3"/>
      <c r="K945" s="3"/>
      <c r="L945" s="3"/>
      <c r="M945" s="3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  <c r="ES945" s="35"/>
    </row>
    <row r="946" spans="1:149" ht="11.25">
      <c r="A946" s="1"/>
      <c r="B946" s="1"/>
      <c r="C946" s="1"/>
      <c r="D946" s="3"/>
      <c r="E946" s="3"/>
      <c r="F946" s="3"/>
      <c r="G946" s="3"/>
      <c r="H946" s="3"/>
      <c r="I946" s="3"/>
      <c r="J946" s="3"/>
      <c r="K946" s="3"/>
      <c r="L946" s="3"/>
      <c r="M946" s="3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  <c r="ES946" s="35"/>
    </row>
    <row r="947" spans="1:149" ht="11.25">
      <c r="A947" s="1"/>
      <c r="B947" s="1"/>
      <c r="C947" s="1"/>
      <c r="D947" s="3"/>
      <c r="E947" s="3"/>
      <c r="F947" s="3"/>
      <c r="G947" s="3"/>
      <c r="H947" s="3"/>
      <c r="I947" s="3"/>
      <c r="J947" s="3"/>
      <c r="K947" s="3"/>
      <c r="L947" s="3"/>
      <c r="M947" s="3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  <c r="ES947" s="35"/>
    </row>
    <row r="948" spans="1:149" ht="11.25">
      <c r="A948" s="1"/>
      <c r="B948" s="1"/>
      <c r="C948" s="1"/>
      <c r="D948" s="3"/>
      <c r="E948" s="3"/>
      <c r="F948" s="3"/>
      <c r="G948" s="3"/>
      <c r="H948" s="3"/>
      <c r="I948" s="3"/>
      <c r="J948" s="3"/>
      <c r="K948" s="3"/>
      <c r="L948" s="3"/>
      <c r="M948" s="3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  <c r="ES948" s="35"/>
    </row>
    <row r="949" spans="1:149" ht="11.25">
      <c r="A949" s="1"/>
      <c r="B949" s="1"/>
      <c r="C949" s="1"/>
      <c r="D949" s="3"/>
      <c r="E949" s="3"/>
      <c r="F949" s="3"/>
      <c r="G949" s="3"/>
      <c r="H949" s="3"/>
      <c r="I949" s="3"/>
      <c r="J949" s="3"/>
      <c r="K949" s="3"/>
      <c r="L949" s="3"/>
      <c r="M949" s="3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  <c r="ES949" s="35"/>
    </row>
    <row r="950" spans="1:149" ht="11.25">
      <c r="A950" s="1"/>
      <c r="B950" s="1"/>
      <c r="C950" s="1"/>
      <c r="D950" s="3"/>
      <c r="E950" s="3"/>
      <c r="F950" s="3"/>
      <c r="G950" s="3"/>
      <c r="H950" s="3"/>
      <c r="I950" s="3"/>
      <c r="J950" s="3"/>
      <c r="K950" s="3"/>
      <c r="L950" s="3"/>
      <c r="M950" s="3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  <c r="ES950" s="35"/>
    </row>
    <row r="951" spans="1:149" ht="11.25">
      <c r="A951" s="1"/>
      <c r="B951" s="1"/>
      <c r="C951" s="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58"/>
      <c r="O951" s="58"/>
      <c r="P951" s="58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  <c r="ES951" s="35"/>
    </row>
    <row r="952" spans="1:149" ht="11.25">
      <c r="A952" s="1"/>
      <c r="B952" s="1"/>
      <c r="C952" s="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58"/>
      <c r="O952" s="58"/>
      <c r="P952" s="58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  <c r="ES952" s="35"/>
    </row>
    <row r="953" spans="1:149" ht="11.25">
      <c r="A953" s="1"/>
      <c r="B953" s="1"/>
      <c r="C953" s="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58"/>
      <c r="O953" s="58"/>
      <c r="P953" s="58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  <c r="ES953" s="35"/>
    </row>
    <row r="954" spans="1:149" ht="11.25">
      <c r="A954" s="1"/>
      <c r="B954" s="1"/>
      <c r="C954" s="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58"/>
      <c r="O954" s="58"/>
      <c r="P954" s="58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  <c r="ES954" s="35"/>
    </row>
    <row r="955" spans="1:149" ht="11.25">
      <c r="A955" s="1"/>
      <c r="B955" s="1"/>
      <c r="C955" s="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58"/>
      <c r="O955" s="58"/>
      <c r="P955" s="58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  <c r="ES955" s="35"/>
    </row>
    <row r="956" spans="1:149" ht="11.25">
      <c r="A956" s="1"/>
      <c r="B956" s="1"/>
      <c r="C956" s="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58"/>
      <c r="O956" s="58"/>
      <c r="P956" s="58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  <c r="ES956" s="35"/>
    </row>
    <row r="957" spans="1:149" ht="11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58"/>
      <c r="O957" s="58"/>
      <c r="P957" s="58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  <c r="ES957" s="35"/>
    </row>
    <row r="958" spans="1:149" ht="11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58"/>
      <c r="O958" s="58"/>
      <c r="P958" s="58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  <c r="ES958" s="35"/>
    </row>
    <row r="959" spans="1:149" ht="11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58"/>
      <c r="O959" s="58"/>
      <c r="P959" s="58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  <c r="ES959" s="35"/>
    </row>
    <row r="960" spans="1:149" ht="11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58"/>
      <c r="O960" s="58"/>
      <c r="P960" s="58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  <c r="ES960" s="35"/>
    </row>
    <row r="961" spans="1:149" ht="11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58"/>
      <c r="O961" s="58"/>
      <c r="P961" s="58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  <c r="ES961" s="35"/>
    </row>
    <row r="962" spans="1:149" ht="11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58"/>
      <c r="O962" s="58"/>
      <c r="P962" s="58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  <c r="ES962" s="35"/>
    </row>
    <row r="963" spans="1:149" ht="11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58"/>
      <c r="O963" s="58"/>
      <c r="P963" s="58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</row>
    <row r="964" spans="1:149" ht="11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58"/>
      <c r="O964" s="58"/>
      <c r="P964" s="58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</row>
    <row r="965" spans="1:149" ht="11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58"/>
      <c r="O965" s="58"/>
      <c r="P965" s="58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  <c r="ES965" s="35"/>
    </row>
    <row r="966" spans="1:149" ht="11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58"/>
      <c r="O966" s="58"/>
      <c r="P966" s="58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</row>
    <row r="967" spans="1:149" ht="11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58"/>
      <c r="O967" s="58"/>
      <c r="P967" s="58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  <c r="ES967" s="35"/>
    </row>
    <row r="968" spans="1:149" ht="11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58"/>
      <c r="O968" s="58"/>
      <c r="P968" s="58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</row>
    <row r="969" spans="1:149" ht="11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8"/>
      <c r="O969" s="58"/>
      <c r="P969" s="58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  <c r="ES969" s="35"/>
    </row>
    <row r="970" spans="1:149" ht="11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  <c r="ES970" s="35"/>
    </row>
    <row r="971" spans="1:149" ht="11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  <c r="ES971" s="35"/>
    </row>
    <row r="972" spans="1:149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8"/>
      <c r="O972" s="58"/>
      <c r="P972" s="58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  <c r="ES972" s="35"/>
    </row>
    <row r="973" spans="1:149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8"/>
      <c r="O973" s="58"/>
      <c r="P973" s="58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  <c r="ES973" s="35"/>
    </row>
    <row r="974" spans="1:149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8"/>
      <c r="O974" s="58"/>
      <c r="P974" s="58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  <c r="ES974" s="35"/>
    </row>
    <row r="975" spans="1:149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8"/>
      <c r="O975" s="58"/>
      <c r="P975" s="58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  <c r="ES975" s="35"/>
    </row>
    <row r="976" spans="1:149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8"/>
      <c r="O976" s="58"/>
      <c r="P976" s="58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  <c r="ES976" s="35"/>
    </row>
    <row r="977" spans="1:149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8"/>
      <c r="O977" s="58"/>
      <c r="P977" s="58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  <c r="ES977" s="35"/>
    </row>
    <row r="978" spans="1:149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8"/>
      <c r="O978" s="58"/>
      <c r="P978" s="58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  <c r="ES978" s="35"/>
    </row>
    <row r="979" spans="1:149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8"/>
      <c r="O979" s="58"/>
      <c r="P979" s="58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  <c r="ES979" s="35"/>
    </row>
    <row r="980" spans="1:149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8"/>
      <c r="O980" s="58"/>
      <c r="P980" s="58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  <c r="ES980" s="35"/>
    </row>
    <row r="981" spans="1:149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8"/>
      <c r="O981" s="58"/>
      <c r="P981" s="58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  <c r="ES981" s="35"/>
    </row>
    <row r="982" spans="1:149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8"/>
      <c r="O982" s="58"/>
      <c r="P982" s="58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  <c r="ES982" s="35"/>
    </row>
    <row r="983" spans="1:149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8"/>
      <c r="O983" s="58"/>
      <c r="P983" s="58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  <c r="ES983" s="35"/>
    </row>
    <row r="984" spans="1:149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  <c r="ES984" s="35"/>
    </row>
    <row r="985" spans="1:149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  <c r="ES985" s="35"/>
    </row>
    <row r="986" spans="1:149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  <c r="ES986" s="35"/>
    </row>
    <row r="987" spans="1:149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  <c r="ES987" s="35"/>
    </row>
    <row r="988" spans="1:149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  <c r="ES988" s="35"/>
    </row>
    <row r="989" spans="1:149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  <c r="ES989" s="35"/>
    </row>
    <row r="990" spans="1:149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  <c r="ES990" s="35"/>
    </row>
    <row r="991" spans="1:149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  <c r="ES991" s="35"/>
    </row>
    <row r="992" spans="1:149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  <c r="ES992" s="35"/>
    </row>
    <row r="993" spans="1:149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  <c r="ES993" s="35"/>
    </row>
    <row r="994" spans="1:149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  <c r="ES994" s="35"/>
    </row>
    <row r="995" spans="1:149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  <c r="ES995" s="35"/>
    </row>
    <row r="996" spans="1:149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  <c r="ES996" s="35"/>
    </row>
    <row r="997" spans="1:149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  <c r="ES997" s="35"/>
    </row>
    <row r="998" spans="1:149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  <c r="ES998" s="35"/>
    </row>
    <row r="999" spans="1:149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  <c r="ES999" s="35"/>
    </row>
    <row r="1000" spans="1:149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  <c r="ES1000" s="35"/>
    </row>
    <row r="1001" spans="1:149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  <c r="ES1001" s="35"/>
    </row>
    <row r="1002" spans="1:149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  <c r="ES1002" s="35"/>
    </row>
    <row r="1003" spans="1:149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  <c r="ES1003" s="35"/>
    </row>
    <row r="1004" spans="1:149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  <c r="ES1004" s="35"/>
    </row>
    <row r="1005" spans="1:149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  <c r="ES1005" s="35"/>
    </row>
    <row r="1006" spans="1:149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  <c r="ES1006" s="35"/>
    </row>
    <row r="1007" spans="1:149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  <c r="ES1007" s="35"/>
    </row>
    <row r="1008" spans="1:149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  <c r="ES1008" s="35"/>
    </row>
    <row r="1009" spans="1:149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  <c r="ES1009" s="35"/>
    </row>
    <row r="1010" spans="1:149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  <c r="ES1010" s="35"/>
    </row>
    <row r="1011" spans="1:149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  <c r="ES1011" s="35"/>
    </row>
    <row r="1012" spans="1:149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  <c r="ES1012" s="35"/>
    </row>
    <row r="1013" spans="1:149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  <c r="ES1013" s="35"/>
    </row>
    <row r="1014" spans="1:149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  <c r="ES1014" s="35"/>
    </row>
    <row r="1015" spans="1:149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  <c r="ES1015" s="35"/>
    </row>
    <row r="1016" spans="1:149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  <c r="ES1016" s="35"/>
    </row>
    <row r="1017" spans="1:149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  <c r="ES1017" s="35"/>
    </row>
    <row r="1018" spans="1:149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  <c r="ES1018" s="35"/>
    </row>
    <row r="1019" spans="1:149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  <c r="ES1019" s="35"/>
    </row>
    <row r="1020" spans="1:149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  <c r="ES1020" s="35"/>
    </row>
    <row r="1021" spans="1:149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  <c r="ES1021" s="35"/>
    </row>
    <row r="1022" spans="1:149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  <c r="ES1022" s="35"/>
    </row>
    <row r="1023" spans="1:149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  <c r="ES1023" s="35"/>
    </row>
    <row r="1024" spans="1:149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  <c r="ES1024" s="35"/>
    </row>
    <row r="1025" spans="1:149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  <c r="ES1025" s="35"/>
    </row>
    <row r="1026" spans="1:149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  <c r="ES1026" s="35"/>
    </row>
    <row r="1027" spans="1:149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  <c r="ES1027" s="35"/>
    </row>
    <row r="1028" spans="1:149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  <c r="ES1028" s="35"/>
    </row>
    <row r="1029" spans="1:149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8"/>
      <c r="O1029" s="58"/>
      <c r="P1029" s="58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  <c r="ED1029" s="35"/>
      <c r="EE1029" s="35"/>
      <c r="EF1029" s="35"/>
      <c r="EG1029" s="35"/>
      <c r="EH1029" s="35"/>
      <c r="EI1029" s="35"/>
      <c r="EJ1029" s="35"/>
      <c r="EK1029" s="35"/>
      <c r="EL1029" s="35"/>
      <c r="EM1029" s="35"/>
      <c r="EN1029" s="35"/>
      <c r="EO1029" s="35"/>
      <c r="EP1029" s="35"/>
      <c r="EQ1029" s="35"/>
      <c r="ER1029" s="35"/>
      <c r="ES1029" s="35"/>
    </row>
    <row r="1030" spans="1:149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8"/>
      <c r="O1030" s="58"/>
      <c r="P1030" s="58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  <c r="ED1030" s="35"/>
      <c r="EE1030" s="35"/>
      <c r="EF1030" s="35"/>
      <c r="EG1030" s="35"/>
      <c r="EH1030" s="35"/>
      <c r="EI1030" s="35"/>
      <c r="EJ1030" s="35"/>
      <c r="EK1030" s="35"/>
      <c r="EL1030" s="35"/>
      <c r="EM1030" s="35"/>
      <c r="EN1030" s="35"/>
      <c r="EO1030" s="35"/>
      <c r="EP1030" s="35"/>
      <c r="EQ1030" s="35"/>
      <c r="ER1030" s="35"/>
      <c r="ES1030" s="35"/>
    </row>
    <row r="1031" spans="1:149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8"/>
      <c r="O1031" s="58"/>
      <c r="P1031" s="58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  <c r="ED1031" s="35"/>
      <c r="EE1031" s="35"/>
      <c r="EF1031" s="35"/>
      <c r="EG1031" s="35"/>
      <c r="EH1031" s="35"/>
      <c r="EI1031" s="35"/>
      <c r="EJ1031" s="35"/>
      <c r="EK1031" s="35"/>
      <c r="EL1031" s="35"/>
      <c r="EM1031" s="35"/>
      <c r="EN1031" s="35"/>
      <c r="EO1031" s="35"/>
      <c r="EP1031" s="35"/>
      <c r="EQ1031" s="35"/>
      <c r="ER1031" s="35"/>
      <c r="ES1031" s="35"/>
    </row>
    <row r="1032" spans="1:149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8"/>
      <c r="O1032" s="58"/>
      <c r="P1032" s="58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  <c r="ED1032" s="35"/>
      <c r="EE1032" s="35"/>
      <c r="EF1032" s="35"/>
      <c r="EG1032" s="35"/>
      <c r="EH1032" s="35"/>
      <c r="EI1032" s="35"/>
      <c r="EJ1032" s="35"/>
      <c r="EK1032" s="35"/>
      <c r="EL1032" s="35"/>
      <c r="EM1032" s="35"/>
      <c r="EN1032" s="35"/>
      <c r="EO1032" s="35"/>
      <c r="EP1032" s="35"/>
      <c r="EQ1032" s="35"/>
      <c r="ER1032" s="35"/>
      <c r="ES1032" s="35"/>
    </row>
    <row r="1033" spans="1:149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8"/>
      <c r="O1033" s="58"/>
      <c r="P1033" s="58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  <c r="ED1033" s="35"/>
      <c r="EE1033" s="35"/>
      <c r="EF1033" s="35"/>
      <c r="EG1033" s="35"/>
      <c r="EH1033" s="35"/>
      <c r="EI1033" s="35"/>
      <c r="EJ1033" s="35"/>
      <c r="EK1033" s="35"/>
      <c r="EL1033" s="35"/>
      <c r="EM1033" s="35"/>
      <c r="EN1033" s="35"/>
      <c r="EO1033" s="35"/>
      <c r="EP1033" s="35"/>
      <c r="EQ1033" s="35"/>
      <c r="ER1033" s="35"/>
      <c r="ES1033" s="35"/>
    </row>
    <row r="1034" spans="1:149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8"/>
      <c r="O1034" s="58"/>
      <c r="P1034" s="58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  <c r="ED1034" s="35"/>
      <c r="EE1034" s="35"/>
      <c r="EF1034" s="35"/>
      <c r="EG1034" s="35"/>
      <c r="EH1034" s="35"/>
      <c r="EI1034" s="35"/>
      <c r="EJ1034" s="35"/>
      <c r="EK1034" s="35"/>
      <c r="EL1034" s="35"/>
      <c r="EM1034" s="35"/>
      <c r="EN1034" s="35"/>
      <c r="EO1034" s="35"/>
      <c r="EP1034" s="35"/>
      <c r="EQ1034" s="35"/>
      <c r="ER1034" s="35"/>
      <c r="ES1034" s="35"/>
    </row>
  </sheetData>
  <sheetProtection/>
  <mergeCells count="21">
    <mergeCell ref="A936:B936"/>
    <mergeCell ref="F15:F16"/>
    <mergeCell ref="D14:F14"/>
    <mergeCell ref="G15:I15"/>
    <mergeCell ref="A933:D933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933:P933"/>
    <mergeCell ref="N14:P14"/>
    <mergeCell ref="N15:O15"/>
    <mergeCell ref="P15:P16"/>
    <mergeCell ref="K15:M15"/>
    <mergeCell ref="D15:E15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2021-02-25T14:45:40Z</cp:lastPrinted>
  <dcterms:created xsi:type="dcterms:W3CDTF">2014-04-22T08:24:49Z</dcterms:created>
  <dcterms:modified xsi:type="dcterms:W3CDTF">2021-03-04T11:29:38Z</dcterms:modified>
  <cp:category/>
  <cp:version/>
  <cp:contentType/>
  <cp:contentStatus/>
</cp:coreProperties>
</file>