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березень\СМР\Доопрацьовано\"/>
    </mc:Choice>
  </mc:AlternateContent>
  <bookViews>
    <workbookView xWindow="0" yWindow="0" windowWidth="28800" windowHeight="11835" tabRatio="495"/>
  </bookViews>
  <sheets>
    <sheet name="дод 3" sheetId="1" r:id="rId1"/>
    <sheet name="дод 7" sheetId="3" r:id="rId2"/>
  </sheets>
  <definedNames>
    <definedName name="_xlnm.Print_Titles" localSheetId="0">'дод 3'!$14:$16</definedName>
    <definedName name="_xlnm.Print_Titles" localSheetId="1">'дод 7'!$14:$16</definedName>
    <definedName name="_xlnm.Print_Area" localSheetId="0">'дод 3'!$A$1:$P$293</definedName>
    <definedName name="_xlnm.Print_Area" localSheetId="1">'дод 7'!$A$1:$O$229</definedName>
  </definedNames>
  <calcPr calcId="162913"/>
</workbook>
</file>

<file path=xl/calcChain.xml><?xml version="1.0" encoding="utf-8"?>
<calcChain xmlns="http://schemas.openxmlformats.org/spreadsheetml/2006/main">
  <c r="P286" i="1" l="1"/>
  <c r="O286" i="1"/>
  <c r="N286" i="1"/>
  <c r="M286" i="1"/>
  <c r="L286" i="1"/>
  <c r="K286" i="1"/>
  <c r="J286" i="1"/>
  <c r="I286" i="1"/>
  <c r="H286" i="1"/>
  <c r="G286" i="1"/>
  <c r="F286" i="1"/>
  <c r="E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F271" i="1" l="1"/>
  <c r="F273" i="1"/>
  <c r="F40" i="1" l="1"/>
  <c r="F207" i="1"/>
  <c r="O134" i="1" l="1"/>
  <c r="K134" i="1"/>
  <c r="O214" i="3" l="1"/>
  <c r="N214" i="3"/>
  <c r="M214" i="3"/>
  <c r="L214" i="3"/>
  <c r="K214" i="3"/>
  <c r="J214" i="3"/>
  <c r="I214" i="3"/>
  <c r="H214" i="3"/>
  <c r="G214" i="3"/>
  <c r="F214" i="3"/>
  <c r="E214" i="3"/>
  <c r="D214" i="3"/>
  <c r="E138" i="1" l="1"/>
  <c r="J143" i="1" l="1"/>
  <c r="P143" i="1"/>
  <c r="O21" i="3" s="1"/>
  <c r="N21" i="3"/>
  <c r="M21" i="3"/>
  <c r="L21" i="3"/>
  <c r="K21" i="3"/>
  <c r="J21" i="3"/>
  <c r="I21" i="3"/>
  <c r="H21" i="3"/>
  <c r="G21" i="3"/>
  <c r="F21" i="3"/>
  <c r="E21" i="3"/>
  <c r="D21" i="3"/>
  <c r="F138" i="1"/>
  <c r="K105" i="1"/>
  <c r="E277" i="1"/>
  <c r="O240" i="1"/>
  <c r="K240" i="1"/>
  <c r="O208" i="1"/>
  <c r="K208" i="1"/>
  <c r="O206" i="1" l="1"/>
  <c r="K206" i="1"/>
  <c r="F206" i="1"/>
  <c r="O203" i="1"/>
  <c r="K203" i="1"/>
  <c r="O201" i="1"/>
  <c r="K201" i="1"/>
  <c r="F186" i="1"/>
  <c r="F185" i="1"/>
  <c r="F170" i="1"/>
  <c r="F169" i="1"/>
  <c r="O138" i="1"/>
  <c r="N138" i="1"/>
  <c r="M138" i="1"/>
  <c r="L138" i="1"/>
  <c r="K138" i="1"/>
  <c r="J138" i="1"/>
  <c r="I138" i="1"/>
  <c r="H138" i="1"/>
  <c r="G138" i="1"/>
  <c r="E143" i="1"/>
  <c r="F142" i="1"/>
  <c r="O133" i="1"/>
  <c r="K133" i="1"/>
  <c r="O129" i="1"/>
  <c r="K129" i="1"/>
  <c r="O128" i="1"/>
  <c r="K128" i="1"/>
  <c r="F128" i="1"/>
  <c r="O113" i="1"/>
  <c r="K113" i="1"/>
  <c r="F113" i="1"/>
  <c r="F112" i="1"/>
  <c r="F102" i="1"/>
  <c r="O98" i="1"/>
  <c r="K98" i="1"/>
  <c r="F76" i="1"/>
  <c r="O75" i="1"/>
  <c r="K75" i="1"/>
  <c r="F75" i="1"/>
  <c r="O74" i="1"/>
  <c r="K74" i="1"/>
  <c r="F74" i="1"/>
  <c r="O40" i="1"/>
  <c r="K40" i="1"/>
  <c r="O39" i="1"/>
  <c r="K39" i="1"/>
  <c r="F39" i="1"/>
  <c r="F38" i="1"/>
  <c r="F37" i="1"/>
  <c r="F36" i="1"/>
  <c r="F34" i="1"/>
  <c r="F21" i="1"/>
  <c r="O280" i="1" l="1"/>
  <c r="N280" i="1"/>
  <c r="M280" i="1"/>
  <c r="L280" i="1"/>
  <c r="K280" i="1"/>
  <c r="I280" i="1"/>
  <c r="H280" i="1"/>
  <c r="G280" i="1"/>
  <c r="F280" i="1"/>
  <c r="N50" i="3"/>
  <c r="N32" i="3" s="1"/>
  <c r="M50" i="3"/>
  <c r="M32" i="3" s="1"/>
  <c r="L50" i="3"/>
  <c r="L32" i="3" s="1"/>
  <c r="K50" i="3"/>
  <c r="K32" i="3" s="1"/>
  <c r="J50" i="3"/>
  <c r="J32" i="3" s="1"/>
  <c r="I50" i="3"/>
  <c r="I32" i="3" s="1"/>
  <c r="H50" i="3"/>
  <c r="H32" i="3" s="1"/>
  <c r="G50" i="3"/>
  <c r="G32" i="3" s="1"/>
  <c r="F50" i="3"/>
  <c r="F32" i="3" s="1"/>
  <c r="E50" i="3"/>
  <c r="E32" i="3" s="1"/>
  <c r="D50" i="3"/>
  <c r="D32" i="3" s="1"/>
  <c r="O70" i="1"/>
  <c r="N70" i="1"/>
  <c r="M70" i="1"/>
  <c r="L70" i="1"/>
  <c r="K70" i="1"/>
  <c r="J70" i="1"/>
  <c r="I70" i="1"/>
  <c r="H70" i="1"/>
  <c r="G70" i="1"/>
  <c r="F70" i="1"/>
  <c r="E70" i="1"/>
  <c r="J83" i="1"/>
  <c r="E83" i="1"/>
  <c r="P83" i="1" s="1"/>
  <c r="O50" i="3" s="1"/>
  <c r="O32" i="3" s="1"/>
  <c r="P70" i="1" l="1"/>
  <c r="O210" i="1"/>
  <c r="K210" i="1"/>
  <c r="O241" i="1"/>
  <c r="K241" i="1"/>
  <c r="F171" i="1" l="1"/>
  <c r="G55" i="1" l="1"/>
  <c r="O234" i="1" l="1"/>
  <c r="K234" i="1"/>
  <c r="O209" i="1"/>
  <c r="K209" i="1"/>
  <c r="F189" i="1"/>
  <c r="H185" i="1"/>
  <c r="O186" i="1"/>
  <c r="K186" i="1"/>
  <c r="F84" i="1"/>
  <c r="F41" i="1"/>
  <c r="I202" i="1"/>
  <c r="F202" i="1"/>
  <c r="F276" i="1"/>
  <c r="F265" i="1"/>
  <c r="O238" i="1"/>
  <c r="K238" i="1"/>
  <c r="O99" i="1"/>
  <c r="K99" i="1"/>
  <c r="F261" i="1"/>
  <c r="H187" i="1"/>
  <c r="F187" i="1"/>
  <c r="G56" i="1"/>
  <c r="F56" i="1"/>
  <c r="F146" i="1"/>
  <c r="N154" i="3" l="1"/>
  <c r="M154" i="3"/>
  <c r="L154" i="3"/>
  <c r="K154" i="3"/>
  <c r="J154" i="3"/>
  <c r="H154" i="3"/>
  <c r="G154" i="3"/>
  <c r="F154" i="3"/>
  <c r="E154" i="3"/>
  <c r="K231" i="1"/>
  <c r="F231" i="1"/>
  <c r="K110" i="1" l="1"/>
  <c r="K62" i="1" l="1"/>
  <c r="N49" i="3"/>
  <c r="M49" i="3"/>
  <c r="L49" i="3"/>
  <c r="K49" i="3"/>
  <c r="J49" i="3"/>
  <c r="H49" i="3"/>
  <c r="G49" i="3"/>
  <c r="F49" i="3"/>
  <c r="E49" i="3"/>
  <c r="O62" i="1"/>
  <c r="N62" i="1"/>
  <c r="M62" i="1"/>
  <c r="L62" i="1"/>
  <c r="I62" i="1"/>
  <c r="H62" i="1"/>
  <c r="G62" i="1"/>
  <c r="F62" i="1"/>
  <c r="J82" i="1"/>
  <c r="I49" i="3" s="1"/>
  <c r="E82" i="1"/>
  <c r="D49" i="3" s="1"/>
  <c r="N213" i="3"/>
  <c r="M213" i="3"/>
  <c r="L213" i="3"/>
  <c r="K213" i="3"/>
  <c r="J213" i="3"/>
  <c r="H213" i="3"/>
  <c r="G213" i="3"/>
  <c r="F213" i="3"/>
  <c r="E213" i="3"/>
  <c r="D213" i="3"/>
  <c r="O231" i="1"/>
  <c r="N231" i="1"/>
  <c r="M231" i="1"/>
  <c r="L231" i="1"/>
  <c r="I231" i="1"/>
  <c r="H231" i="1"/>
  <c r="G231" i="1"/>
  <c r="J248" i="1"/>
  <c r="I213" i="3" s="1"/>
  <c r="E248" i="1"/>
  <c r="P248" i="1" l="1"/>
  <c r="O213" i="3" s="1"/>
  <c r="P82" i="1"/>
  <c r="O49" i="3" s="1"/>
  <c r="J103" i="1"/>
  <c r="N215" i="3"/>
  <c r="M215" i="3"/>
  <c r="L215" i="3"/>
  <c r="K215" i="3"/>
  <c r="J215" i="3"/>
  <c r="I215" i="3"/>
  <c r="H215" i="3"/>
  <c r="G215" i="3"/>
  <c r="F215" i="3"/>
  <c r="E215" i="3"/>
  <c r="E103" i="1" l="1"/>
  <c r="N62" i="3"/>
  <c r="N31" i="3" s="1"/>
  <c r="M62" i="3"/>
  <c r="M31" i="3" s="1"/>
  <c r="L62" i="3"/>
  <c r="L31" i="3" s="1"/>
  <c r="K62" i="3"/>
  <c r="K31" i="3" s="1"/>
  <c r="J62" i="3"/>
  <c r="J31" i="3" s="1"/>
  <c r="H62" i="3"/>
  <c r="H31" i="3" s="1"/>
  <c r="G62" i="3"/>
  <c r="G31" i="3" s="1"/>
  <c r="F62" i="3"/>
  <c r="F31" i="3" s="1"/>
  <c r="E62" i="3"/>
  <c r="E31" i="3" s="1"/>
  <c r="N61" i="3"/>
  <c r="M61" i="3"/>
  <c r="L61" i="3"/>
  <c r="K61" i="3"/>
  <c r="J61" i="3"/>
  <c r="H61" i="3"/>
  <c r="G61" i="3"/>
  <c r="F61" i="3"/>
  <c r="E61" i="3"/>
  <c r="O69" i="1"/>
  <c r="N69" i="1"/>
  <c r="M69" i="1"/>
  <c r="L69" i="1"/>
  <c r="K69" i="1"/>
  <c r="I69" i="1"/>
  <c r="H69" i="1"/>
  <c r="G69" i="1"/>
  <c r="F69" i="1"/>
  <c r="J94" i="1"/>
  <c r="I62" i="3" s="1"/>
  <c r="I31" i="3" s="1"/>
  <c r="J93" i="1"/>
  <c r="I61" i="3" s="1"/>
  <c r="E94" i="1"/>
  <c r="P94" i="1" s="1"/>
  <c r="O62" i="3" s="1"/>
  <c r="O31" i="3" s="1"/>
  <c r="E93" i="1"/>
  <c r="P93" i="1" s="1"/>
  <c r="O61" i="3" s="1"/>
  <c r="D62" i="3" l="1"/>
  <c r="D31" i="3" s="1"/>
  <c r="E69" i="1"/>
  <c r="D215" i="3"/>
  <c r="P103" i="1"/>
  <c r="O215" i="3" s="1"/>
  <c r="D61" i="3"/>
  <c r="J69" i="1"/>
  <c r="P69" i="1"/>
  <c r="N204" i="3" l="1"/>
  <c r="M204" i="3"/>
  <c r="L204" i="3"/>
  <c r="K204" i="3"/>
  <c r="J204" i="3"/>
  <c r="H204" i="3"/>
  <c r="G204" i="3"/>
  <c r="F204" i="3"/>
  <c r="E204" i="3"/>
  <c r="M182" i="3"/>
  <c r="L182" i="3"/>
  <c r="K182" i="3"/>
  <c r="H182" i="3"/>
  <c r="G182" i="3"/>
  <c r="F182" i="3"/>
  <c r="N52" i="3"/>
  <c r="M52" i="3"/>
  <c r="L52" i="3"/>
  <c r="K52" i="3"/>
  <c r="J52" i="3"/>
  <c r="H52" i="3"/>
  <c r="G52" i="3"/>
  <c r="F52" i="3"/>
  <c r="E52" i="3"/>
  <c r="E185" i="1"/>
  <c r="D52" i="3" s="1"/>
  <c r="J185" i="1"/>
  <c r="I52" i="3" s="1"/>
  <c r="P185" i="1" l="1"/>
  <c r="O52" i="3" s="1"/>
  <c r="N212" i="3" l="1"/>
  <c r="M212" i="3"/>
  <c r="L212" i="3"/>
  <c r="K212" i="3"/>
  <c r="J212" i="3"/>
  <c r="H212" i="3"/>
  <c r="G212" i="3"/>
  <c r="F212" i="3"/>
  <c r="N192" i="3"/>
  <c r="M192" i="3"/>
  <c r="L192" i="3"/>
  <c r="K192" i="3"/>
  <c r="J192" i="3"/>
  <c r="H192" i="3"/>
  <c r="G192" i="3"/>
  <c r="F192" i="3"/>
  <c r="E192" i="3"/>
  <c r="E100" i="1"/>
  <c r="D192" i="3" s="1"/>
  <c r="J100" i="1"/>
  <c r="I192" i="3" s="1"/>
  <c r="N129" i="3"/>
  <c r="M129" i="3"/>
  <c r="L129" i="3"/>
  <c r="K129" i="3"/>
  <c r="J129" i="3"/>
  <c r="H129" i="3"/>
  <c r="G129" i="3"/>
  <c r="F129" i="3"/>
  <c r="E129" i="3"/>
  <c r="N119" i="3"/>
  <c r="M119" i="3"/>
  <c r="L119" i="3"/>
  <c r="K119" i="3"/>
  <c r="J119" i="3"/>
  <c r="H119" i="3"/>
  <c r="G119" i="3"/>
  <c r="F119" i="3"/>
  <c r="N103" i="3"/>
  <c r="M103" i="3"/>
  <c r="L103" i="3"/>
  <c r="K103" i="3"/>
  <c r="J103" i="3"/>
  <c r="H103" i="3"/>
  <c r="G103" i="3"/>
  <c r="F103" i="3"/>
  <c r="E103" i="3"/>
  <c r="N60" i="3"/>
  <c r="N29" i="3" s="1"/>
  <c r="M60" i="3"/>
  <c r="M29" i="3" s="1"/>
  <c r="L60" i="3"/>
  <c r="L29" i="3" s="1"/>
  <c r="K60" i="3"/>
  <c r="K29" i="3" s="1"/>
  <c r="J60" i="3"/>
  <c r="J29" i="3" s="1"/>
  <c r="H60" i="3"/>
  <c r="H29" i="3" s="1"/>
  <c r="G60" i="3"/>
  <c r="G29" i="3" s="1"/>
  <c r="F60" i="3"/>
  <c r="F29" i="3" s="1"/>
  <c r="E60" i="3"/>
  <c r="E29" i="3" s="1"/>
  <c r="N59" i="3"/>
  <c r="M59" i="3"/>
  <c r="L59" i="3"/>
  <c r="K59" i="3"/>
  <c r="J59" i="3"/>
  <c r="H59" i="3"/>
  <c r="G59" i="3"/>
  <c r="F59" i="3"/>
  <c r="E59" i="3"/>
  <c r="N58" i="3"/>
  <c r="M58" i="3"/>
  <c r="L58" i="3"/>
  <c r="K58" i="3"/>
  <c r="J58" i="3"/>
  <c r="H58" i="3"/>
  <c r="G58" i="3"/>
  <c r="F58" i="3"/>
  <c r="E58" i="3"/>
  <c r="B58" i="3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51" i="3"/>
  <c r="M51" i="3"/>
  <c r="L51" i="3"/>
  <c r="K51" i="3"/>
  <c r="J51" i="3"/>
  <c r="H51" i="3"/>
  <c r="G51" i="3"/>
  <c r="F51" i="3"/>
  <c r="E51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N27" i="3" s="1"/>
  <c r="M46" i="3"/>
  <c r="M27" i="3" s="1"/>
  <c r="L46" i="3"/>
  <c r="L27" i="3" s="1"/>
  <c r="K46" i="3"/>
  <c r="K27" i="3" s="1"/>
  <c r="J46" i="3"/>
  <c r="J27" i="3" s="1"/>
  <c r="H46" i="3"/>
  <c r="H27" i="3" s="1"/>
  <c r="G46" i="3"/>
  <c r="G27" i="3" s="1"/>
  <c r="F46" i="3"/>
  <c r="F27" i="3" s="1"/>
  <c r="E46" i="3"/>
  <c r="E27" i="3" s="1"/>
  <c r="N45" i="3"/>
  <c r="M45" i="3"/>
  <c r="L45" i="3"/>
  <c r="K45" i="3"/>
  <c r="J45" i="3"/>
  <c r="H45" i="3"/>
  <c r="G45" i="3"/>
  <c r="F45" i="3"/>
  <c r="E45" i="3"/>
  <c r="N44" i="3"/>
  <c r="M44" i="3"/>
  <c r="L44" i="3"/>
  <c r="K44" i="3"/>
  <c r="J44" i="3"/>
  <c r="H44" i="3"/>
  <c r="G44" i="3"/>
  <c r="F44" i="3"/>
  <c r="E44" i="3"/>
  <c r="N42" i="3"/>
  <c r="M42" i="3"/>
  <c r="L42" i="3"/>
  <c r="K42" i="3"/>
  <c r="J42" i="3"/>
  <c r="H42" i="3"/>
  <c r="G42" i="3"/>
  <c r="F42" i="3"/>
  <c r="E42" i="3"/>
  <c r="N35" i="3"/>
  <c r="M35" i="3"/>
  <c r="L35" i="3"/>
  <c r="K35" i="3"/>
  <c r="J35" i="3"/>
  <c r="H35" i="3"/>
  <c r="G35" i="3"/>
  <c r="F35" i="3"/>
  <c r="E35" i="3"/>
  <c r="N33" i="3"/>
  <c r="M33" i="3"/>
  <c r="L33" i="3"/>
  <c r="K33" i="3"/>
  <c r="K24" i="3" s="1"/>
  <c r="J33" i="3"/>
  <c r="H33" i="3"/>
  <c r="H24" i="3" s="1"/>
  <c r="G33" i="3"/>
  <c r="F33" i="3"/>
  <c r="E33" i="3"/>
  <c r="L24" i="3" l="1"/>
  <c r="J24" i="3"/>
  <c r="N24" i="3"/>
  <c r="M24" i="3"/>
  <c r="F24" i="3"/>
  <c r="G24" i="3"/>
  <c r="E24" i="3"/>
  <c r="N182" i="3"/>
  <c r="E25" i="3"/>
  <c r="E217" i="3" s="1"/>
  <c r="G25" i="3"/>
  <c r="G217" i="3" s="1"/>
  <c r="F25" i="3"/>
  <c r="F217" i="3" s="1"/>
  <c r="H25" i="3"/>
  <c r="H217" i="3" s="1"/>
  <c r="P100" i="1"/>
  <c r="O192" i="3" s="1"/>
  <c r="J25" i="3"/>
  <c r="J217" i="3" s="1"/>
  <c r="N25" i="3"/>
  <c r="N217" i="3" s="1"/>
  <c r="K25" i="3"/>
  <c r="K217" i="3" s="1"/>
  <c r="M25" i="3"/>
  <c r="M217" i="3" s="1"/>
  <c r="L25" i="3"/>
  <c r="L217" i="3" s="1"/>
  <c r="J102" i="1"/>
  <c r="J101" i="1"/>
  <c r="J99" i="1"/>
  <c r="J98" i="1"/>
  <c r="J97" i="1"/>
  <c r="J96" i="1"/>
  <c r="J95" i="1"/>
  <c r="E102" i="1"/>
  <c r="E101" i="1"/>
  <c r="E99" i="1"/>
  <c r="E98" i="1"/>
  <c r="D154" i="3" s="1"/>
  <c r="E97" i="1"/>
  <c r="E96" i="1"/>
  <c r="E95" i="1"/>
  <c r="P95" i="1" l="1"/>
  <c r="P97" i="1"/>
  <c r="P99" i="1"/>
  <c r="P102" i="1"/>
  <c r="P98" i="1"/>
  <c r="P101" i="1"/>
  <c r="P96" i="1"/>
  <c r="O68" i="1"/>
  <c r="N68" i="1"/>
  <c r="M68" i="1"/>
  <c r="L68" i="1"/>
  <c r="K68" i="1"/>
  <c r="I68" i="1"/>
  <c r="H68" i="1"/>
  <c r="G68" i="1"/>
  <c r="F68" i="1"/>
  <c r="O66" i="1"/>
  <c r="N66" i="1"/>
  <c r="M66" i="1"/>
  <c r="L66" i="1"/>
  <c r="K66" i="1"/>
  <c r="I66" i="1"/>
  <c r="H66" i="1"/>
  <c r="G66" i="1"/>
  <c r="F66" i="1"/>
  <c r="O63" i="1"/>
  <c r="N63" i="1"/>
  <c r="M63" i="1"/>
  <c r="L63" i="1"/>
  <c r="K63" i="1"/>
  <c r="I63" i="1"/>
  <c r="H63" i="1"/>
  <c r="G63" i="1"/>
  <c r="F63" i="1"/>
  <c r="J89" i="1"/>
  <c r="I57" i="3" s="1"/>
  <c r="E89" i="1"/>
  <c r="D57" i="3" s="1"/>
  <c r="J81" i="1"/>
  <c r="I48" i="3" s="1"/>
  <c r="E81" i="1"/>
  <c r="D48" i="3" s="1"/>
  <c r="P89" i="1" l="1"/>
  <c r="O57" i="3" s="1"/>
  <c r="P81" i="1"/>
  <c r="O48" i="3" s="1"/>
  <c r="E212" i="3" l="1"/>
  <c r="J182" i="3"/>
  <c r="O135" i="1"/>
  <c r="E119" i="3" l="1"/>
  <c r="D187" i="1" l="1"/>
  <c r="E182" i="3" l="1"/>
  <c r="D55" i="1" l="1"/>
  <c r="N189" i="3" l="1"/>
  <c r="M189" i="3"/>
  <c r="L189" i="3"/>
  <c r="K189" i="3"/>
  <c r="J189" i="3"/>
  <c r="H189" i="3"/>
  <c r="G189" i="3"/>
  <c r="F189" i="3"/>
  <c r="E189" i="3"/>
  <c r="N158" i="3"/>
  <c r="N161" i="3"/>
  <c r="M161" i="3"/>
  <c r="L161" i="3"/>
  <c r="K161" i="3"/>
  <c r="J161" i="3"/>
  <c r="H161" i="3"/>
  <c r="G161" i="3"/>
  <c r="F161" i="3"/>
  <c r="E161" i="3"/>
  <c r="N157" i="3"/>
  <c r="M157" i="3"/>
  <c r="L157" i="3"/>
  <c r="K157" i="3"/>
  <c r="J157" i="3"/>
  <c r="H157" i="3"/>
  <c r="G157" i="3"/>
  <c r="F157" i="3"/>
  <c r="E157" i="3"/>
  <c r="O183" i="1"/>
  <c r="N183" i="1"/>
  <c r="M183" i="1"/>
  <c r="L183" i="1"/>
  <c r="K183" i="1"/>
  <c r="I183" i="1"/>
  <c r="H183" i="1"/>
  <c r="G183" i="1"/>
  <c r="F183" i="1"/>
  <c r="O18" i="1"/>
  <c r="N18" i="1"/>
  <c r="M18" i="1"/>
  <c r="L18" i="1"/>
  <c r="K18" i="1"/>
  <c r="I18" i="1"/>
  <c r="H18" i="1"/>
  <c r="G18" i="1"/>
  <c r="F18" i="1"/>
  <c r="N187" i="3"/>
  <c r="M187" i="3"/>
  <c r="L187" i="3"/>
  <c r="K187" i="3"/>
  <c r="J187" i="3"/>
  <c r="H187" i="3"/>
  <c r="G187" i="3"/>
  <c r="F187" i="3"/>
  <c r="E187" i="3"/>
  <c r="O198" i="1"/>
  <c r="N198" i="1"/>
  <c r="M198" i="1"/>
  <c r="L198" i="1"/>
  <c r="K198" i="1"/>
  <c r="I198" i="1"/>
  <c r="H198" i="1"/>
  <c r="G198" i="1"/>
  <c r="F198" i="1"/>
  <c r="O250" i="1"/>
  <c r="N250" i="1"/>
  <c r="M250" i="1"/>
  <c r="L250" i="1"/>
  <c r="K250" i="1"/>
  <c r="I250" i="1"/>
  <c r="H250" i="1"/>
  <c r="G250" i="1"/>
  <c r="F250" i="1"/>
  <c r="J253" i="1"/>
  <c r="I161" i="3" s="1"/>
  <c r="E253" i="1"/>
  <c r="D161" i="3" s="1"/>
  <c r="E221" i="1"/>
  <c r="D187" i="3" s="1"/>
  <c r="J221" i="1"/>
  <c r="I187" i="3" s="1"/>
  <c r="E190" i="1"/>
  <c r="J190" i="1"/>
  <c r="I157" i="3" s="1"/>
  <c r="P190" i="1" l="1"/>
  <c r="O157" i="3" s="1"/>
  <c r="P221" i="1"/>
  <c r="E198" i="1"/>
  <c r="P253" i="1"/>
  <c r="O161" i="3" s="1"/>
  <c r="J198" i="1"/>
  <c r="D157" i="3"/>
  <c r="E20" i="3"/>
  <c r="F20" i="3"/>
  <c r="G20" i="3"/>
  <c r="H20" i="3"/>
  <c r="J20" i="3"/>
  <c r="K20" i="3"/>
  <c r="L20" i="3"/>
  <c r="M20" i="3"/>
  <c r="N20" i="3"/>
  <c r="O187" i="3" l="1"/>
  <c r="P198" i="1"/>
  <c r="N176" i="3"/>
  <c r="M176" i="3"/>
  <c r="L176" i="3"/>
  <c r="K176" i="3"/>
  <c r="J176" i="3"/>
  <c r="H176" i="3"/>
  <c r="G176" i="3"/>
  <c r="F176" i="3"/>
  <c r="E176" i="3"/>
  <c r="J47" i="1" l="1"/>
  <c r="I176" i="3" s="1"/>
  <c r="E47" i="1"/>
  <c r="J22" i="1"/>
  <c r="I20" i="3" s="1"/>
  <c r="E22" i="1"/>
  <c r="D176" i="3" l="1"/>
  <c r="P47" i="1"/>
  <c r="O176" i="3" s="1"/>
  <c r="P22" i="1"/>
  <c r="O20" i="3" s="1"/>
  <c r="D20" i="3"/>
  <c r="F176" i="1" l="1"/>
  <c r="G176" i="1"/>
  <c r="H176" i="1"/>
  <c r="I176" i="1"/>
  <c r="K176" i="1"/>
  <c r="L176" i="1"/>
  <c r="M176" i="1"/>
  <c r="N176" i="1"/>
  <c r="O176" i="1"/>
  <c r="E72" i="3" l="1"/>
  <c r="F72" i="3"/>
  <c r="G72" i="3"/>
  <c r="H72" i="3"/>
  <c r="J72" i="3"/>
  <c r="K72" i="3"/>
  <c r="L72" i="3"/>
  <c r="M72" i="3"/>
  <c r="N72" i="3"/>
  <c r="F105" i="1" l="1"/>
  <c r="G105" i="1"/>
  <c r="H105" i="1"/>
  <c r="I105" i="1"/>
  <c r="L105" i="1"/>
  <c r="M105" i="1"/>
  <c r="N105" i="1"/>
  <c r="O105" i="1"/>
  <c r="E117" i="1"/>
  <c r="J117" i="1"/>
  <c r="I72" i="3" s="1"/>
  <c r="D117" i="1"/>
  <c r="P117" i="1" l="1"/>
  <c r="O72" i="3" s="1"/>
  <c r="D72" i="3"/>
  <c r="E175" i="3"/>
  <c r="E169" i="3" s="1"/>
  <c r="F175" i="3"/>
  <c r="F169" i="3" s="1"/>
  <c r="G175" i="3"/>
  <c r="G169" i="3" s="1"/>
  <c r="H175" i="3"/>
  <c r="H169" i="3" s="1"/>
  <c r="J175" i="3"/>
  <c r="J169" i="3" s="1"/>
  <c r="K175" i="3"/>
  <c r="K169" i="3" s="1"/>
  <c r="L175" i="3"/>
  <c r="L169" i="3" s="1"/>
  <c r="M175" i="3"/>
  <c r="M169" i="3" s="1"/>
  <c r="N175" i="3"/>
  <c r="N169" i="3" s="1"/>
  <c r="E217" i="1"/>
  <c r="D175" i="3" s="1"/>
  <c r="D169" i="3" s="1"/>
  <c r="J217" i="1"/>
  <c r="J197" i="1" s="1"/>
  <c r="F197" i="1"/>
  <c r="G197" i="1"/>
  <c r="H197" i="1"/>
  <c r="I197" i="1"/>
  <c r="K197" i="1"/>
  <c r="L197" i="1"/>
  <c r="M197" i="1"/>
  <c r="N197" i="1"/>
  <c r="O197" i="1"/>
  <c r="E197" i="1" l="1"/>
  <c r="P217" i="1"/>
  <c r="I175" i="3"/>
  <c r="I169" i="3" s="1"/>
  <c r="E181" i="1"/>
  <c r="E176" i="1" s="1"/>
  <c r="J181" i="1"/>
  <c r="L139" i="1"/>
  <c r="E114" i="3"/>
  <c r="F114" i="3"/>
  <c r="G114" i="3"/>
  <c r="H114" i="3"/>
  <c r="J114" i="3"/>
  <c r="K114" i="3"/>
  <c r="L114" i="3"/>
  <c r="M114" i="3"/>
  <c r="N114" i="3"/>
  <c r="E115" i="3"/>
  <c r="E85" i="3" s="1"/>
  <c r="F115" i="3"/>
  <c r="F85" i="3" s="1"/>
  <c r="G115" i="3"/>
  <c r="G85" i="3" s="1"/>
  <c r="H115" i="3"/>
  <c r="H85" i="3" s="1"/>
  <c r="J115" i="3"/>
  <c r="J85" i="3" s="1"/>
  <c r="K115" i="3"/>
  <c r="K85" i="3" s="1"/>
  <c r="L115" i="3"/>
  <c r="L85" i="3" s="1"/>
  <c r="M115" i="3"/>
  <c r="M85" i="3" s="1"/>
  <c r="N115" i="3"/>
  <c r="N85" i="3" s="1"/>
  <c r="E116" i="3"/>
  <c r="F116" i="3"/>
  <c r="G116" i="3"/>
  <c r="H116" i="3"/>
  <c r="J116" i="3"/>
  <c r="K116" i="3"/>
  <c r="L116" i="3"/>
  <c r="M116" i="3"/>
  <c r="N116" i="3"/>
  <c r="E117" i="3"/>
  <c r="E86" i="3" s="1"/>
  <c r="F117" i="3"/>
  <c r="F86" i="3" s="1"/>
  <c r="G117" i="3"/>
  <c r="G86" i="3" s="1"/>
  <c r="H117" i="3"/>
  <c r="H86" i="3" s="1"/>
  <c r="J117" i="3"/>
  <c r="J86" i="3" s="1"/>
  <c r="K117" i="3"/>
  <c r="K86" i="3" s="1"/>
  <c r="L117" i="3"/>
  <c r="L86" i="3" s="1"/>
  <c r="M117" i="3"/>
  <c r="M86" i="3" s="1"/>
  <c r="N117" i="3"/>
  <c r="N86" i="3" s="1"/>
  <c r="E166" i="1"/>
  <c r="D115" i="3" s="1"/>
  <c r="E165" i="1"/>
  <c r="D114" i="3" s="1"/>
  <c r="J166" i="1"/>
  <c r="J165" i="1"/>
  <c r="I114" i="3" s="1"/>
  <c r="E142" i="3"/>
  <c r="F142" i="3"/>
  <c r="F134" i="3" s="1"/>
  <c r="G142" i="3"/>
  <c r="G134" i="3" s="1"/>
  <c r="H142" i="3"/>
  <c r="H134" i="3" s="1"/>
  <c r="J142" i="3"/>
  <c r="J134" i="3" s="1"/>
  <c r="K142" i="3"/>
  <c r="K134" i="3" s="1"/>
  <c r="L142" i="3"/>
  <c r="L134" i="3" s="1"/>
  <c r="M142" i="3"/>
  <c r="N142" i="3"/>
  <c r="N134" i="3" s="1"/>
  <c r="D142" i="3"/>
  <c r="D134" i="3" s="1"/>
  <c r="E134" i="3"/>
  <c r="M134" i="3"/>
  <c r="J167" i="1"/>
  <c r="I116" i="3" s="1"/>
  <c r="J168" i="1"/>
  <c r="J140" i="1" s="1"/>
  <c r="E167" i="1"/>
  <c r="D116" i="3" s="1"/>
  <c r="E168" i="1"/>
  <c r="F140" i="1"/>
  <c r="G140" i="1"/>
  <c r="H140" i="1"/>
  <c r="I140" i="1"/>
  <c r="K140" i="1"/>
  <c r="L140" i="1"/>
  <c r="M140" i="1"/>
  <c r="N140" i="1"/>
  <c r="O140" i="1"/>
  <c r="F139" i="1"/>
  <c r="G139" i="1"/>
  <c r="H139" i="1"/>
  <c r="I139" i="1"/>
  <c r="K139" i="1"/>
  <c r="M139" i="1"/>
  <c r="N139" i="1"/>
  <c r="O139" i="1"/>
  <c r="D139" i="1"/>
  <c r="D166" i="1"/>
  <c r="D168" i="1"/>
  <c r="D140" i="1"/>
  <c r="D167" i="1"/>
  <c r="D165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P197" i="1" l="1"/>
  <c r="O175" i="3"/>
  <c r="O169" i="3" s="1"/>
  <c r="P181" i="1"/>
  <c r="P176" i="1" s="1"/>
  <c r="J176" i="1"/>
  <c r="P166" i="1"/>
  <c r="O115" i="3" s="1"/>
  <c r="O85" i="3" s="1"/>
  <c r="I142" i="3"/>
  <c r="I134" i="3" s="1"/>
  <c r="D117" i="3"/>
  <c r="D86" i="3" s="1"/>
  <c r="I115" i="3"/>
  <c r="I85" i="3" s="1"/>
  <c r="J139" i="1"/>
  <c r="I117" i="3"/>
  <c r="I86" i="3" s="1"/>
  <c r="O142" i="3"/>
  <c r="O134" i="3" s="1"/>
  <c r="P165" i="1"/>
  <c r="P167" i="1"/>
  <c r="O116" i="3" s="1"/>
  <c r="E139" i="1"/>
  <c r="D85" i="3"/>
  <c r="P168" i="1"/>
  <c r="E140" i="1"/>
  <c r="P25" i="1"/>
  <c r="P20" i="1" s="1"/>
  <c r="E20" i="1"/>
  <c r="P139" i="1" l="1"/>
  <c r="O114" i="3"/>
  <c r="P140" i="1"/>
  <c r="O117" i="3"/>
  <c r="O86" i="3" s="1"/>
  <c r="O23" i="3"/>
  <c r="O18" i="3" s="1"/>
  <c r="N141" i="3" l="1"/>
  <c r="M141" i="3"/>
  <c r="L141" i="3"/>
  <c r="K141" i="3"/>
  <c r="J141" i="3"/>
  <c r="H141" i="3"/>
  <c r="G141" i="3"/>
  <c r="F141" i="3"/>
  <c r="E141" i="3"/>
  <c r="O175" i="1"/>
  <c r="N175" i="1"/>
  <c r="M175" i="1"/>
  <c r="L175" i="1"/>
  <c r="K175" i="1"/>
  <c r="I175" i="1"/>
  <c r="H175" i="1"/>
  <c r="J180" i="1"/>
  <c r="I141" i="3" s="1"/>
  <c r="E180" i="1"/>
  <c r="D141" i="3" s="1"/>
  <c r="E246" i="1"/>
  <c r="E244" i="1"/>
  <c r="N43" i="3"/>
  <c r="M43" i="3"/>
  <c r="L43" i="3"/>
  <c r="K43" i="3"/>
  <c r="J43" i="3"/>
  <c r="H43" i="3"/>
  <c r="G43" i="3"/>
  <c r="F43" i="3"/>
  <c r="E43" i="3"/>
  <c r="O65" i="1"/>
  <c r="N65" i="1"/>
  <c r="M65" i="1"/>
  <c r="L65" i="1"/>
  <c r="K65" i="1"/>
  <c r="I65" i="1"/>
  <c r="H65" i="1"/>
  <c r="F65" i="1"/>
  <c r="I43" i="3"/>
  <c r="G65" i="1"/>
  <c r="N22" i="3"/>
  <c r="M22" i="3"/>
  <c r="L22" i="3"/>
  <c r="K22" i="3"/>
  <c r="J22" i="3"/>
  <c r="H22" i="3"/>
  <c r="G22" i="3"/>
  <c r="F22" i="3"/>
  <c r="E22" i="3"/>
  <c r="I22" i="3"/>
  <c r="E24" i="1"/>
  <c r="O43" i="3" l="1"/>
  <c r="P180" i="1"/>
  <c r="O141" i="3" s="1"/>
  <c r="D43" i="3"/>
  <c r="P24" i="1"/>
  <c r="D22" i="3"/>
  <c r="J136" i="1"/>
  <c r="E136" i="1"/>
  <c r="O22" i="3" l="1"/>
  <c r="P136" i="1"/>
  <c r="N166" i="3" l="1"/>
  <c r="M166" i="3"/>
  <c r="L166" i="3"/>
  <c r="K166" i="3"/>
  <c r="J166" i="3"/>
  <c r="H166" i="3"/>
  <c r="G166" i="3"/>
  <c r="F166" i="3"/>
  <c r="E166" i="3"/>
  <c r="J244" i="1" l="1"/>
  <c r="I166" i="3" s="1"/>
  <c r="P244" i="1" l="1"/>
  <c r="O166" i="3" s="1"/>
  <c r="D166" i="3"/>
  <c r="N67" i="1" l="1"/>
  <c r="M67" i="1"/>
  <c r="L67" i="1"/>
  <c r="I67" i="1"/>
  <c r="H67" i="1"/>
  <c r="G67" i="1"/>
  <c r="N64" i="1"/>
  <c r="M64" i="1"/>
  <c r="L64" i="1"/>
  <c r="I64" i="1"/>
  <c r="H64" i="1"/>
  <c r="G64" i="1"/>
  <c r="F64" i="1"/>
  <c r="J86" i="1"/>
  <c r="I54" i="3" s="1"/>
  <c r="E86" i="1"/>
  <c r="D54" i="3" s="1"/>
  <c r="P86" i="1" l="1"/>
  <c r="O54" i="3" s="1"/>
  <c r="J268" i="1"/>
  <c r="M178" i="3" l="1"/>
  <c r="M177" i="3" s="1"/>
  <c r="L178" i="3"/>
  <c r="L177" i="3" s="1"/>
  <c r="K178" i="3"/>
  <c r="K177" i="3" s="1"/>
  <c r="H178" i="3"/>
  <c r="H177" i="3" s="1"/>
  <c r="G178" i="3"/>
  <c r="G177" i="3" s="1"/>
  <c r="F178" i="3"/>
  <c r="F177" i="3" s="1"/>
  <c r="M194" i="1" l="1"/>
  <c r="H194" i="1"/>
  <c r="J218" i="1"/>
  <c r="E218" i="1"/>
  <c r="P218" i="1" l="1"/>
  <c r="N160" i="3" l="1"/>
  <c r="M160" i="3"/>
  <c r="L160" i="3"/>
  <c r="K160" i="3"/>
  <c r="J160" i="3"/>
  <c r="H160" i="3"/>
  <c r="G160" i="3"/>
  <c r="F160" i="3"/>
  <c r="E160" i="3"/>
  <c r="J241" i="1"/>
  <c r="E241" i="1"/>
  <c r="E239" i="1"/>
  <c r="N19" i="3"/>
  <c r="M19" i="3"/>
  <c r="L19" i="3"/>
  <c r="K19" i="3"/>
  <c r="J19" i="3"/>
  <c r="H19" i="3"/>
  <c r="O267" i="1"/>
  <c r="O266" i="1" s="1"/>
  <c r="N267" i="1"/>
  <c r="N266" i="1" s="1"/>
  <c r="M267" i="1"/>
  <c r="M266" i="1" s="1"/>
  <c r="L267" i="1"/>
  <c r="L266" i="1" s="1"/>
  <c r="K267" i="1"/>
  <c r="K266" i="1" s="1"/>
  <c r="J267" i="1"/>
  <c r="J266" i="1" s="1"/>
  <c r="I267" i="1"/>
  <c r="I266" i="1" s="1"/>
  <c r="H267" i="1"/>
  <c r="H266" i="1" s="1"/>
  <c r="G267" i="1"/>
  <c r="G266" i="1" s="1"/>
  <c r="F267" i="1"/>
  <c r="F266" i="1" s="1"/>
  <c r="E268" i="1"/>
  <c r="P268" i="1" s="1"/>
  <c r="P267" i="1" s="1"/>
  <c r="P266" i="1" s="1"/>
  <c r="N178" i="3"/>
  <c r="N177" i="3" s="1"/>
  <c r="J178" i="3"/>
  <c r="J177" i="3" s="1"/>
  <c r="E267" i="1" l="1"/>
  <c r="E266" i="1" s="1"/>
  <c r="P241" i="1"/>
  <c r="N194" i="1"/>
  <c r="O67" i="1"/>
  <c r="K67" i="1"/>
  <c r="F67" i="1"/>
  <c r="M165" i="3" l="1"/>
  <c r="L165" i="3"/>
  <c r="K165" i="3"/>
  <c r="H165" i="3"/>
  <c r="G165" i="3"/>
  <c r="F165" i="3"/>
  <c r="E165" i="3"/>
  <c r="M164" i="3"/>
  <c r="L164" i="3"/>
  <c r="K164" i="3"/>
  <c r="H164" i="3"/>
  <c r="G164" i="3"/>
  <c r="F164" i="3"/>
  <c r="E164" i="3"/>
  <c r="O107" i="1"/>
  <c r="N107" i="1"/>
  <c r="M107" i="1"/>
  <c r="L107" i="1"/>
  <c r="K107" i="1"/>
  <c r="I107" i="1"/>
  <c r="H107" i="1"/>
  <c r="G107" i="1"/>
  <c r="F107" i="1"/>
  <c r="J131" i="1"/>
  <c r="J132" i="1"/>
  <c r="E131" i="1"/>
  <c r="E132" i="1"/>
  <c r="E107" i="1" s="1"/>
  <c r="O64" i="1"/>
  <c r="K64" i="1"/>
  <c r="J165" i="3" l="1"/>
  <c r="N165" i="3"/>
  <c r="P132" i="1"/>
  <c r="P107" i="1" s="1"/>
  <c r="P131" i="1"/>
  <c r="J107" i="1"/>
  <c r="D210" i="1" l="1"/>
  <c r="N183" i="3" l="1"/>
  <c r="M183" i="3"/>
  <c r="L183" i="3"/>
  <c r="K183" i="3"/>
  <c r="J183" i="3"/>
  <c r="H183" i="3"/>
  <c r="G183" i="3"/>
  <c r="F183" i="3"/>
  <c r="E183" i="3"/>
  <c r="F180" i="3" l="1"/>
  <c r="F148" i="3" s="1"/>
  <c r="F219" i="3" s="1"/>
  <c r="H180" i="3"/>
  <c r="H148" i="3" s="1"/>
  <c r="H219" i="3" s="1"/>
  <c r="K180" i="3"/>
  <c r="K148" i="3" s="1"/>
  <c r="K219" i="3" s="1"/>
  <c r="M180" i="3"/>
  <c r="M148" i="3" s="1"/>
  <c r="M219" i="3" s="1"/>
  <c r="E180" i="3"/>
  <c r="E148" i="3" s="1"/>
  <c r="E219" i="3" s="1"/>
  <c r="G180" i="3"/>
  <c r="G148" i="3" s="1"/>
  <c r="G219" i="3" s="1"/>
  <c r="L180" i="3"/>
  <c r="L148" i="3" s="1"/>
  <c r="L219" i="3" s="1"/>
  <c r="N180" i="3"/>
  <c r="N148" i="3" s="1"/>
  <c r="N219" i="3" s="1"/>
  <c r="J180" i="3"/>
  <c r="J148" i="3" s="1"/>
  <c r="J219" i="3" s="1"/>
  <c r="O111" i="1"/>
  <c r="N111" i="1"/>
  <c r="M111" i="1"/>
  <c r="L111" i="1"/>
  <c r="K111" i="1"/>
  <c r="I111" i="1"/>
  <c r="H111" i="1"/>
  <c r="G111" i="1"/>
  <c r="F111" i="1"/>
  <c r="O232" i="1"/>
  <c r="N232" i="1"/>
  <c r="M232" i="1"/>
  <c r="L232" i="1"/>
  <c r="K232" i="1"/>
  <c r="I232" i="1"/>
  <c r="H232" i="1"/>
  <c r="G232" i="1"/>
  <c r="F232" i="1"/>
  <c r="E232" i="1"/>
  <c r="F282" i="1" l="1"/>
  <c r="H282" i="1"/>
  <c r="K282" i="1"/>
  <c r="M282" i="1"/>
  <c r="O282" i="1"/>
  <c r="G282" i="1"/>
  <c r="I282" i="1"/>
  <c r="L282" i="1"/>
  <c r="N282" i="1"/>
  <c r="E178" i="3" l="1"/>
  <c r="E177" i="3" s="1"/>
  <c r="G19" i="3" l="1"/>
  <c r="M158" i="3"/>
  <c r="L158" i="3"/>
  <c r="K158" i="3"/>
  <c r="H158" i="3"/>
  <c r="G158" i="3"/>
  <c r="F158" i="3"/>
  <c r="E158" i="3"/>
  <c r="N156" i="3" l="1"/>
  <c r="M156" i="3"/>
  <c r="L156" i="3"/>
  <c r="K156" i="3"/>
  <c r="J156" i="3"/>
  <c r="H156" i="3"/>
  <c r="G156" i="3"/>
  <c r="F156" i="3"/>
  <c r="E156" i="3"/>
  <c r="M155" i="3"/>
  <c r="L155" i="3"/>
  <c r="K155" i="3"/>
  <c r="H155" i="3"/>
  <c r="G155" i="3"/>
  <c r="F155" i="3"/>
  <c r="E155" i="3"/>
  <c r="M159" i="3"/>
  <c r="L159" i="3"/>
  <c r="K159" i="3"/>
  <c r="H159" i="3"/>
  <c r="G159" i="3"/>
  <c r="F159" i="3"/>
  <c r="E159" i="3"/>
  <c r="J172" i="1" l="1"/>
  <c r="E172" i="1"/>
  <c r="D156" i="3" s="1"/>
  <c r="J129" i="1"/>
  <c r="E129" i="1"/>
  <c r="E43" i="1"/>
  <c r="E42" i="1"/>
  <c r="D158" i="3" s="1"/>
  <c r="J43" i="1"/>
  <c r="P43" i="1" s="1"/>
  <c r="J42" i="1"/>
  <c r="P42" i="1" l="1"/>
  <c r="P129" i="1"/>
  <c r="P172" i="1"/>
  <c r="O156" i="3" s="1"/>
  <c r="I156" i="3"/>
  <c r="N159" i="3"/>
  <c r="J159" i="3"/>
  <c r="E134" i="1" l="1"/>
  <c r="J134" i="1"/>
  <c r="J111" i="1" l="1"/>
  <c r="D183" i="3"/>
  <c r="E111" i="1"/>
  <c r="E282" i="1" s="1"/>
  <c r="P134" i="1"/>
  <c r="J246" i="1"/>
  <c r="J232" i="1" s="1"/>
  <c r="J282" i="1" l="1"/>
  <c r="D180" i="3"/>
  <c r="I183" i="3"/>
  <c r="P111" i="1"/>
  <c r="P246" i="1"/>
  <c r="P232" i="1" s="1"/>
  <c r="N174" i="3"/>
  <c r="M174" i="3"/>
  <c r="L174" i="3"/>
  <c r="K174" i="3"/>
  <c r="J174" i="3"/>
  <c r="H174" i="3"/>
  <c r="G174" i="3"/>
  <c r="F174" i="3"/>
  <c r="E174" i="3"/>
  <c r="N120" i="3"/>
  <c r="M120" i="3"/>
  <c r="L120" i="3"/>
  <c r="K120" i="3"/>
  <c r="J120" i="3"/>
  <c r="H120" i="3"/>
  <c r="G120" i="3"/>
  <c r="F120" i="3"/>
  <c r="N108" i="3"/>
  <c r="M108" i="3"/>
  <c r="L108" i="3"/>
  <c r="K108" i="3"/>
  <c r="J108" i="3"/>
  <c r="H108" i="3"/>
  <c r="G108" i="3"/>
  <c r="F108" i="3"/>
  <c r="E108" i="3"/>
  <c r="N106" i="3"/>
  <c r="M106" i="3"/>
  <c r="L106" i="3"/>
  <c r="K106" i="3"/>
  <c r="J106" i="3"/>
  <c r="H106" i="3"/>
  <c r="G106" i="3"/>
  <c r="F106" i="3"/>
  <c r="E106" i="3"/>
  <c r="N97" i="3"/>
  <c r="M97" i="3"/>
  <c r="L97" i="3"/>
  <c r="K97" i="3"/>
  <c r="J97" i="3"/>
  <c r="H97" i="3"/>
  <c r="G97" i="3"/>
  <c r="F97" i="3"/>
  <c r="E97" i="3"/>
  <c r="N95" i="3"/>
  <c r="M95" i="3"/>
  <c r="L95" i="3"/>
  <c r="K95" i="3"/>
  <c r="J95" i="3"/>
  <c r="H95" i="3"/>
  <c r="G95" i="3"/>
  <c r="F95" i="3"/>
  <c r="E95" i="3"/>
  <c r="N91" i="3"/>
  <c r="M91" i="3"/>
  <c r="L91" i="3"/>
  <c r="K91" i="3"/>
  <c r="J91" i="3"/>
  <c r="H91" i="3"/>
  <c r="G91" i="3"/>
  <c r="F91" i="3"/>
  <c r="N81" i="3"/>
  <c r="M81" i="3"/>
  <c r="L81" i="3"/>
  <c r="K81" i="3"/>
  <c r="J81" i="3"/>
  <c r="H81" i="3"/>
  <c r="G81" i="3"/>
  <c r="F81" i="3"/>
  <c r="E81" i="3"/>
  <c r="N80" i="3"/>
  <c r="M80" i="3"/>
  <c r="L80" i="3"/>
  <c r="K80" i="3"/>
  <c r="J80" i="3"/>
  <c r="H80" i="3"/>
  <c r="G80" i="3"/>
  <c r="F80" i="3"/>
  <c r="E80" i="3"/>
  <c r="N78" i="3"/>
  <c r="M78" i="3"/>
  <c r="L78" i="3"/>
  <c r="K78" i="3"/>
  <c r="J78" i="3"/>
  <c r="H78" i="3"/>
  <c r="G78" i="3"/>
  <c r="F78" i="3"/>
  <c r="E78" i="3"/>
  <c r="N76" i="3"/>
  <c r="M76" i="3"/>
  <c r="L76" i="3"/>
  <c r="K76" i="3"/>
  <c r="J76" i="3"/>
  <c r="H76" i="3"/>
  <c r="G76" i="3"/>
  <c r="F76" i="3"/>
  <c r="E76" i="3"/>
  <c r="N74" i="3"/>
  <c r="M74" i="3"/>
  <c r="L74" i="3"/>
  <c r="K74" i="3"/>
  <c r="J74" i="3"/>
  <c r="I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N69" i="3"/>
  <c r="M69" i="3"/>
  <c r="L69" i="3"/>
  <c r="K69" i="3"/>
  <c r="J69" i="3"/>
  <c r="H69" i="3"/>
  <c r="G69" i="3"/>
  <c r="F69" i="3"/>
  <c r="E69" i="3"/>
  <c r="J67" i="1"/>
  <c r="E67" i="1"/>
  <c r="J65" i="1"/>
  <c r="E65" i="1"/>
  <c r="O195" i="1"/>
  <c r="N195" i="1"/>
  <c r="M195" i="1"/>
  <c r="L195" i="1"/>
  <c r="K195" i="1"/>
  <c r="I195" i="1"/>
  <c r="H195" i="1"/>
  <c r="G195" i="1"/>
  <c r="F195" i="1"/>
  <c r="O106" i="1"/>
  <c r="N106" i="1"/>
  <c r="M106" i="1"/>
  <c r="L106" i="1"/>
  <c r="K106" i="1"/>
  <c r="I106" i="1"/>
  <c r="H106" i="1"/>
  <c r="G106" i="1"/>
  <c r="F106" i="1"/>
  <c r="D148" i="3" l="1"/>
  <c r="D219" i="3" s="1"/>
  <c r="P282" i="1"/>
  <c r="I180" i="3"/>
  <c r="I148" i="3" s="1"/>
  <c r="I219" i="3" s="1"/>
  <c r="O183" i="3"/>
  <c r="P65" i="1"/>
  <c r="P67" i="1"/>
  <c r="O180" i="3" l="1"/>
  <c r="O148" i="3" s="1"/>
  <c r="O219" i="3" s="1"/>
  <c r="O196" i="1"/>
  <c r="N196" i="1"/>
  <c r="M196" i="1"/>
  <c r="L196" i="1"/>
  <c r="K196" i="1"/>
  <c r="I196" i="1"/>
  <c r="H196" i="1"/>
  <c r="G196" i="1"/>
  <c r="F196" i="1"/>
  <c r="O109" i="1" l="1"/>
  <c r="N109" i="1"/>
  <c r="M109" i="1"/>
  <c r="L109" i="1"/>
  <c r="K109" i="1"/>
  <c r="I109" i="1"/>
  <c r="H109" i="1"/>
  <c r="G109" i="1"/>
  <c r="F109" i="1"/>
  <c r="O108" i="1"/>
  <c r="N108" i="1"/>
  <c r="M108" i="1"/>
  <c r="L108" i="1"/>
  <c r="K108" i="1"/>
  <c r="I108" i="1"/>
  <c r="H108" i="1"/>
  <c r="G108" i="1"/>
  <c r="O141" i="1" l="1"/>
  <c r="N141" i="1"/>
  <c r="M141" i="1"/>
  <c r="L141" i="1"/>
  <c r="K141" i="1"/>
  <c r="I141" i="1"/>
  <c r="H141" i="1"/>
  <c r="G141" i="1"/>
  <c r="O110" i="1"/>
  <c r="N110" i="1"/>
  <c r="M110" i="1"/>
  <c r="L110" i="1"/>
  <c r="I110" i="1"/>
  <c r="H110" i="1"/>
  <c r="G110" i="1"/>
  <c r="F110" i="1"/>
  <c r="J116" i="1"/>
  <c r="E116" i="1"/>
  <c r="J115" i="1"/>
  <c r="I70" i="3" s="1"/>
  <c r="J114" i="1"/>
  <c r="I69" i="3" s="1"/>
  <c r="E114" i="1"/>
  <c r="D69" i="3" s="1"/>
  <c r="J121" i="1"/>
  <c r="I76" i="3" s="1"/>
  <c r="E121" i="1"/>
  <c r="D76" i="3" s="1"/>
  <c r="E119" i="1"/>
  <c r="F108" i="1" l="1"/>
  <c r="E70" i="3"/>
  <c r="P119" i="1"/>
  <c r="O74" i="3" s="1"/>
  <c r="D74" i="3"/>
  <c r="J109" i="1"/>
  <c r="I71" i="3"/>
  <c r="E109" i="1"/>
  <c r="D71" i="3"/>
  <c r="E106" i="1"/>
  <c r="J106" i="1"/>
  <c r="E115" i="1"/>
  <c r="P121" i="1"/>
  <c r="O76" i="3" s="1"/>
  <c r="P114" i="1"/>
  <c r="O69" i="3" s="1"/>
  <c r="P116" i="1"/>
  <c r="P109" i="1" l="1"/>
  <c r="O71" i="3"/>
  <c r="P115" i="1"/>
  <c r="O70" i="3" s="1"/>
  <c r="D70" i="3"/>
  <c r="P106" i="1"/>
  <c r="N168" i="3"/>
  <c r="N147" i="3" s="1"/>
  <c r="M168" i="3"/>
  <c r="M147" i="3" s="1"/>
  <c r="L168" i="3"/>
  <c r="L147" i="3" s="1"/>
  <c r="K168" i="3"/>
  <c r="K147" i="3" s="1"/>
  <c r="J168" i="3"/>
  <c r="J147" i="3" s="1"/>
  <c r="H168" i="3"/>
  <c r="H147" i="3" s="1"/>
  <c r="G168" i="3"/>
  <c r="G147" i="3" s="1"/>
  <c r="F168" i="3"/>
  <c r="F147" i="3" s="1"/>
  <c r="E168" i="3"/>
  <c r="E147" i="3" s="1"/>
  <c r="N152" i="3"/>
  <c r="N146" i="3" s="1"/>
  <c r="M152" i="3"/>
  <c r="M146" i="3" s="1"/>
  <c r="L152" i="3"/>
  <c r="L146" i="3" s="1"/>
  <c r="K152" i="3"/>
  <c r="K146" i="3" s="1"/>
  <c r="J152" i="3"/>
  <c r="J146" i="3" s="1"/>
  <c r="H152" i="3"/>
  <c r="H146" i="3" s="1"/>
  <c r="G152" i="3"/>
  <c r="G146" i="3" s="1"/>
  <c r="F152" i="3"/>
  <c r="F146" i="3" s="1"/>
  <c r="E152" i="3"/>
  <c r="E146" i="3" s="1"/>
  <c r="N66" i="3"/>
  <c r="M66" i="3"/>
  <c r="L66" i="3"/>
  <c r="K66" i="3"/>
  <c r="J66" i="3"/>
  <c r="H66" i="3"/>
  <c r="G66" i="3"/>
  <c r="F66" i="3"/>
  <c r="E66" i="3"/>
  <c r="N67" i="3"/>
  <c r="M67" i="3"/>
  <c r="L67" i="3"/>
  <c r="K67" i="3"/>
  <c r="J67" i="3"/>
  <c r="H67" i="3"/>
  <c r="G67" i="3"/>
  <c r="F67" i="3"/>
  <c r="E67" i="3"/>
  <c r="N65" i="3"/>
  <c r="M65" i="3"/>
  <c r="L65" i="3"/>
  <c r="K65" i="3"/>
  <c r="J65" i="3"/>
  <c r="H65" i="3"/>
  <c r="G65" i="3"/>
  <c r="F65" i="3"/>
  <c r="H64" i="3"/>
  <c r="G64" i="3"/>
  <c r="F64" i="3"/>
  <c r="E64" i="3"/>
  <c r="F87" i="3" l="1"/>
  <c r="H87" i="3"/>
  <c r="M87" i="3"/>
  <c r="K87" i="3"/>
  <c r="K64" i="3"/>
  <c r="M64" i="3"/>
  <c r="G87" i="3"/>
  <c r="J87" i="3"/>
  <c r="L87" i="3"/>
  <c r="N87" i="3"/>
  <c r="J64" i="3"/>
  <c r="L64" i="3"/>
  <c r="N64" i="3"/>
  <c r="J216" i="1"/>
  <c r="E216" i="1"/>
  <c r="D174" i="3" s="1"/>
  <c r="J214" i="1"/>
  <c r="J195" i="1" s="1"/>
  <c r="E214" i="1"/>
  <c r="E195" i="1" s="1"/>
  <c r="J171" i="1"/>
  <c r="I120" i="3" s="1"/>
  <c r="J159" i="1"/>
  <c r="I108" i="3" s="1"/>
  <c r="E159" i="1"/>
  <c r="D108" i="3" s="1"/>
  <c r="J157" i="1"/>
  <c r="I106" i="3" s="1"/>
  <c r="E157" i="1"/>
  <c r="D106" i="3" s="1"/>
  <c r="J153" i="1"/>
  <c r="I97" i="3" s="1"/>
  <c r="E153" i="1"/>
  <c r="D97" i="3" s="1"/>
  <c r="J151" i="1"/>
  <c r="I95" i="3" s="1"/>
  <c r="E151" i="1"/>
  <c r="D95" i="3" s="1"/>
  <c r="J147" i="1"/>
  <c r="J126" i="1"/>
  <c r="I81" i="3" s="1"/>
  <c r="E126" i="1"/>
  <c r="J125" i="1"/>
  <c r="E125" i="1"/>
  <c r="J123" i="1"/>
  <c r="I78" i="3" s="1"/>
  <c r="E123" i="1"/>
  <c r="J92" i="1"/>
  <c r="E92" i="1"/>
  <c r="J85" i="1"/>
  <c r="I53" i="3" s="1"/>
  <c r="E85" i="1"/>
  <c r="D53" i="3" s="1"/>
  <c r="J79" i="1"/>
  <c r="I46" i="3" s="1"/>
  <c r="I27" i="3" s="1"/>
  <c r="E79" i="1"/>
  <c r="D46" i="3" s="1"/>
  <c r="D27" i="3" s="1"/>
  <c r="J78" i="1"/>
  <c r="I45" i="3" s="1"/>
  <c r="I25" i="3" s="1"/>
  <c r="I217" i="3" s="1"/>
  <c r="E78" i="1"/>
  <c r="D45" i="3" s="1"/>
  <c r="D25" i="3" s="1"/>
  <c r="D217" i="3" s="1"/>
  <c r="J76" i="1"/>
  <c r="I42" i="3" s="1"/>
  <c r="D81" i="3" l="1"/>
  <c r="E110" i="1"/>
  <c r="D78" i="3"/>
  <c r="D66" i="3" s="1"/>
  <c r="J68" i="1"/>
  <c r="I60" i="3"/>
  <c r="I29" i="3" s="1"/>
  <c r="E68" i="1"/>
  <c r="D60" i="3"/>
  <c r="D29" i="3" s="1"/>
  <c r="J63" i="1"/>
  <c r="J280" i="1" s="1"/>
  <c r="J66" i="1"/>
  <c r="E63" i="1"/>
  <c r="E280" i="1" s="1"/>
  <c r="E66" i="1"/>
  <c r="I165" i="3"/>
  <c r="J64" i="1"/>
  <c r="D165" i="3"/>
  <c r="D152" i="3" s="1"/>
  <c r="E64" i="1"/>
  <c r="E147" i="1"/>
  <c r="D91" i="3" s="1"/>
  <c r="E91" i="3"/>
  <c r="E171" i="1"/>
  <c r="E120" i="3"/>
  <c r="J141" i="1"/>
  <c r="I91" i="3"/>
  <c r="J196" i="1"/>
  <c r="I174" i="3"/>
  <c r="E108" i="1"/>
  <c r="D80" i="3"/>
  <c r="J108" i="1"/>
  <c r="I80" i="3"/>
  <c r="P216" i="1"/>
  <c r="E196" i="1"/>
  <c r="P214" i="1"/>
  <c r="P195" i="1" s="1"/>
  <c r="J110" i="1"/>
  <c r="E76" i="1"/>
  <c r="F141" i="1"/>
  <c r="P151" i="1"/>
  <c r="O95" i="3" s="1"/>
  <c r="P153" i="1"/>
  <c r="O97" i="3" s="1"/>
  <c r="P157" i="1"/>
  <c r="O106" i="3" s="1"/>
  <c r="P159" i="1"/>
  <c r="O108" i="3" s="1"/>
  <c r="P123" i="1"/>
  <c r="O78" i="3" s="1"/>
  <c r="P125" i="1"/>
  <c r="P126" i="1"/>
  <c r="O81" i="3" s="1"/>
  <c r="P78" i="1"/>
  <c r="O45" i="3" s="1"/>
  <c r="O25" i="3" s="1"/>
  <c r="O217" i="3" s="1"/>
  <c r="P79" i="1"/>
  <c r="O46" i="3" s="1"/>
  <c r="O27" i="3" s="1"/>
  <c r="P85" i="1"/>
  <c r="O53" i="3" s="1"/>
  <c r="P92" i="1"/>
  <c r="P64" i="1"/>
  <c r="P171" i="1" l="1"/>
  <c r="O120" i="3" s="1"/>
  <c r="E141" i="1"/>
  <c r="P68" i="1"/>
  <c r="O60" i="3"/>
  <c r="O29" i="3" s="1"/>
  <c r="D42" i="3"/>
  <c r="P66" i="1"/>
  <c r="P63" i="1"/>
  <c r="P280" i="1" s="1"/>
  <c r="D120" i="3"/>
  <c r="D87" i="3" s="1"/>
  <c r="P147" i="1"/>
  <c r="O91" i="3" s="1"/>
  <c r="O165" i="3"/>
  <c r="P196" i="1"/>
  <c r="O174" i="3"/>
  <c r="P108" i="1"/>
  <c r="O80" i="3"/>
  <c r="P76" i="1"/>
  <c r="P110" i="1"/>
  <c r="O42" i="3" l="1"/>
  <c r="P141" i="1"/>
  <c r="C196" i="3"/>
  <c r="N199" i="3"/>
  <c r="N218" i="3" s="1"/>
  <c r="M199" i="3"/>
  <c r="M218" i="3" s="1"/>
  <c r="L199" i="3"/>
  <c r="L218" i="3" s="1"/>
  <c r="K199" i="3"/>
  <c r="K218" i="3" s="1"/>
  <c r="J199" i="3"/>
  <c r="J218" i="3" s="1"/>
  <c r="H199" i="3"/>
  <c r="H218" i="3" s="1"/>
  <c r="G199" i="3"/>
  <c r="G218" i="3" s="1"/>
  <c r="F199" i="3"/>
  <c r="F218" i="3" s="1"/>
  <c r="E199" i="3"/>
  <c r="E196" i="3" s="1"/>
  <c r="E194" i="3" s="1"/>
  <c r="D56" i="1"/>
  <c r="O19" i="1"/>
  <c r="O281" i="1" s="1"/>
  <c r="N19" i="1"/>
  <c r="N281" i="1" s="1"/>
  <c r="M19" i="1"/>
  <c r="M281" i="1" s="1"/>
  <c r="L19" i="1"/>
  <c r="L281" i="1" s="1"/>
  <c r="K19" i="1"/>
  <c r="K281" i="1" s="1"/>
  <c r="I19" i="1"/>
  <c r="I281" i="1" s="1"/>
  <c r="H19" i="1"/>
  <c r="H281" i="1" s="1"/>
  <c r="G19" i="1"/>
  <c r="G281" i="1" s="1"/>
  <c r="F19" i="1"/>
  <c r="F281" i="1" s="1"/>
  <c r="J56" i="1"/>
  <c r="J19" i="1" s="1"/>
  <c r="J281" i="1" s="1"/>
  <c r="E56" i="1"/>
  <c r="E19" i="1" s="1"/>
  <c r="E281" i="1" s="1"/>
  <c r="F196" i="3" l="1"/>
  <c r="F194" i="3" s="1"/>
  <c r="K196" i="3"/>
  <c r="K194" i="3" s="1"/>
  <c r="M196" i="3"/>
  <c r="M194" i="3" s="1"/>
  <c r="H196" i="3"/>
  <c r="H194" i="3" s="1"/>
  <c r="G196" i="3"/>
  <c r="G194" i="3" s="1"/>
  <c r="J196" i="3"/>
  <c r="J194" i="3" s="1"/>
  <c r="L196" i="3"/>
  <c r="L194" i="3" s="1"/>
  <c r="N196" i="3"/>
  <c r="N194" i="3" s="1"/>
  <c r="I199" i="3"/>
  <c r="I196" i="3" s="1"/>
  <c r="I194" i="3" s="1"/>
  <c r="P56" i="1"/>
  <c r="D199" i="3"/>
  <c r="D196" i="3" l="1"/>
  <c r="D194" i="3" s="1"/>
  <c r="D218" i="3"/>
  <c r="P19" i="1"/>
  <c r="P281" i="1" s="1"/>
  <c r="O199" i="3"/>
  <c r="O196" i="3" s="1"/>
  <c r="O194" i="3" s="1"/>
  <c r="E128" i="1" l="1"/>
  <c r="J60" i="1"/>
  <c r="E60" i="1"/>
  <c r="P60" i="1" l="1"/>
  <c r="J210" i="1" l="1"/>
  <c r="I160" i="3" s="1"/>
  <c r="E210" i="1"/>
  <c r="D160" i="3" s="1"/>
  <c r="C210" i="1"/>
  <c r="P210" i="1" l="1"/>
  <c r="O160" i="3" s="1"/>
  <c r="I194" i="1"/>
  <c r="J158" i="3" l="1"/>
  <c r="G194" i="1"/>
  <c r="G175" i="1"/>
  <c r="E19" i="3" l="1"/>
  <c r="F175" i="1"/>
  <c r="E197" i="3" l="1"/>
  <c r="F197" i="3"/>
  <c r="G197" i="3"/>
  <c r="H197" i="3"/>
  <c r="J197" i="3"/>
  <c r="K197" i="3"/>
  <c r="L197" i="3"/>
  <c r="M197" i="3"/>
  <c r="N197" i="3"/>
  <c r="J223" i="1"/>
  <c r="E223" i="1"/>
  <c r="C223" i="1"/>
  <c r="D223" i="1"/>
  <c r="B223" i="1"/>
  <c r="P223" i="1" l="1"/>
  <c r="E201" i="3" l="1"/>
  <c r="F201" i="3"/>
  <c r="G201" i="3"/>
  <c r="H201" i="3"/>
  <c r="J201" i="3"/>
  <c r="K201" i="3"/>
  <c r="L201" i="3"/>
  <c r="M201" i="3"/>
  <c r="N201" i="3"/>
  <c r="J224" i="1"/>
  <c r="E224" i="1"/>
  <c r="C224" i="1"/>
  <c r="D224" i="1"/>
  <c r="B224" i="1"/>
  <c r="P224" i="1" l="1"/>
  <c r="E171" i="3" l="1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45" i="1"/>
  <c r="E46" i="1"/>
  <c r="J44" i="1"/>
  <c r="J45" i="1"/>
  <c r="I171" i="3" s="1"/>
  <c r="J46" i="1"/>
  <c r="I172" i="3" s="1"/>
  <c r="C45" i="1"/>
  <c r="D45" i="1"/>
  <c r="D46" i="1"/>
  <c r="B46" i="1"/>
  <c r="B45" i="1"/>
  <c r="D172" i="3" l="1"/>
  <c r="P46" i="1"/>
  <c r="O172" i="3" s="1"/>
  <c r="P45" i="1"/>
  <c r="O171" i="3" s="1"/>
  <c r="D171" i="3"/>
  <c r="N155" i="3" l="1"/>
  <c r="J155" i="3" l="1"/>
  <c r="E173" i="3" l="1"/>
  <c r="F173" i="3"/>
  <c r="G173" i="3"/>
  <c r="H173" i="3"/>
  <c r="J173" i="3"/>
  <c r="K173" i="3"/>
  <c r="L173" i="3"/>
  <c r="M173" i="3"/>
  <c r="N173" i="3"/>
  <c r="J215" i="1"/>
  <c r="I173" i="3" s="1"/>
  <c r="E215" i="1"/>
  <c r="D215" i="1"/>
  <c r="B215" i="1"/>
  <c r="P215" i="1" l="1"/>
  <c r="O173" i="3" s="1"/>
  <c r="D173" i="3"/>
  <c r="N162" i="3"/>
  <c r="M162" i="3"/>
  <c r="L162" i="3"/>
  <c r="K162" i="3"/>
  <c r="J162" i="3"/>
  <c r="H162" i="3"/>
  <c r="G162" i="3"/>
  <c r="F162" i="3"/>
  <c r="E162" i="3"/>
  <c r="J130" i="1"/>
  <c r="E130" i="1"/>
  <c r="D130" i="1"/>
  <c r="C130" i="1"/>
  <c r="B130" i="1"/>
  <c r="D242" i="1"/>
  <c r="C242" i="1"/>
  <c r="B242" i="1"/>
  <c r="D211" i="1"/>
  <c r="C211" i="1"/>
  <c r="B211" i="1"/>
  <c r="P130" i="1" l="1"/>
  <c r="J242" i="1"/>
  <c r="E242" i="1"/>
  <c r="J211" i="1"/>
  <c r="E211" i="1"/>
  <c r="F194" i="1"/>
  <c r="D162" i="3" l="1"/>
  <c r="P242" i="1"/>
  <c r="I162" i="3"/>
  <c r="P211" i="1"/>
  <c r="O162" i="3" s="1"/>
  <c r="K259" i="1" l="1"/>
  <c r="J247" i="1" l="1"/>
  <c r="E247" i="1"/>
  <c r="L194" i="1"/>
  <c r="E213" i="1"/>
  <c r="J164" i="3" l="1"/>
  <c r="J213" i="1"/>
  <c r="P213" i="1" s="1"/>
  <c r="N164" i="3"/>
  <c r="P247" i="1"/>
  <c r="J243" i="1" l="1"/>
  <c r="I164" i="3" s="1"/>
  <c r="E243" i="1"/>
  <c r="D164" i="3" l="1"/>
  <c r="P243" i="1"/>
  <c r="O164" i="3" s="1"/>
  <c r="F19" i="3" l="1"/>
  <c r="N191" i="3"/>
  <c r="M191" i="3"/>
  <c r="L191" i="3"/>
  <c r="K191" i="3"/>
  <c r="J191" i="3"/>
  <c r="H191" i="3"/>
  <c r="G191" i="3"/>
  <c r="F191" i="3"/>
  <c r="E191" i="3"/>
  <c r="J135" i="1"/>
  <c r="I191" i="3" s="1"/>
  <c r="E135" i="1"/>
  <c r="D191" i="3" s="1"/>
  <c r="P135" i="1" l="1"/>
  <c r="D145" i="1"/>
  <c r="O191" i="3" l="1"/>
  <c r="D239" i="1" l="1"/>
  <c r="B239" i="1"/>
  <c r="J239" i="1"/>
  <c r="I158" i="3" s="1"/>
  <c r="P239" i="1" l="1"/>
  <c r="O158" i="3" s="1"/>
  <c r="D173" i="1" l="1"/>
  <c r="F190" i="3"/>
  <c r="G190" i="3"/>
  <c r="H190" i="3"/>
  <c r="J190" i="3"/>
  <c r="K190" i="3"/>
  <c r="L190" i="3"/>
  <c r="M190" i="3"/>
  <c r="N190" i="3"/>
  <c r="F144" i="3"/>
  <c r="G144" i="3"/>
  <c r="H144" i="3"/>
  <c r="J144" i="3"/>
  <c r="K144" i="3"/>
  <c r="L144" i="3"/>
  <c r="M144" i="3"/>
  <c r="N144" i="3"/>
  <c r="G270" i="1"/>
  <c r="H270" i="1"/>
  <c r="I270" i="1"/>
  <c r="K270" i="1"/>
  <c r="L270" i="1"/>
  <c r="M270" i="1"/>
  <c r="N270" i="1"/>
  <c r="O270" i="1"/>
  <c r="G259" i="1"/>
  <c r="H259" i="1"/>
  <c r="L259" i="1"/>
  <c r="M259" i="1"/>
  <c r="N259" i="1"/>
  <c r="O259" i="1"/>
  <c r="G104" i="1"/>
  <c r="H104" i="1"/>
  <c r="I104" i="1"/>
  <c r="L104" i="1"/>
  <c r="M104" i="1"/>
  <c r="N104" i="1"/>
  <c r="K194" i="1" l="1"/>
  <c r="O194" i="1"/>
  <c r="I259" i="1"/>
  <c r="E190" i="3" l="1"/>
  <c r="F259" i="1" l="1"/>
  <c r="F104" i="1"/>
  <c r="D226" i="1" l="1"/>
  <c r="F270" i="1" l="1"/>
  <c r="O104" i="1" l="1"/>
  <c r="K104" i="1"/>
  <c r="J192" i="1"/>
  <c r="E192" i="1"/>
  <c r="C192" i="1"/>
  <c r="D192" i="1"/>
  <c r="B192" i="1"/>
  <c r="P192" i="1" l="1"/>
  <c r="E17" i="3"/>
  <c r="F17" i="3"/>
  <c r="G17" i="3"/>
  <c r="H17" i="3"/>
  <c r="J17" i="3"/>
  <c r="K17" i="3"/>
  <c r="L17" i="3"/>
  <c r="M17" i="3"/>
  <c r="N17" i="3"/>
  <c r="E68" i="3"/>
  <c r="F68" i="3"/>
  <c r="G68" i="3"/>
  <c r="H68" i="3"/>
  <c r="J68" i="3"/>
  <c r="K68" i="3"/>
  <c r="L68" i="3"/>
  <c r="M68" i="3"/>
  <c r="N68" i="3"/>
  <c r="E73" i="3"/>
  <c r="F73" i="3"/>
  <c r="G73" i="3"/>
  <c r="H73" i="3"/>
  <c r="J73" i="3"/>
  <c r="K73" i="3"/>
  <c r="L73" i="3"/>
  <c r="M73" i="3"/>
  <c r="N73" i="3"/>
  <c r="E75" i="3"/>
  <c r="F75" i="3"/>
  <c r="G75" i="3"/>
  <c r="H75" i="3"/>
  <c r="J75" i="3"/>
  <c r="K75" i="3"/>
  <c r="L75" i="3"/>
  <c r="M75" i="3"/>
  <c r="N75" i="3"/>
  <c r="E77" i="3"/>
  <c r="F77" i="3"/>
  <c r="G77" i="3"/>
  <c r="H77" i="3"/>
  <c r="J77" i="3"/>
  <c r="K77" i="3"/>
  <c r="L77" i="3"/>
  <c r="M77" i="3"/>
  <c r="N77" i="3"/>
  <c r="E79" i="3"/>
  <c r="F79" i="3"/>
  <c r="G79" i="3"/>
  <c r="H79" i="3"/>
  <c r="J79" i="3"/>
  <c r="K79" i="3"/>
  <c r="L79" i="3"/>
  <c r="M79" i="3"/>
  <c r="N79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8" i="3"/>
  <c r="F88" i="3"/>
  <c r="G88" i="3"/>
  <c r="H88" i="3"/>
  <c r="K88" i="3"/>
  <c r="L88" i="3"/>
  <c r="M88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8" i="3"/>
  <c r="F118" i="3"/>
  <c r="G118" i="3"/>
  <c r="H118" i="3"/>
  <c r="J118" i="3"/>
  <c r="K118" i="3"/>
  <c r="L118" i="3"/>
  <c r="M118" i="3"/>
  <c r="N118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5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3" i="3"/>
  <c r="F143" i="3"/>
  <c r="G143" i="3"/>
  <c r="H143" i="3"/>
  <c r="J143" i="3"/>
  <c r="K143" i="3"/>
  <c r="L143" i="3"/>
  <c r="M143" i="3"/>
  <c r="N143" i="3"/>
  <c r="E150" i="3"/>
  <c r="E149" i="3" s="1"/>
  <c r="F150" i="3"/>
  <c r="F149" i="3" s="1"/>
  <c r="G150" i="3"/>
  <c r="G149" i="3" s="1"/>
  <c r="H150" i="3"/>
  <c r="H149" i="3" s="1"/>
  <c r="J150" i="3"/>
  <c r="J149" i="3" s="1"/>
  <c r="K150" i="3"/>
  <c r="K149" i="3" s="1"/>
  <c r="L150" i="3"/>
  <c r="L149" i="3" s="1"/>
  <c r="M150" i="3"/>
  <c r="M149" i="3" s="1"/>
  <c r="N150" i="3"/>
  <c r="N149" i="3" s="1"/>
  <c r="E153" i="3"/>
  <c r="E151" i="3" s="1"/>
  <c r="F153" i="3"/>
  <c r="F151" i="3" s="1"/>
  <c r="G153" i="3"/>
  <c r="G151" i="3" s="1"/>
  <c r="H153" i="3"/>
  <c r="H151" i="3" s="1"/>
  <c r="J153" i="3"/>
  <c r="J151" i="3" s="1"/>
  <c r="K153" i="3"/>
  <c r="K151" i="3" s="1"/>
  <c r="L153" i="3"/>
  <c r="L151" i="3" s="1"/>
  <c r="M153" i="3"/>
  <c r="M151" i="3" s="1"/>
  <c r="N153" i="3"/>
  <c r="N151" i="3" s="1"/>
  <c r="E163" i="3"/>
  <c r="F163" i="3"/>
  <c r="G163" i="3"/>
  <c r="H163" i="3"/>
  <c r="J163" i="3"/>
  <c r="K163" i="3"/>
  <c r="L163" i="3"/>
  <c r="M163" i="3"/>
  <c r="N163" i="3"/>
  <c r="E170" i="3"/>
  <c r="E167" i="3" s="1"/>
  <c r="F170" i="3"/>
  <c r="F167" i="3" s="1"/>
  <c r="G170" i="3"/>
  <c r="G167" i="3" s="1"/>
  <c r="H170" i="3"/>
  <c r="H167" i="3" s="1"/>
  <c r="J170" i="3"/>
  <c r="J167" i="3" s="1"/>
  <c r="K170" i="3"/>
  <c r="K167" i="3" s="1"/>
  <c r="L170" i="3"/>
  <c r="L167" i="3" s="1"/>
  <c r="M170" i="3"/>
  <c r="M167" i="3" s="1"/>
  <c r="N170" i="3"/>
  <c r="N167" i="3" s="1"/>
  <c r="E181" i="3"/>
  <c r="F181" i="3"/>
  <c r="G181" i="3"/>
  <c r="H181" i="3"/>
  <c r="J181" i="3"/>
  <c r="K181" i="3"/>
  <c r="L181" i="3"/>
  <c r="M181" i="3"/>
  <c r="N181" i="3"/>
  <c r="E184" i="3"/>
  <c r="F184" i="3"/>
  <c r="G184" i="3"/>
  <c r="H184" i="3"/>
  <c r="J184" i="3"/>
  <c r="K184" i="3"/>
  <c r="L184" i="3"/>
  <c r="M184" i="3"/>
  <c r="N184" i="3"/>
  <c r="E185" i="3"/>
  <c r="F185" i="3"/>
  <c r="G185" i="3"/>
  <c r="H185" i="3"/>
  <c r="J185" i="3"/>
  <c r="K185" i="3"/>
  <c r="L185" i="3"/>
  <c r="M185" i="3"/>
  <c r="N185" i="3"/>
  <c r="E186" i="3"/>
  <c r="F186" i="3"/>
  <c r="G186" i="3"/>
  <c r="H186" i="3"/>
  <c r="J186" i="3"/>
  <c r="K186" i="3"/>
  <c r="L186" i="3"/>
  <c r="M186" i="3"/>
  <c r="N186" i="3"/>
  <c r="F188" i="3"/>
  <c r="G188" i="3"/>
  <c r="H188" i="3"/>
  <c r="J188" i="3"/>
  <c r="K188" i="3"/>
  <c r="L188" i="3"/>
  <c r="M188" i="3"/>
  <c r="N188" i="3"/>
  <c r="E198" i="3"/>
  <c r="F198" i="3"/>
  <c r="G198" i="3"/>
  <c r="H198" i="3"/>
  <c r="J198" i="3"/>
  <c r="K198" i="3"/>
  <c r="L198" i="3"/>
  <c r="M198" i="3"/>
  <c r="N198" i="3"/>
  <c r="E200" i="3"/>
  <c r="F200" i="3"/>
  <c r="G200" i="3"/>
  <c r="H200" i="3"/>
  <c r="J200" i="3"/>
  <c r="K200" i="3"/>
  <c r="L200" i="3"/>
  <c r="M200" i="3"/>
  <c r="N200" i="3"/>
  <c r="E203" i="3"/>
  <c r="E202" i="3" s="1"/>
  <c r="F203" i="3"/>
  <c r="F202" i="3" s="1"/>
  <c r="G203" i="3"/>
  <c r="H203" i="3"/>
  <c r="J203" i="3"/>
  <c r="K203" i="3"/>
  <c r="K202" i="3" s="1"/>
  <c r="L203" i="3"/>
  <c r="M203" i="3"/>
  <c r="M202" i="3" s="1"/>
  <c r="N203" i="3"/>
  <c r="E206" i="3"/>
  <c r="E205" i="3" s="1"/>
  <c r="F206" i="3"/>
  <c r="F205" i="3" s="1"/>
  <c r="G206" i="3"/>
  <c r="G205" i="3" s="1"/>
  <c r="H206" i="3"/>
  <c r="H205" i="3" s="1"/>
  <c r="J206" i="3"/>
  <c r="J205" i="3" s="1"/>
  <c r="K206" i="3"/>
  <c r="K205" i="3" s="1"/>
  <c r="L206" i="3"/>
  <c r="L205" i="3" s="1"/>
  <c r="M206" i="3"/>
  <c r="M205" i="3" s="1"/>
  <c r="N206" i="3"/>
  <c r="N205" i="3" s="1"/>
  <c r="E207" i="3"/>
  <c r="F207" i="3"/>
  <c r="G207" i="3"/>
  <c r="H207" i="3"/>
  <c r="J207" i="3"/>
  <c r="K207" i="3"/>
  <c r="L207" i="3"/>
  <c r="M207" i="3"/>
  <c r="N207" i="3"/>
  <c r="D208" i="3"/>
  <c r="E208" i="3"/>
  <c r="F208" i="3"/>
  <c r="G208" i="3"/>
  <c r="H208" i="3"/>
  <c r="J208" i="3"/>
  <c r="K208" i="3"/>
  <c r="L208" i="3"/>
  <c r="M208" i="3"/>
  <c r="N208" i="3"/>
  <c r="E211" i="3"/>
  <c r="E210" i="3" s="1"/>
  <c r="E209" i="3" s="1"/>
  <c r="F211" i="3"/>
  <c r="F210" i="3" s="1"/>
  <c r="G211" i="3"/>
  <c r="G210" i="3" s="1"/>
  <c r="G209" i="3" s="1"/>
  <c r="H211" i="3"/>
  <c r="H210" i="3" s="1"/>
  <c r="J211" i="3"/>
  <c r="J210" i="3" s="1"/>
  <c r="J209" i="3" s="1"/>
  <c r="K211" i="3"/>
  <c r="K210" i="3" s="1"/>
  <c r="L211" i="3"/>
  <c r="L210" i="3" s="1"/>
  <c r="L209" i="3" s="1"/>
  <c r="M211" i="3"/>
  <c r="M210" i="3" s="1"/>
  <c r="N211" i="3"/>
  <c r="N210" i="3" s="1"/>
  <c r="N209" i="3" s="1"/>
  <c r="J74" i="1"/>
  <c r="J272" i="1"/>
  <c r="J273" i="1"/>
  <c r="J274" i="1"/>
  <c r="I203" i="3" s="1"/>
  <c r="J275" i="1"/>
  <c r="J276" i="1"/>
  <c r="I207" i="3" s="1"/>
  <c r="J277" i="1"/>
  <c r="I208" i="3" s="1"/>
  <c r="J278" i="1"/>
  <c r="I211" i="3" s="1"/>
  <c r="I210" i="3" s="1"/>
  <c r="J271" i="1"/>
  <c r="J261" i="1"/>
  <c r="I150" i="3" s="1"/>
  <c r="I149" i="3" s="1"/>
  <c r="J262" i="1"/>
  <c r="J263" i="1"/>
  <c r="I184" i="3" s="1"/>
  <c r="J264" i="1"/>
  <c r="I185" i="3" s="1"/>
  <c r="J265" i="1"/>
  <c r="J260" i="1"/>
  <c r="J257" i="1"/>
  <c r="J234" i="1"/>
  <c r="J235" i="1"/>
  <c r="I143" i="3" s="1"/>
  <c r="J236" i="1"/>
  <c r="J237" i="1"/>
  <c r="I154" i="3" s="1"/>
  <c r="J238" i="1"/>
  <c r="I155" i="3" s="1"/>
  <c r="J240" i="1"/>
  <c r="J251" i="1"/>
  <c r="J252" i="1"/>
  <c r="J254" i="1"/>
  <c r="J233" i="1"/>
  <c r="J229" i="1"/>
  <c r="J200" i="1"/>
  <c r="J201" i="1"/>
  <c r="J202" i="1"/>
  <c r="I136" i="3" s="1"/>
  <c r="J203" i="1"/>
  <c r="I137" i="3" s="1"/>
  <c r="J204" i="1"/>
  <c r="I138" i="3" s="1"/>
  <c r="J205" i="1"/>
  <c r="J206" i="1"/>
  <c r="J207" i="1"/>
  <c r="J208" i="1"/>
  <c r="J209" i="1"/>
  <c r="J212" i="1"/>
  <c r="I163" i="3" s="1"/>
  <c r="J219" i="1"/>
  <c r="J220" i="1"/>
  <c r="J225" i="1"/>
  <c r="J226" i="1"/>
  <c r="J199" i="1"/>
  <c r="J186" i="1"/>
  <c r="I122" i="3" s="1"/>
  <c r="J187" i="1"/>
  <c r="J188" i="1"/>
  <c r="J189" i="1"/>
  <c r="J191" i="1"/>
  <c r="J184" i="1"/>
  <c r="J178" i="1"/>
  <c r="I99" i="3" s="1"/>
  <c r="J179" i="1"/>
  <c r="I100" i="3" s="1"/>
  <c r="J177" i="1"/>
  <c r="J145" i="1"/>
  <c r="J146" i="1"/>
  <c r="J148" i="1"/>
  <c r="I92" i="3" s="1"/>
  <c r="J149" i="1"/>
  <c r="J150" i="1"/>
  <c r="I94" i="3" s="1"/>
  <c r="J152" i="1"/>
  <c r="I96" i="3" s="1"/>
  <c r="J154" i="1"/>
  <c r="I98" i="3" s="1"/>
  <c r="J155" i="1"/>
  <c r="I104" i="3" s="1"/>
  <c r="J156" i="1"/>
  <c r="I105" i="3" s="1"/>
  <c r="J158" i="1"/>
  <c r="I107" i="3" s="1"/>
  <c r="J160" i="1"/>
  <c r="I109" i="3" s="1"/>
  <c r="J161" i="1"/>
  <c r="I110" i="3" s="1"/>
  <c r="J162" i="1"/>
  <c r="I111" i="3" s="1"/>
  <c r="J163" i="1"/>
  <c r="I112" i="3" s="1"/>
  <c r="J164" i="1"/>
  <c r="J169" i="1"/>
  <c r="J170" i="1"/>
  <c r="J173" i="1"/>
  <c r="I212" i="3" s="1"/>
  <c r="J142" i="1"/>
  <c r="J113" i="1"/>
  <c r="J118" i="1"/>
  <c r="J120" i="1"/>
  <c r="I75" i="3" s="1"/>
  <c r="J122" i="1"/>
  <c r="I77" i="3" s="1"/>
  <c r="J124" i="1"/>
  <c r="I79" i="3" s="1"/>
  <c r="J127" i="1"/>
  <c r="I82" i="3" s="1"/>
  <c r="J128" i="1"/>
  <c r="I83" i="3" s="1"/>
  <c r="J112" i="1"/>
  <c r="J77" i="1"/>
  <c r="I44" i="3" s="1"/>
  <c r="J80" i="1"/>
  <c r="I47" i="3" s="1"/>
  <c r="J84" i="1"/>
  <c r="I51" i="3" s="1"/>
  <c r="J87" i="1"/>
  <c r="I55" i="3" s="1"/>
  <c r="J88" i="1"/>
  <c r="I56" i="3" s="1"/>
  <c r="J90" i="1"/>
  <c r="I58" i="3" s="1"/>
  <c r="J91" i="1"/>
  <c r="I59" i="3" s="1"/>
  <c r="J73" i="1"/>
  <c r="J26" i="1"/>
  <c r="J27" i="1"/>
  <c r="J28" i="1"/>
  <c r="I101" i="3" s="1"/>
  <c r="J29" i="1"/>
  <c r="I102" i="3" s="1"/>
  <c r="J30" i="1"/>
  <c r="I103" i="3" s="1"/>
  <c r="J31" i="1"/>
  <c r="J32" i="1"/>
  <c r="J33" i="1"/>
  <c r="J34" i="1"/>
  <c r="J35" i="1"/>
  <c r="J36" i="1"/>
  <c r="I127" i="3" s="1"/>
  <c r="J37" i="1"/>
  <c r="I128" i="3" s="1"/>
  <c r="J38" i="1"/>
  <c r="I129" i="3" s="1"/>
  <c r="J39" i="1"/>
  <c r="I130" i="3" s="1"/>
  <c r="J40" i="1"/>
  <c r="I131" i="3" s="1"/>
  <c r="J41" i="1"/>
  <c r="I132" i="3" s="1"/>
  <c r="I170" i="3"/>
  <c r="I167" i="3" s="1"/>
  <c r="J48" i="1"/>
  <c r="J49" i="1"/>
  <c r="J50" i="1"/>
  <c r="J51" i="1"/>
  <c r="I188" i="3" s="1"/>
  <c r="J52" i="1"/>
  <c r="J53" i="1"/>
  <c r="J54" i="1"/>
  <c r="I197" i="3" s="1"/>
  <c r="J55" i="1"/>
  <c r="I198" i="3" s="1"/>
  <c r="J57" i="1"/>
  <c r="J58" i="1"/>
  <c r="J59" i="1"/>
  <c r="I206" i="3" s="1"/>
  <c r="I205" i="3" s="1"/>
  <c r="J21" i="1"/>
  <c r="I33" i="3" l="1"/>
  <c r="M209" i="3"/>
  <c r="K209" i="3"/>
  <c r="H209" i="3"/>
  <c r="F209" i="3"/>
  <c r="I204" i="3"/>
  <c r="I202" i="3" s="1"/>
  <c r="I119" i="3"/>
  <c r="M179" i="3"/>
  <c r="M145" i="3" s="1"/>
  <c r="K179" i="3"/>
  <c r="K145" i="3" s="1"/>
  <c r="H179" i="3"/>
  <c r="H145" i="3" s="1"/>
  <c r="F179" i="3"/>
  <c r="F145" i="3" s="1"/>
  <c r="N133" i="3"/>
  <c r="L133" i="3"/>
  <c r="J133" i="3"/>
  <c r="G133" i="3"/>
  <c r="M84" i="3"/>
  <c r="K84" i="3"/>
  <c r="G84" i="3"/>
  <c r="N179" i="3"/>
  <c r="N145" i="3" s="1"/>
  <c r="L179" i="3"/>
  <c r="L145" i="3" s="1"/>
  <c r="J179" i="3"/>
  <c r="J145" i="3" s="1"/>
  <c r="G179" i="3"/>
  <c r="G145" i="3" s="1"/>
  <c r="M133" i="3"/>
  <c r="K133" i="3"/>
  <c r="H133" i="3"/>
  <c r="F133" i="3"/>
  <c r="L84" i="3"/>
  <c r="H84" i="3"/>
  <c r="F84" i="3"/>
  <c r="J250" i="1"/>
  <c r="J249" i="1" s="1"/>
  <c r="J18" i="1"/>
  <c r="H63" i="3"/>
  <c r="M63" i="3"/>
  <c r="K63" i="3"/>
  <c r="L63" i="3"/>
  <c r="F63" i="3"/>
  <c r="G63" i="3"/>
  <c r="E63" i="3"/>
  <c r="N63" i="3"/>
  <c r="J63" i="3"/>
  <c r="J175" i="1"/>
  <c r="I209" i="3"/>
  <c r="I19" i="3"/>
  <c r="I178" i="3"/>
  <c r="I177" i="3" s="1"/>
  <c r="I159" i="3"/>
  <c r="I68" i="3"/>
  <c r="I89" i="3"/>
  <c r="I73" i="3"/>
  <c r="I201" i="3"/>
  <c r="I200" i="3" s="1"/>
  <c r="I139" i="3"/>
  <c r="I135" i="3"/>
  <c r="I144" i="3"/>
  <c r="J270" i="1"/>
  <c r="I190" i="3"/>
  <c r="J259" i="1"/>
  <c r="J245" i="1"/>
  <c r="J231" i="1" s="1"/>
  <c r="I125" i="3"/>
  <c r="I123" i="3"/>
  <c r="I186" i="3"/>
  <c r="I124" i="3"/>
  <c r="E131" i="3"/>
  <c r="E126" i="3" s="1"/>
  <c r="I153" i="3"/>
  <c r="L195" i="3"/>
  <c r="J195" i="3"/>
  <c r="G195" i="3"/>
  <c r="I90" i="3"/>
  <c r="I181" i="3"/>
  <c r="I126" i="3"/>
  <c r="I113" i="3"/>
  <c r="N195" i="3"/>
  <c r="H195" i="3"/>
  <c r="M195" i="3"/>
  <c r="M193" i="3" s="1"/>
  <c r="K195" i="3"/>
  <c r="K193" i="3" s="1"/>
  <c r="F195" i="3"/>
  <c r="F193" i="3" s="1"/>
  <c r="E195" i="3"/>
  <c r="E193" i="3" s="1"/>
  <c r="I140" i="3"/>
  <c r="I195" i="3"/>
  <c r="M126" i="3"/>
  <c r="F126" i="3"/>
  <c r="I118" i="3"/>
  <c r="I93" i="3"/>
  <c r="N202" i="3"/>
  <c r="L202" i="3"/>
  <c r="J202" i="3"/>
  <c r="H202" i="3"/>
  <c r="G202" i="3"/>
  <c r="K126" i="3"/>
  <c r="L121" i="3"/>
  <c r="H121" i="3"/>
  <c r="N121" i="3"/>
  <c r="J121" i="3"/>
  <c r="G121" i="3"/>
  <c r="M121" i="3"/>
  <c r="K121" i="3"/>
  <c r="F121" i="3"/>
  <c r="E121" i="3"/>
  <c r="N126" i="3"/>
  <c r="L126" i="3"/>
  <c r="J126" i="3"/>
  <c r="H126" i="3"/>
  <c r="G126" i="3"/>
  <c r="J222" i="1"/>
  <c r="J194" i="1" s="1"/>
  <c r="I151" i="3" l="1"/>
  <c r="F216" i="3"/>
  <c r="K216" i="3"/>
  <c r="M216" i="3"/>
  <c r="I133" i="3"/>
  <c r="I189" i="3"/>
  <c r="I17" i="3"/>
  <c r="I63" i="3"/>
  <c r="I121" i="3"/>
  <c r="L193" i="3"/>
  <c r="L216" i="3" s="1"/>
  <c r="G193" i="3"/>
  <c r="G216" i="3" s="1"/>
  <c r="N193" i="3"/>
  <c r="J193" i="3"/>
  <c r="I193" i="3"/>
  <c r="H193" i="3"/>
  <c r="H216" i="3" s="1"/>
  <c r="E274" i="1"/>
  <c r="D203" i="3" s="1"/>
  <c r="D274" i="1"/>
  <c r="B274" i="1"/>
  <c r="E144" i="3" l="1"/>
  <c r="E133" i="3" s="1"/>
  <c r="E188" i="3"/>
  <c r="J133" i="1"/>
  <c r="P274" i="1"/>
  <c r="O203" i="3" s="1"/>
  <c r="J105" i="1" l="1"/>
  <c r="J104" i="1" s="1"/>
  <c r="I182" i="3"/>
  <c r="I179" i="3" s="1"/>
  <c r="I145" i="3" s="1"/>
  <c r="E179" i="3"/>
  <c r="E145" i="3" s="1"/>
  <c r="E212" i="1" l="1"/>
  <c r="C212" i="1"/>
  <c r="D212" i="1"/>
  <c r="B212" i="1"/>
  <c r="D163" i="3" l="1"/>
  <c r="P212" i="1"/>
  <c r="O163" i="3" s="1"/>
  <c r="E109" i="3" l="1"/>
  <c r="E84" i="3" s="1"/>
  <c r="E216" i="3" s="1"/>
  <c r="J75" i="1" l="1"/>
  <c r="J62" i="1" s="1"/>
  <c r="I35" i="3" l="1"/>
  <c r="I24" i="3" s="1"/>
  <c r="J183" i="1"/>
  <c r="D52" i="1"/>
  <c r="D254" i="1"/>
  <c r="D222" i="1"/>
  <c r="C187" i="1"/>
  <c r="B187" i="1"/>
  <c r="D178" i="1"/>
  <c r="P277" i="1"/>
  <c r="O208" i="3" s="1"/>
  <c r="E272" i="1"/>
  <c r="E273" i="1"/>
  <c r="E275" i="1"/>
  <c r="E276" i="1"/>
  <c r="D207" i="3" s="1"/>
  <c r="E278" i="1"/>
  <c r="D211" i="3" s="1"/>
  <c r="D210" i="3" s="1"/>
  <c r="E271" i="1"/>
  <c r="K269" i="1"/>
  <c r="L269" i="1"/>
  <c r="M269" i="1"/>
  <c r="N269" i="1"/>
  <c r="O269" i="1"/>
  <c r="F269" i="1"/>
  <c r="G269" i="1"/>
  <c r="H269" i="1"/>
  <c r="I269" i="1"/>
  <c r="E261" i="1"/>
  <c r="D150" i="3" s="1"/>
  <c r="D149" i="3" s="1"/>
  <c r="E262" i="1"/>
  <c r="E263" i="1"/>
  <c r="D184" i="3" s="1"/>
  <c r="E264" i="1"/>
  <c r="D185" i="3" s="1"/>
  <c r="E265" i="1"/>
  <c r="E260" i="1"/>
  <c r="K258" i="1"/>
  <c r="L258" i="1"/>
  <c r="M258" i="1"/>
  <c r="N258" i="1"/>
  <c r="O258" i="1"/>
  <c r="F258" i="1"/>
  <c r="G258" i="1"/>
  <c r="H258" i="1"/>
  <c r="I258" i="1"/>
  <c r="J256" i="1"/>
  <c r="J255" i="1" s="1"/>
  <c r="E257" i="1"/>
  <c r="E256" i="1" s="1"/>
  <c r="E255" i="1" s="1"/>
  <c r="K256" i="1"/>
  <c r="K255" i="1" s="1"/>
  <c r="L256" i="1"/>
  <c r="L255" i="1" s="1"/>
  <c r="M256" i="1"/>
  <c r="M255" i="1" s="1"/>
  <c r="N256" i="1"/>
  <c r="N255" i="1" s="1"/>
  <c r="O256" i="1"/>
  <c r="O255" i="1" s="1"/>
  <c r="F256" i="1"/>
  <c r="F255" i="1" s="1"/>
  <c r="G256" i="1"/>
  <c r="G255" i="1" s="1"/>
  <c r="H256" i="1"/>
  <c r="H255" i="1" s="1"/>
  <c r="I256" i="1"/>
  <c r="I255" i="1" s="1"/>
  <c r="E252" i="1"/>
  <c r="E254" i="1"/>
  <c r="E251" i="1"/>
  <c r="K249" i="1"/>
  <c r="L249" i="1"/>
  <c r="M249" i="1"/>
  <c r="N249" i="1"/>
  <c r="O249" i="1"/>
  <c r="F249" i="1"/>
  <c r="G249" i="1"/>
  <c r="H249" i="1"/>
  <c r="I249" i="1"/>
  <c r="E234" i="1"/>
  <c r="E235" i="1"/>
  <c r="D143" i="3" s="1"/>
  <c r="E236" i="1"/>
  <c r="E237" i="1"/>
  <c r="E238" i="1"/>
  <c r="D155" i="3" s="1"/>
  <c r="E240" i="1"/>
  <c r="E245" i="1"/>
  <c r="E233" i="1"/>
  <c r="K230" i="1"/>
  <c r="M230" i="1"/>
  <c r="N230" i="1"/>
  <c r="O230" i="1"/>
  <c r="F230" i="1"/>
  <c r="G230" i="1"/>
  <c r="H230" i="1"/>
  <c r="I230" i="1"/>
  <c r="J228" i="1"/>
  <c r="J227" i="1" s="1"/>
  <c r="E229" i="1"/>
  <c r="E228" i="1" s="1"/>
  <c r="E227" i="1" s="1"/>
  <c r="K228" i="1"/>
  <c r="K227" i="1" s="1"/>
  <c r="L228" i="1"/>
  <c r="L227" i="1" s="1"/>
  <c r="M228" i="1"/>
  <c r="M227" i="1" s="1"/>
  <c r="N228" i="1"/>
  <c r="N227" i="1" s="1"/>
  <c r="O228" i="1"/>
  <c r="O227" i="1" s="1"/>
  <c r="F228" i="1"/>
  <c r="F227" i="1" s="1"/>
  <c r="G228" i="1"/>
  <c r="G227" i="1" s="1"/>
  <c r="H228" i="1"/>
  <c r="H227" i="1" s="1"/>
  <c r="I228" i="1"/>
  <c r="I227" i="1" s="1"/>
  <c r="E200" i="1"/>
  <c r="E201" i="1"/>
  <c r="D135" i="3" s="1"/>
  <c r="E202" i="1"/>
  <c r="E203" i="1"/>
  <c r="D137" i="3" s="1"/>
  <c r="E204" i="1"/>
  <c r="E205" i="1"/>
  <c r="E206" i="1"/>
  <c r="E207" i="1"/>
  <c r="E208" i="1"/>
  <c r="E209" i="1"/>
  <c r="P209" i="1" s="1"/>
  <c r="E219" i="1"/>
  <c r="E220" i="1"/>
  <c r="P220" i="1" s="1"/>
  <c r="E222" i="1"/>
  <c r="P222" i="1" s="1"/>
  <c r="E225" i="1"/>
  <c r="P225" i="1" s="1"/>
  <c r="E226" i="1"/>
  <c r="E199" i="1"/>
  <c r="K193" i="1"/>
  <c r="L193" i="1"/>
  <c r="M193" i="1"/>
  <c r="N193" i="1"/>
  <c r="O193" i="1"/>
  <c r="F193" i="1"/>
  <c r="G193" i="1"/>
  <c r="H193" i="1"/>
  <c r="I193" i="1"/>
  <c r="E186" i="1"/>
  <c r="D122" i="3" s="1"/>
  <c r="E187" i="1"/>
  <c r="E188" i="1"/>
  <c r="E189" i="1"/>
  <c r="E191" i="1"/>
  <c r="E184" i="1"/>
  <c r="K182" i="1"/>
  <c r="L182" i="1"/>
  <c r="M182" i="1"/>
  <c r="N182" i="1"/>
  <c r="F182" i="1"/>
  <c r="G182" i="1"/>
  <c r="H182" i="1"/>
  <c r="I182" i="1"/>
  <c r="E178" i="1"/>
  <c r="D99" i="3" s="1"/>
  <c r="E179" i="1"/>
  <c r="D100" i="3" s="1"/>
  <c r="E177" i="1"/>
  <c r="K174" i="1"/>
  <c r="L174" i="1"/>
  <c r="M174" i="1"/>
  <c r="N174" i="1"/>
  <c r="O174" i="1"/>
  <c r="F174" i="1"/>
  <c r="G174" i="1"/>
  <c r="H174" i="1"/>
  <c r="I174" i="1"/>
  <c r="E144" i="1"/>
  <c r="D88" i="3" s="1"/>
  <c r="E145" i="1"/>
  <c r="E146" i="1"/>
  <c r="E148" i="1"/>
  <c r="D92" i="3" s="1"/>
  <c r="E149" i="1"/>
  <c r="E150" i="1"/>
  <c r="D94" i="3" s="1"/>
  <c r="E152" i="1"/>
  <c r="D96" i="3" s="1"/>
  <c r="E154" i="1"/>
  <c r="D98" i="3" s="1"/>
  <c r="E155" i="1"/>
  <c r="D104" i="3" s="1"/>
  <c r="E156" i="1"/>
  <c r="E158" i="1"/>
  <c r="D107" i="3" s="1"/>
  <c r="E160" i="1"/>
  <c r="D109" i="3" s="1"/>
  <c r="E161" i="1"/>
  <c r="D110" i="3" s="1"/>
  <c r="E162" i="1"/>
  <c r="D111" i="3" s="1"/>
  <c r="E163" i="1"/>
  <c r="D112" i="3" s="1"/>
  <c r="E164" i="1"/>
  <c r="E169" i="1"/>
  <c r="E170" i="1"/>
  <c r="E173" i="1"/>
  <c r="E142" i="1"/>
  <c r="L137" i="1"/>
  <c r="M137" i="1"/>
  <c r="N137" i="1"/>
  <c r="F137" i="1"/>
  <c r="G137" i="1"/>
  <c r="H137" i="1"/>
  <c r="I137" i="1"/>
  <c r="E113" i="1"/>
  <c r="E118" i="1"/>
  <c r="E120" i="1"/>
  <c r="D75" i="3" s="1"/>
  <c r="E122" i="1"/>
  <c r="D77" i="3" s="1"/>
  <c r="E124" i="1"/>
  <c r="D79" i="3" s="1"/>
  <c r="E127" i="1"/>
  <c r="D82" i="3" s="1"/>
  <c r="D83" i="3"/>
  <c r="E133" i="1"/>
  <c r="E112" i="1"/>
  <c r="K61" i="1"/>
  <c r="L61" i="1"/>
  <c r="M61" i="1"/>
  <c r="N61" i="1"/>
  <c r="O61" i="1"/>
  <c r="F61" i="1"/>
  <c r="G61" i="1"/>
  <c r="H61" i="1"/>
  <c r="I61" i="1"/>
  <c r="E74" i="1"/>
  <c r="D33" i="3" s="1"/>
  <c r="E75" i="1"/>
  <c r="E77" i="1"/>
  <c r="D44" i="3" s="1"/>
  <c r="E80" i="1"/>
  <c r="D47" i="3" s="1"/>
  <c r="E84" i="1"/>
  <c r="D51" i="3" s="1"/>
  <c r="E87" i="1"/>
  <c r="D55" i="3" s="1"/>
  <c r="E88" i="1"/>
  <c r="D56" i="3" s="1"/>
  <c r="E90" i="1"/>
  <c r="D58" i="3" s="1"/>
  <c r="E91" i="1"/>
  <c r="D59" i="3" s="1"/>
  <c r="E73" i="1"/>
  <c r="E23" i="1"/>
  <c r="E26" i="1"/>
  <c r="E27" i="1"/>
  <c r="E28" i="1"/>
  <c r="D101" i="3" s="1"/>
  <c r="E29" i="1"/>
  <c r="D102" i="3" s="1"/>
  <c r="E30" i="1"/>
  <c r="D103" i="3" s="1"/>
  <c r="E31" i="1"/>
  <c r="E32" i="1"/>
  <c r="E33" i="1"/>
  <c r="E34" i="1"/>
  <c r="E35" i="1"/>
  <c r="E36" i="1"/>
  <c r="D127" i="3" s="1"/>
  <c r="E37" i="1"/>
  <c r="D128" i="3" s="1"/>
  <c r="E38" i="1"/>
  <c r="D129" i="3" s="1"/>
  <c r="E39" i="1"/>
  <c r="D130" i="3" s="1"/>
  <c r="E40" i="1"/>
  <c r="E41" i="1"/>
  <c r="D132" i="3" s="1"/>
  <c r="E44" i="1"/>
  <c r="D170" i="3" s="1"/>
  <c r="D167" i="3" s="1"/>
  <c r="E48" i="1"/>
  <c r="E49" i="1"/>
  <c r="E50" i="1"/>
  <c r="E51" i="1"/>
  <c r="D188" i="3" s="1"/>
  <c r="E52" i="1"/>
  <c r="E53" i="1"/>
  <c r="E54" i="1"/>
  <c r="D197" i="3" s="1"/>
  <c r="E55" i="1"/>
  <c r="D198" i="3" s="1"/>
  <c r="E57" i="1"/>
  <c r="E58" i="1"/>
  <c r="E59" i="1"/>
  <c r="D206" i="3" s="1"/>
  <c r="D205" i="3" s="1"/>
  <c r="E21" i="1"/>
  <c r="K17" i="1"/>
  <c r="M17" i="1"/>
  <c r="N17" i="1"/>
  <c r="O17" i="1"/>
  <c r="F17" i="1"/>
  <c r="G17" i="1"/>
  <c r="H17" i="1"/>
  <c r="I17" i="1"/>
  <c r="L17" i="1"/>
  <c r="N279" i="1" l="1"/>
  <c r="E231" i="1"/>
  <c r="E105" i="1"/>
  <c r="H279" i="1"/>
  <c r="D35" i="3"/>
  <c r="D24" i="3" s="1"/>
  <c r="E62" i="1"/>
  <c r="E104" i="1"/>
  <c r="E61" i="1"/>
  <c r="D204" i="3"/>
  <c r="D202" i="3" s="1"/>
  <c r="D182" i="3"/>
  <c r="F279" i="1"/>
  <c r="I279" i="1"/>
  <c r="G279" i="1"/>
  <c r="M279" i="1"/>
  <c r="D119" i="3"/>
  <c r="D212" i="3"/>
  <c r="D209" i="3" s="1"/>
  <c r="D189" i="3"/>
  <c r="E183" i="1"/>
  <c r="E182" i="1" s="1"/>
  <c r="E250" i="1"/>
  <c r="E249" i="1" s="1"/>
  <c r="E18" i="1"/>
  <c r="E17" i="1" s="1"/>
  <c r="D131" i="3"/>
  <c r="E175" i="1"/>
  <c r="E174" i="1" s="1"/>
  <c r="E230" i="1"/>
  <c r="D178" i="3"/>
  <c r="D177" i="3" s="1"/>
  <c r="E194" i="1"/>
  <c r="E193" i="1" s="1"/>
  <c r="E137" i="1"/>
  <c r="D19" i="3"/>
  <c r="D17" i="3" s="1"/>
  <c r="D159" i="3"/>
  <c r="P170" i="1"/>
  <c r="D68" i="3"/>
  <c r="P200" i="1"/>
  <c r="D89" i="3"/>
  <c r="D73" i="3"/>
  <c r="D138" i="3"/>
  <c r="D201" i="3"/>
  <c r="D200" i="3" s="1"/>
  <c r="D139" i="3"/>
  <c r="D144" i="3"/>
  <c r="E270" i="1"/>
  <c r="E269" i="1" s="1"/>
  <c r="D190" i="3"/>
  <c r="P226" i="1"/>
  <c r="D136" i="3"/>
  <c r="E259" i="1"/>
  <c r="E258" i="1" s="1"/>
  <c r="D140" i="3"/>
  <c r="D186" i="3"/>
  <c r="D105" i="3"/>
  <c r="D181" i="3"/>
  <c r="P199" i="1"/>
  <c r="O182" i="1"/>
  <c r="D124" i="3"/>
  <c r="D113" i="3"/>
  <c r="D153" i="3"/>
  <c r="D125" i="3"/>
  <c r="D123" i="3"/>
  <c r="J182" i="1"/>
  <c r="D195" i="3"/>
  <c r="P173" i="1"/>
  <c r="D118" i="3"/>
  <c r="D93" i="3"/>
  <c r="D90" i="3"/>
  <c r="P21" i="1"/>
  <c r="P58" i="1"/>
  <c r="P55" i="1"/>
  <c r="O198" i="3" s="1"/>
  <c r="P53" i="1"/>
  <c r="P51" i="1"/>
  <c r="O188" i="3" s="1"/>
  <c r="P49" i="1"/>
  <c r="P91" i="1"/>
  <c r="O59" i="3" s="1"/>
  <c r="P90" i="1"/>
  <c r="O58" i="3" s="1"/>
  <c r="P88" i="1"/>
  <c r="O56" i="3" s="1"/>
  <c r="P80" i="1"/>
  <c r="O47" i="3" s="1"/>
  <c r="P77" i="1"/>
  <c r="O44" i="3" s="1"/>
  <c r="P75" i="1"/>
  <c r="P112" i="1"/>
  <c r="P163" i="1"/>
  <c r="O112" i="3" s="1"/>
  <c r="P161" i="1"/>
  <c r="O110" i="3" s="1"/>
  <c r="P158" i="1"/>
  <c r="O107" i="3" s="1"/>
  <c r="P155" i="1"/>
  <c r="O104" i="3" s="1"/>
  <c r="P152" i="1"/>
  <c r="O96" i="3" s="1"/>
  <c r="P149" i="1"/>
  <c r="P146" i="1"/>
  <c r="P207" i="1"/>
  <c r="P205" i="1"/>
  <c r="P202" i="1"/>
  <c r="O136" i="3" s="1"/>
  <c r="P237" i="1"/>
  <c r="O154" i="3" s="1"/>
  <c r="P278" i="1"/>
  <c r="O211" i="3" s="1"/>
  <c r="O210" i="3" s="1"/>
  <c r="P59" i="1"/>
  <c r="O206" i="3" s="1"/>
  <c r="O205" i="3" s="1"/>
  <c r="P57" i="1"/>
  <c r="P54" i="1"/>
  <c r="O197" i="3" s="1"/>
  <c r="P52" i="1"/>
  <c r="P50" i="1"/>
  <c r="O186" i="3" s="1"/>
  <c r="P48" i="1"/>
  <c r="P87" i="1"/>
  <c r="O55" i="3" s="1"/>
  <c r="P84" i="1"/>
  <c r="O51" i="3" s="1"/>
  <c r="P142" i="1"/>
  <c r="P164" i="1"/>
  <c r="P162" i="1"/>
  <c r="O111" i="3" s="1"/>
  <c r="P160" i="1"/>
  <c r="O109" i="3" s="1"/>
  <c r="P156" i="1"/>
  <c r="O105" i="3" s="1"/>
  <c r="P154" i="1"/>
  <c r="O98" i="3" s="1"/>
  <c r="P150" i="1"/>
  <c r="O94" i="3" s="1"/>
  <c r="P148" i="1"/>
  <c r="O92" i="3" s="1"/>
  <c r="P145" i="1"/>
  <c r="P206" i="1"/>
  <c r="P204" i="1"/>
  <c r="P203" i="1"/>
  <c r="O137" i="3" s="1"/>
  <c r="P238" i="1"/>
  <c r="O155" i="3" s="1"/>
  <c r="P271" i="1"/>
  <c r="J193" i="1"/>
  <c r="P219" i="1"/>
  <c r="P251" i="1"/>
  <c r="P252" i="1"/>
  <c r="P263" i="1"/>
  <c r="O184" i="3" s="1"/>
  <c r="J258" i="1"/>
  <c r="P275" i="1"/>
  <c r="P272" i="1"/>
  <c r="P179" i="1"/>
  <c r="O100" i="3" s="1"/>
  <c r="P178" i="1"/>
  <c r="O99" i="3" s="1"/>
  <c r="P44" i="1"/>
  <c r="O170" i="3" s="1"/>
  <c r="O167" i="3" s="1"/>
  <c r="P38" i="1"/>
  <c r="O129" i="3" s="1"/>
  <c r="P36" i="1"/>
  <c r="O127" i="3" s="1"/>
  <c r="P34" i="1"/>
  <c r="P32" i="1"/>
  <c r="P30" i="1"/>
  <c r="O103" i="3" s="1"/>
  <c r="P28" i="1"/>
  <c r="O101" i="3" s="1"/>
  <c r="P26" i="1"/>
  <c r="P184" i="1"/>
  <c r="P245" i="1"/>
  <c r="P257" i="1"/>
  <c r="P256" i="1" s="1"/>
  <c r="P255" i="1" s="1"/>
  <c r="P264" i="1"/>
  <c r="O185" i="3" s="1"/>
  <c r="P262" i="1"/>
  <c r="P261" i="1"/>
  <c r="O150" i="3" s="1"/>
  <c r="O149" i="3" s="1"/>
  <c r="P265" i="1"/>
  <c r="P208" i="1"/>
  <c r="P41" i="1"/>
  <c r="O132" i="3" s="1"/>
  <c r="P39" i="1"/>
  <c r="O130" i="3" s="1"/>
  <c r="P37" i="1"/>
  <c r="O128" i="3" s="1"/>
  <c r="P35" i="1"/>
  <c r="P31" i="1"/>
  <c r="P29" i="1"/>
  <c r="O102" i="3" s="1"/>
  <c r="P27" i="1"/>
  <c r="P133" i="1"/>
  <c r="P128" i="1"/>
  <c r="O83" i="3" s="1"/>
  <c r="P127" i="1"/>
  <c r="O82" i="3" s="1"/>
  <c r="P124" i="1"/>
  <c r="O79" i="3" s="1"/>
  <c r="P122" i="1"/>
  <c r="O77" i="3" s="1"/>
  <c r="P120" i="1"/>
  <c r="O75" i="3" s="1"/>
  <c r="P118" i="1"/>
  <c r="P113" i="1"/>
  <c r="J174" i="1"/>
  <c r="P189" i="1"/>
  <c r="P191" i="1"/>
  <c r="P186" i="1"/>
  <c r="P240" i="1"/>
  <c r="O159" i="3" s="1"/>
  <c r="P236" i="1"/>
  <c r="P23" i="1"/>
  <c r="P33" i="1"/>
  <c r="P201" i="1"/>
  <c r="O135" i="3" s="1"/>
  <c r="P254" i="1"/>
  <c r="P40" i="1"/>
  <c r="O131" i="3" s="1"/>
  <c r="P74" i="1"/>
  <c r="O33" i="3" s="1"/>
  <c r="P177" i="1"/>
  <c r="P188" i="1"/>
  <c r="P187" i="1"/>
  <c r="P273" i="1"/>
  <c r="P233" i="1"/>
  <c r="P234" i="1"/>
  <c r="P276" i="1"/>
  <c r="O207" i="3" s="1"/>
  <c r="J269" i="1"/>
  <c r="J61" i="1"/>
  <c r="P260" i="1"/>
  <c r="P229" i="1"/>
  <c r="P228" i="1" s="1"/>
  <c r="P227" i="1" s="1"/>
  <c r="P73" i="1"/>
  <c r="J17" i="1"/>
  <c r="P169" i="1"/>
  <c r="P138" i="1" s="1"/>
  <c r="D151" i="3" l="1"/>
  <c r="O212" i="3"/>
  <c r="O119" i="3"/>
  <c r="O35" i="3"/>
  <c r="O24" i="3" s="1"/>
  <c r="P62" i="1"/>
  <c r="P61" i="1" s="1"/>
  <c r="D63" i="3"/>
  <c r="O182" i="3"/>
  <c r="O204" i="3"/>
  <c r="O202" i="3" s="1"/>
  <c r="E279" i="1"/>
  <c r="D84" i="3"/>
  <c r="D133" i="3"/>
  <c r="D179" i="3"/>
  <c r="D145" i="3" s="1"/>
  <c r="P250" i="1"/>
  <c r="P183" i="1"/>
  <c r="O189" i="3"/>
  <c r="P18" i="1"/>
  <c r="D126" i="3"/>
  <c r="P105" i="1"/>
  <c r="P104" i="1" s="1"/>
  <c r="P175" i="1"/>
  <c r="O209" i="3"/>
  <c r="O178" i="3"/>
  <c r="O177" i="3" s="1"/>
  <c r="P194" i="1"/>
  <c r="O19" i="3"/>
  <c r="O17" i="3" s="1"/>
  <c r="O122" i="3"/>
  <c r="O113" i="3"/>
  <c r="O68" i="3"/>
  <c r="O89" i="3"/>
  <c r="O73" i="3"/>
  <c r="O138" i="3"/>
  <c r="O201" i="3"/>
  <c r="O200" i="3" s="1"/>
  <c r="O139" i="3"/>
  <c r="O190" i="3"/>
  <c r="O144" i="3"/>
  <c r="P270" i="1"/>
  <c r="P259" i="1"/>
  <c r="O153" i="3"/>
  <c r="O151" i="3" s="1"/>
  <c r="O118" i="3"/>
  <c r="D193" i="3"/>
  <c r="D121" i="3"/>
  <c r="O181" i="3"/>
  <c r="O195" i="3"/>
  <c r="O140" i="3"/>
  <c r="O125" i="3"/>
  <c r="O124" i="3"/>
  <c r="O93" i="3"/>
  <c r="O126" i="3"/>
  <c r="O123" i="3"/>
  <c r="O90" i="3"/>
  <c r="L230" i="1"/>
  <c r="L279" i="1" s="1"/>
  <c r="D216" i="3" l="1"/>
  <c r="O179" i="3"/>
  <c r="O145" i="3" s="1"/>
  <c r="O63" i="3"/>
  <c r="O193" i="3"/>
  <c r="O121" i="3"/>
  <c r="P235" i="1"/>
  <c r="P231" i="1" s="1"/>
  <c r="J230" i="1"/>
  <c r="O143" i="3" l="1"/>
  <c r="O133" i="3" s="1"/>
  <c r="J88" i="3" l="1"/>
  <c r="J84" i="3" s="1"/>
  <c r="J216" i="3" s="1"/>
  <c r="K137" i="1"/>
  <c r="K279" i="1" s="1"/>
  <c r="N88" i="3"/>
  <c r="N84" i="3" s="1"/>
  <c r="N216" i="3" s="1"/>
  <c r="O137" i="1"/>
  <c r="O279" i="1" s="1"/>
  <c r="J144" i="1"/>
  <c r="I88" i="3" l="1"/>
  <c r="I84" i="3" s="1"/>
  <c r="I216" i="3" s="1"/>
  <c r="P144" i="1"/>
  <c r="P17" i="1"/>
  <c r="P249" i="1"/>
  <c r="P269" i="1"/>
  <c r="O88" i="3" l="1"/>
  <c r="O84" i="3" s="1"/>
  <c r="O216" i="3" s="1"/>
  <c r="P137" i="1"/>
  <c r="J137" i="1"/>
  <c r="J279" i="1" s="1"/>
  <c r="P258" i="1"/>
  <c r="P230" i="1"/>
  <c r="P193" i="1"/>
  <c r="P182" i="1"/>
  <c r="P174" i="1"/>
  <c r="P279" i="1" l="1"/>
  <c r="C55" i="1" l="1"/>
  <c r="C273" i="1" l="1"/>
  <c r="D273" i="1"/>
  <c r="B273" i="1"/>
  <c r="C220" i="1"/>
  <c r="D220" i="1"/>
  <c r="B220" i="1"/>
  <c r="C148" i="1" l="1"/>
  <c r="D148" i="1"/>
  <c r="B148" i="1"/>
  <c r="C33" i="1"/>
  <c r="D33" i="1"/>
  <c r="B33" i="1"/>
  <c r="B124" i="1"/>
  <c r="C124" i="1"/>
  <c r="D124" i="1"/>
  <c r="B156" i="1"/>
  <c r="C156" i="1"/>
  <c r="D156" i="1"/>
  <c r="B158" i="1"/>
  <c r="C158" i="1"/>
  <c r="C152" i="1"/>
  <c r="D152" i="1"/>
  <c r="B152" i="1"/>
  <c r="C254" i="1"/>
  <c r="B254" i="1"/>
  <c r="C252" i="1"/>
  <c r="D252" i="1"/>
  <c r="B252" i="1"/>
  <c r="D128" i="1"/>
  <c r="C128" i="1"/>
  <c r="B128" i="1"/>
  <c r="C127" i="1"/>
  <c r="D127" i="1"/>
  <c r="B127" i="1"/>
  <c r="C52" i="1"/>
  <c r="B52" i="1"/>
  <c r="C173" i="1"/>
  <c r="B173" i="1"/>
  <c r="C169" i="1"/>
  <c r="D169" i="1"/>
  <c r="C170" i="1"/>
  <c r="B170" i="1"/>
  <c r="B169" i="1"/>
  <c r="C164" i="1"/>
  <c r="D164" i="1"/>
  <c r="B164" i="1"/>
  <c r="C163" i="1"/>
  <c r="D163" i="1"/>
  <c r="B163" i="1"/>
  <c r="C162" i="1"/>
  <c r="B162" i="1"/>
  <c r="C161" i="1"/>
  <c r="D161" i="1"/>
  <c r="B161" i="1"/>
  <c r="C160" i="1"/>
  <c r="D160" i="1"/>
  <c r="B160" i="1"/>
  <c r="C155" i="1"/>
  <c r="D155" i="1"/>
  <c r="B155" i="1"/>
  <c r="C154" i="1"/>
  <c r="D154" i="1"/>
  <c r="B154" i="1"/>
  <c r="C150" i="1"/>
  <c r="D150" i="1"/>
  <c r="B150" i="1"/>
  <c r="C149" i="1"/>
  <c r="D149" i="1"/>
  <c r="B149" i="1"/>
  <c r="C146" i="1"/>
  <c r="D146" i="1"/>
  <c r="B146" i="1"/>
  <c r="C145" i="1"/>
  <c r="B145" i="1"/>
  <c r="C144" i="1"/>
  <c r="D144" i="1"/>
  <c r="B144" i="1"/>
  <c r="C133" i="1"/>
  <c r="B133" i="1"/>
  <c r="C122" i="1"/>
  <c r="D122" i="1"/>
  <c r="B122" i="1"/>
  <c r="C120" i="1"/>
  <c r="D120" i="1"/>
  <c r="B120" i="1"/>
  <c r="C118" i="1"/>
  <c r="B118" i="1"/>
  <c r="C113" i="1"/>
  <c r="B113" i="1"/>
  <c r="C88" i="1"/>
  <c r="C90" i="1"/>
  <c r="C75" i="1"/>
  <c r="B75" i="1"/>
  <c r="C74" i="1"/>
  <c r="B74" i="1"/>
  <c r="C59" i="1"/>
  <c r="D59" i="1"/>
  <c r="B59" i="1"/>
  <c r="C58" i="1"/>
  <c r="D58" i="1"/>
  <c r="B58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9" i="1"/>
  <c r="D49" i="1"/>
  <c r="B49" i="1"/>
  <c r="C48" i="1"/>
  <c r="B48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179" i="1"/>
  <c r="C179" i="1"/>
  <c r="B179" i="1"/>
  <c r="C186" i="1"/>
  <c r="D186" i="1"/>
  <c r="B186" i="1"/>
  <c r="C188" i="1"/>
  <c r="D188" i="1"/>
  <c r="C189" i="1"/>
  <c r="D189" i="1"/>
  <c r="B189" i="1"/>
  <c r="B188" i="1"/>
  <c r="C191" i="1"/>
  <c r="B191" i="1"/>
  <c r="C200" i="1"/>
  <c r="D200" i="1"/>
  <c r="B200" i="1"/>
  <c r="C204" i="1"/>
  <c r="D204" i="1"/>
  <c r="B204" i="1"/>
  <c r="C203" i="1"/>
  <c r="D203" i="1"/>
  <c r="B203" i="1"/>
  <c r="C202" i="1"/>
  <c r="D202" i="1"/>
  <c r="B202" i="1"/>
  <c r="C201" i="1"/>
  <c r="D201" i="1"/>
  <c r="B201" i="1"/>
  <c r="C205" i="1"/>
  <c r="D205" i="1"/>
  <c r="B205" i="1"/>
  <c r="C206" i="1"/>
  <c r="D206" i="1"/>
  <c r="B206" i="1"/>
  <c r="C207" i="1"/>
  <c r="D207" i="1"/>
  <c r="B207" i="1"/>
  <c r="C208" i="1"/>
  <c r="D208" i="1"/>
  <c r="B208" i="1"/>
  <c r="C209" i="1"/>
  <c r="D209" i="1"/>
  <c r="B209" i="1"/>
  <c r="C219" i="1"/>
  <c r="B219" i="1"/>
  <c r="C225" i="1"/>
  <c r="D225" i="1"/>
  <c r="B225" i="1"/>
  <c r="C226" i="1"/>
  <c r="B226" i="1"/>
  <c r="C234" i="1"/>
  <c r="D234" i="1"/>
  <c r="B234" i="1"/>
  <c r="C235" i="1"/>
  <c r="B235" i="1"/>
  <c r="C236" i="1"/>
  <c r="D236" i="1"/>
  <c r="B236" i="1"/>
  <c r="C238" i="1"/>
  <c r="D238" i="1"/>
  <c r="B238" i="1"/>
  <c r="C237" i="1"/>
  <c r="D237" i="1"/>
  <c r="B237" i="1"/>
  <c r="C240" i="1"/>
  <c r="D240" i="1"/>
  <c r="B240" i="1"/>
  <c r="C245" i="1"/>
  <c r="B245" i="1"/>
  <c r="C261" i="1"/>
  <c r="D261" i="1"/>
  <c r="B261" i="1"/>
  <c r="C262" i="1"/>
  <c r="D262" i="1"/>
  <c r="B262" i="1"/>
  <c r="C263" i="1"/>
  <c r="D263" i="1"/>
  <c r="B263" i="1"/>
  <c r="C264" i="1"/>
  <c r="D264" i="1"/>
  <c r="B264" i="1"/>
  <c r="C265" i="1"/>
  <c r="D265" i="1"/>
  <c r="B265" i="1"/>
  <c r="C272" i="1"/>
  <c r="B272" i="1"/>
  <c r="C275" i="1"/>
  <c r="D275" i="1"/>
  <c r="B275" i="1"/>
  <c r="C276" i="1"/>
  <c r="D276" i="1"/>
  <c r="B276" i="1"/>
  <c r="C277" i="1"/>
  <c r="D277" i="1"/>
  <c r="C278" i="1"/>
  <c r="D278" i="1"/>
  <c r="B278" i="1"/>
  <c r="C271" i="1"/>
  <c r="B271" i="1"/>
  <c r="C260" i="1"/>
  <c r="B260" i="1"/>
  <c r="C257" i="1"/>
  <c r="B257" i="1"/>
  <c r="C251" i="1"/>
  <c r="B251" i="1"/>
  <c r="C233" i="1"/>
  <c r="B233" i="1"/>
  <c r="C229" i="1"/>
  <c r="B229" i="1"/>
  <c r="C199" i="1"/>
  <c r="B199" i="1"/>
  <c r="C184" i="1"/>
  <c r="B184" i="1"/>
  <c r="C177" i="1"/>
  <c r="B177" i="1"/>
  <c r="C142" i="1"/>
  <c r="B142" i="1"/>
  <c r="C112" i="1"/>
  <c r="B112" i="1"/>
  <c r="C73" i="1"/>
  <c r="B73" i="1"/>
  <c r="C21" i="1"/>
  <c r="B21" i="1"/>
  <c r="E65" i="3" l="1"/>
  <c r="E87" i="3" l="1"/>
  <c r="E218" i="3" s="1"/>
  <c r="D65" i="3" l="1"/>
  <c r="I65" i="3"/>
  <c r="O65" i="3" l="1"/>
  <c r="D67" i="3" l="1"/>
  <c r="D64" i="3" l="1"/>
  <c r="I67" i="3"/>
  <c r="I66" i="3"/>
  <c r="O67" i="3"/>
  <c r="O66" i="3" l="1"/>
  <c r="I64" i="3"/>
  <c r="O64" i="3" l="1"/>
  <c r="I87" i="3"/>
  <c r="I218" i="3" s="1"/>
  <c r="O87" i="3" l="1"/>
  <c r="O218" i="3" s="1"/>
  <c r="I168" i="3"/>
  <c r="I147" i="3" s="1"/>
  <c r="D168" i="3"/>
  <c r="D147" i="3" s="1"/>
  <c r="O168" i="3" l="1"/>
  <c r="O147" i="3" s="1"/>
  <c r="D146" i="3" l="1"/>
  <c r="I152" i="3" l="1"/>
  <c r="I146" i="3" s="1"/>
  <c r="O152" i="3"/>
  <c r="O146" i="3" s="1"/>
</calcChain>
</file>

<file path=xl/sharedStrings.xml><?xml version="1.0" encoding="utf-8"?>
<sst xmlns="http://schemas.openxmlformats.org/spreadsheetml/2006/main" count="911" uniqueCount="571">
  <si>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</si>
  <si>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</si>
  <si>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</si>
  <si>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</si>
  <si>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</si>
  <si>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</si>
  <si>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</si>
  <si>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</si>
  <si>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</si>
  <si>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</si>
  <si>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</si>
  <si>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</si>
  <si>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</si>
  <si>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</si>
  <si>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</si>
  <si>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</si>
  <si>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</si>
  <si>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</si>
  <si>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</si>
  <si>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</si>
  <si>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</si>
  <si>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</si>
  <si>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</si>
  <si>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</si>
  <si>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</si>
  <si>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</si>
  <si>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</si>
  <si>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</si>
  <si>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</si>
  <si>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</si>
  <si>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</si>
  <si>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</si>
  <si>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</si>
  <si>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</si>
  <si>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</si>
  <si>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</si>
  <si>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</si>
  <si>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</si>
  <si>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</si>
  <si>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</si>
  <si>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</si>
  <si>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</si>
  <si>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</si>
  <si>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</si>
  <si>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</si>
  <si>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</si>
  <si>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</si>
  <si>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</si>
  <si>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</si>
  <si>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</si>
  <si>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</si>
  <si>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</si>
  <si>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</si>
  <si>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</si>
  <si>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</si>
  <si>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</si>
  <si>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</si>
  <si>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</si>
  <si>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</si>
  <si>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</si>
  <si>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</si>
  <si>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</si>
  <si>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</si>
  <si>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</si>
  <si>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</si>
  <si>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</si>
  <si>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</si>
  <si>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</si>
  <si>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</si>
  <si>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</si>
  <si>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</si>
  <si>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</si>
  <si>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</si>
  <si>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</si>
  <si>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</si>
  <si>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</si>
  <si>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</si>
  <si>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</si>
  <si>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</si>
  <si>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</si>
  <si>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</si>
  <si>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</si>
  <si>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</si>
  <si>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</si>
  <si>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</si>
  <si>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</si>
  <si>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</si>
  <si>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</si>
  <si>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</si>
  <si>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</si>
  <si>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</si>
  <si>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</si>
  <si>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</si>
  <si>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</si>
  <si>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</si>
  <si>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</si>
  <si>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</si>
  <si>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</si>
  <si>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</si>
  <si>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</si>
  <si>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</si>
  <si>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</si>
  <si>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</si>
  <si>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</si>
  <si>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</si>
  <si>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</si>
  <si>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</si>
  <si>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</si>
  <si>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</si>
  <si>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</si>
  <si>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</si>
  <si>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</si>
  <si>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</si>
  <si>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</si>
  <si>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</si>
  <si>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</si>
  <si>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</si>
  <si>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</si>
  <si>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</si>
  <si>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</si>
  <si>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</si>
  <si>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</si>
  <si>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</si>
  <si>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</si>
  <si>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</si>
  <si>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</si>
  <si>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</si>
  <si>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</si>
  <si>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</si>
  <si>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</si>
  <si>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</si>
  <si>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</si>
  <si>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</si>
  <si>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</si>
  <si>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</si>
  <si>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</si>
  <si>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</si>
  <si>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</si>
  <si>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</si>
  <si>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</si>
  <si>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</si>
  <si>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</si>
  <si>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</si>
  <si>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</si>
  <si>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</si>
  <si>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</si>
  <si>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</si>
  <si>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</si>
  <si>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</si>
  <si>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</si>
  <si>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</si>
  <si>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</si>
  <si>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</si>
  <si>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</si>
  <si>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</si>
  <si>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</si>
  <si>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</si>
  <si>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</si>
  <si>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</si>
  <si>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</si>
  <si>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</si>
  <si>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</si>
  <si>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</si>
  <si>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</si>
  <si>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</si>
  <si>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</si>
  <si>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</si>
  <si>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</si>
  <si>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</si>
  <si>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</si>
  <si>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</si>
  <si>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</si>
  <si>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</si>
  <si>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</si>
  <si>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</si>
  <si>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</si>
  <si>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</si>
  <si>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</si>
  <si>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</si>
  <si>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</si>
  <si>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</si>
  <si>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</si>
  <si>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</si>
  <si>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</si>
  <si>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</si>
  <si>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</si>
  <si>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</si>
  <si>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</si>
  <si>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</si>
  <si>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</si>
  <si>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</si>
  <si>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</si>
  <si>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</si>
  <si>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</si>
  <si>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</si>
  <si>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</si>
  <si>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</si>
  <si>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</si>
  <si>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</si>
  <si>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</si>
  <si>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</si>
  <si>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</si>
  <si>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</si>
  <si>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</si>
  <si>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</si>
  <si>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</si>
  <si>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</si>
  <si>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</si>
  <si>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</si>
  <si>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</si>
  <si>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</si>
  <si>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</si>
  <si>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</si>
  <si>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</si>
  <si>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</si>
  <si>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</si>
  <si>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</si>
  <si>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</si>
  <si>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</si>
  <si>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</si>
  <si>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</si>
  <si>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</si>
  <si>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</si>
  <si>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</si>
  <si>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</si>
  <si>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</si>
  <si>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</si>
  <si>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</si>
  <si>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</si>
  <si>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</si>
  <si>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</si>
  <si>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</si>
  <si>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</si>
  <si>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</si>
  <si>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</si>
  <si>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</si>
  <si>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</si>
  <si>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</si>
  <si>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</si>
  <si>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</si>
  <si>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</si>
  <si>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</si>
  <si>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</si>
  <si>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</si>
  <si>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</si>
  <si>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</si>
  <si>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</si>
  <si>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</si>
  <si>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</si>
  <si>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</si>
  <si>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</si>
  <si>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</si>
  <si>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</si>
  <si>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</si>
  <si>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</si>
  <si>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</si>
  <si>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</si>
  <si>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</si>
  <si>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</si>
  <si>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</si>
  <si>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</si>
  <si>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</si>
  <si>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</si>
  <si>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</si>
  <si>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</si>
  <si>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</si>
  <si>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</si>
  <si>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</si>
  <si>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</si>
  <si>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</si>
  <si>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</si>
  <si>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</si>
  <si>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</si>
  <si>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</si>
  <si>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</si>
  <si>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</si>
  <si>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</si>
  <si>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</si>
  <si>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</si>
  <si>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</si>
  <si>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</si>
  <si>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</si>
  <si>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</si>
  <si>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</si>
  <si>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</si>
  <si>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</si>
  <si>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</si>
  <si>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</si>
  <si>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</si>
  <si>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</si>
  <si>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</si>
  <si>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</si>
  <si>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</si>
  <si>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</si>
  <si>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</si>
  <si>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</si>
  <si>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</si>
  <si>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</si>
  <si>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</si>
  <si>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</si>
  <si>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</si>
  <si>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</si>
  <si>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</si>
  <si>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</si>
  <si>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</si>
  <si>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</si>
  <si>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</si>
  <si>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</si>
  <si>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</si>
  <si>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</si>
  <si>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</si>
  <si>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</si>
  <si>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</si>
  <si>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</si>
  <si>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</si>
  <si>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</si>
  <si>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</si>
  <si>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</si>
  <si>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</si>
  <si>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</si>
  <si>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</si>
  <si>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</si>
  <si>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</si>
  <si>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</si>
  <si>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</si>
  <si>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</si>
  <si>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</si>
  <si>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</si>
  <si>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</si>
  <si>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</si>
  <si>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</si>
  <si>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</si>
  <si>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</si>
  <si>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</si>
  <si>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</si>
  <si>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</si>
  <si>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</si>
  <si>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</si>
  <si>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</si>
  <si>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</si>
  <si>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</si>
  <si>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</si>
  <si>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</si>
  <si>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</si>
  <si>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</si>
  <si>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</si>
  <si>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</si>
  <si>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</si>
  <si>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</si>
  <si>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</si>
  <si>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</si>
  <si>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</si>
  <si>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</si>
  <si>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</si>
  <si>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</si>
  <si>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</si>
  <si>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</si>
  <si>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</si>
  <si>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</si>
  <si>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</si>
  <si>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</si>
  <si>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</si>
  <si>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</si>
  <si>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</si>
  <si>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</si>
  <si>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</si>
  <si>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</si>
  <si>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</si>
  <si>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</si>
  <si>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</si>
  <si>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</si>
  <si>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</si>
  <si>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</si>
  <si>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</si>
  <si>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</si>
  <si>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</si>
  <si>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</si>
  <si>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</si>
  <si>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</si>
  <si>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</si>
  <si>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</si>
  <si>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</si>
  <si>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</si>
  <si>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</si>
  <si>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</si>
  <si>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</si>
  <si>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</si>
  <si>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</si>
  <si>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</si>
  <si>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</si>
  <si>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</si>
  <si>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</si>
  <si>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</si>
  <si>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</si>
  <si>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</si>
  <si>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</si>
  <si>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</si>
  <si>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</si>
  <si>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</si>
  <si>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</si>
  <si>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</si>
  <si>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</si>
  <si>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</si>
  <si>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</si>
  <si>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</si>
  <si>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</si>
  <si>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</si>
  <si>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</si>
  <si>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</si>
  <si>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</si>
  <si>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</si>
  <si>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</si>
  <si>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</si>
  <si>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</si>
  <si>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</si>
  <si>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</si>
  <si>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</si>
  <si>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</si>
  <si>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</si>
  <si>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</si>
  <si>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</si>
  <si>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</si>
  <si>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</si>
  <si>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</si>
  <si>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</si>
  <si>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</si>
  <si>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</si>
  <si>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</si>
  <si>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</si>
  <si>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</si>
  <si>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</si>
  <si>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</si>
  <si>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</si>
  <si>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</si>
  <si>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</si>
  <si>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</si>
  <si>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</si>
  <si>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</si>
  <si>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</si>
  <si>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</si>
  <si>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</si>
  <si>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</si>
  <si>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</si>
  <si>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</si>
  <si>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</si>
  <si>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</si>
  <si>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</si>
  <si>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</si>
  <si>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</si>
  <si>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</si>
  <si>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</si>
  <si>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</si>
  <si>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</si>
  <si>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</si>
  <si>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</si>
  <si>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</si>
  <si>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</si>
  <si>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</si>
  <si>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</si>
  <si>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</si>
  <si>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</si>
  <si>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</si>
  <si>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</si>
  <si>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</si>
  <si>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</si>
  <si>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</si>
  <si>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</si>
  <si>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</si>
  <si>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</si>
  <si>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</si>
  <si>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Будівництво установ та закладів культури</t>
  </si>
  <si>
    <t>1617350</t>
  </si>
  <si>
    <t>7350</t>
  </si>
  <si>
    <t>Будівництво установ та закладіва культури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</si>
  <si>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</si>
  <si>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</si>
  <si>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</si>
  <si>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</si>
  <si>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</si>
  <si>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</si>
  <si>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</si>
  <si>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</si>
  <si>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</si>
  <si>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</si>
  <si>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</si>
  <si>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</si>
  <si>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</si>
  <si>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</si>
  <si>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</si>
  <si>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</si>
  <si>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</si>
  <si>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</si>
  <si>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</si>
  <si>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</si>
  <si>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</si>
  <si>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</si>
  <si>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</si>
  <si>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</si>
  <si>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</si>
  <si>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</si>
  <si>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</si>
  <si>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</si>
  <si>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</si>
  <si>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</si>
  <si>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</si>
  <si>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</si>
  <si>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</si>
  <si>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</si>
  <si>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</si>
  <si>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</si>
  <si>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</si>
  <si>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</si>
  <si>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</si>
  <si>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</si>
  <si>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</si>
  <si>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</si>
  <si>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</si>
  <si>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</si>
  <si>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</si>
  <si>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</si>
  <si>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</si>
  <si>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</si>
  <si>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</si>
  <si>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</si>
  <si>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</si>
  <si>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</si>
  <si>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</si>
  <si>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</si>
  <si>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</si>
  <si>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</si>
  <si>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</si>
  <si>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</si>
  <si>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</si>
  <si>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</si>
  <si>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</si>
  <si>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</si>
  <si>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</si>
  <si>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</si>
  <si>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</si>
  <si>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</si>
  <si>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</si>
  <si>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</si>
  <si>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</si>
  <si>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</si>
  <si>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</si>
  <si>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</si>
  <si>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</si>
  <si>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>до         рішення      Сумської      міської          ради</t>
  </si>
  <si>
    <t>територіальної       громади     на       2021         рік»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</si>
  <si>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</si>
  <si>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</si>
  <si>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</si>
  <si>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 xml:space="preserve">                               Додаток 3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</si>
  <si>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</si>
  <si>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</si>
  <si>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</si>
  <si>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</si>
  <si>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</si>
  <si>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</si>
  <si>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</si>
  <si>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</si>
  <si>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</si>
  <si>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</si>
  <si>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</si>
  <si>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</si>
  <si>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</si>
  <si>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від     24     березня     2021     року     №  789  -  МР</t>
  </si>
  <si>
    <t>від     24     березня    2021     року     №  789  -  МР</t>
  </si>
  <si>
    <t>0810180</t>
  </si>
  <si>
    <t xml:space="preserve">                               Додаток 7</t>
  </si>
  <si>
    <t>(зі змінами)»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</si>
</sst>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57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4" fontId="44" fillId="0" borderId="0" xfId="0" applyNumberFormat="1" applyFont="1" applyFill="1" applyBorder="1" applyAlignment="1">
      <alignment horizontal="right"/>
    </xf>
    <xf numFmtId="49" fontId="44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49" fontId="41" fillId="0" borderId="0" xfId="0" applyNumberFormat="1" applyFont="1" applyFill="1" applyBorder="1" applyAlignment="1" applyProtection="1"/>
    <xf numFmtId="0" fontId="43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>
      <alignment horizontal="right" wrapText="1"/>
    </xf>
    <xf numFmtId="4" fontId="47" fillId="0" borderId="7" xfId="0" applyNumberFormat="1" applyFont="1" applyFill="1" applyBorder="1" applyAlignment="1">
      <alignment horizontal="right" wrapText="1"/>
    </xf>
    <xf numFmtId="4" fontId="48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9" fillId="0" borderId="7" xfId="0" applyNumberFormat="1" applyFont="1" applyFill="1" applyBorder="1" applyAlignment="1" applyProtection="1">
      <alignment horizontal="center" vertical="center" wrapText="1"/>
    </xf>
    <xf numFmtId="49" fontId="50" fillId="0" borderId="7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Alignment="1" applyProtection="1">
      <alignment vertical="center"/>
    </xf>
    <xf numFmtId="49" fontId="51" fillId="0" borderId="0" xfId="0" applyNumberFormat="1" applyFont="1" applyFill="1" applyAlignment="1" applyProtection="1"/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43" fillId="0" borderId="0" xfId="0" applyNumberFormat="1" applyFont="1" applyFill="1" applyAlignment="1">
      <alignment horizontal="left"/>
    </xf>
    <xf numFmtId="49" fontId="23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3" fillId="0" borderId="7" xfId="0" applyNumberFormat="1" applyFont="1" applyFill="1" applyBorder="1" applyAlignment="1" applyProtection="1">
      <alignment horizontal="center" vertical="center" wrapText="1"/>
    </xf>
    <xf numFmtId="3" fontId="54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Alignment="1">
      <alignment horizontal="left"/>
    </xf>
    <xf numFmtId="0" fontId="43" fillId="0" borderId="0" xfId="0" applyFont="1" applyFill="1" applyAlignment="1"/>
    <xf numFmtId="0" fontId="45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H1665"/>
  <sheetViews>
    <sheetView showGridLines="0" showZeros="0" tabSelected="1" view="pageBreakPreview" topLeftCell="F276" zoomScale="82" zoomScaleNormal="82" zoomScaleSheetLayoutView="82" workbookViewId="0">
      <selection activeCell="E283" sqref="E283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47" customWidth="1"/>
    <col min="6" max="7" width="21.33203125" style="47" customWidth="1"/>
    <col min="8" max="8" width="17.5" style="47" customWidth="1"/>
    <col min="9" max="9" width="18.5" style="47" customWidth="1"/>
    <col min="10" max="10" width="19" style="47" customWidth="1"/>
    <col min="11" max="11" width="18.83203125" style="47" customWidth="1"/>
    <col min="12" max="12" width="17.66406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1.1640625" style="95" customWidth="1"/>
    <col min="17" max="17" width="12.83203125" style="28" customWidth="1"/>
    <col min="18" max="18" width="11.5" style="28" customWidth="1"/>
    <col min="19" max="19" width="10.5" style="28" customWidth="1"/>
    <col min="20" max="528" width="9.1640625" style="28"/>
    <col min="529" max="16384" width="9.1640625" style="20"/>
  </cols>
  <sheetData>
    <row r="1" spans="1:528" ht="26.25" customHeight="1" x14ac:dyDescent="0.4">
      <c r="K1" s="140" t="s">
        <v>552</v>
      </c>
      <c r="L1" s="140"/>
      <c r="M1" s="140"/>
      <c r="N1" s="140"/>
      <c r="O1" s="140"/>
      <c r="P1" s="140"/>
    </row>
    <row r="2" spans="1:528" ht="26.25" customHeight="1" x14ac:dyDescent="0.25">
      <c r="K2" s="107" t="s">
        <v>547</v>
      </c>
      <c r="L2" s="107"/>
      <c r="M2" s="107"/>
      <c r="N2" s="107"/>
      <c r="O2" s="107"/>
      <c r="P2" s="107"/>
    </row>
    <row r="3" spans="1:528" ht="26.25" customHeight="1" x14ac:dyDescent="0.4">
      <c r="K3" s="154" t="s">
        <v>544</v>
      </c>
      <c r="L3" s="154"/>
      <c r="M3" s="154"/>
      <c r="N3" s="154"/>
      <c r="O3" s="154"/>
      <c r="P3" s="154"/>
    </row>
    <row r="4" spans="1:528" ht="26.25" customHeight="1" x14ac:dyDescent="0.4">
      <c r="K4" s="154" t="s">
        <v>545</v>
      </c>
      <c r="L4" s="154"/>
      <c r="M4" s="154"/>
      <c r="N4" s="154"/>
      <c r="O4" s="154"/>
      <c r="P4" s="154"/>
    </row>
    <row r="5" spans="1:528" ht="26.25" customHeight="1" x14ac:dyDescent="0.4">
      <c r="K5" s="154" t="s">
        <v>546</v>
      </c>
      <c r="L5" s="154"/>
      <c r="M5" s="154"/>
      <c r="N5" s="154"/>
      <c r="O5" s="154"/>
      <c r="P5" s="154"/>
    </row>
    <row r="6" spans="1:528" ht="28.5" customHeight="1" x14ac:dyDescent="0.4">
      <c r="K6" s="154" t="s">
        <v>548</v>
      </c>
      <c r="L6" s="154"/>
      <c r="M6" s="154"/>
      <c r="N6" s="154"/>
      <c r="O6" s="154"/>
      <c r="P6" s="154"/>
    </row>
    <row r="7" spans="1:528" ht="28.5" customHeight="1" x14ac:dyDescent="0.4">
      <c r="K7" s="146" t="s">
        <v>570</v>
      </c>
      <c r="L7" s="146"/>
      <c r="M7" s="146"/>
      <c r="N7" s="146"/>
      <c r="O7" s="146"/>
      <c r="P7" s="146"/>
    </row>
    <row r="8" spans="1:528" ht="26.25" customHeight="1" x14ac:dyDescent="0.4">
      <c r="K8" s="154" t="s">
        <v>566</v>
      </c>
      <c r="L8" s="154"/>
      <c r="M8" s="154"/>
      <c r="N8" s="154"/>
      <c r="O8" s="154"/>
      <c r="P8" s="154"/>
    </row>
    <row r="9" spans="1:528" ht="26.25" x14ac:dyDescent="0.4">
      <c r="L9" s="63"/>
      <c r="M9" s="63"/>
      <c r="N9" s="63"/>
      <c r="O9" s="63"/>
      <c r="P9" s="63"/>
    </row>
    <row r="10" spans="1:528" s="44" customFormat="1" ht="71.25" customHeight="1" x14ac:dyDescent="0.3">
      <c r="A10" s="148" t="s">
        <v>461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</row>
    <row r="11" spans="1:528" s="44" customFormat="1" ht="23.25" customHeight="1" x14ac:dyDescent="0.35">
      <c r="A11" s="66"/>
      <c r="B11" s="66"/>
      <c r="C11" s="64"/>
      <c r="D11" s="64"/>
      <c r="E11" s="64"/>
      <c r="F11" s="64"/>
      <c r="G11" s="137" t="s">
        <v>542</v>
      </c>
      <c r="H11" s="64"/>
      <c r="I11" s="64"/>
      <c r="J11" s="64"/>
      <c r="K11" s="64"/>
      <c r="L11" s="64"/>
      <c r="M11" s="64"/>
      <c r="N11" s="64"/>
      <c r="O11" s="64"/>
      <c r="P11" s="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</row>
    <row r="12" spans="1:528" s="44" customFormat="1" ht="19.5" customHeight="1" x14ac:dyDescent="0.3">
      <c r="A12" s="67"/>
      <c r="B12" s="67"/>
      <c r="C12" s="64"/>
      <c r="D12" s="64"/>
      <c r="E12" s="64"/>
      <c r="F12" s="64"/>
      <c r="G12" s="67" t="s">
        <v>543</v>
      </c>
      <c r="H12" s="64"/>
      <c r="I12" s="64"/>
      <c r="J12" s="64"/>
      <c r="K12" s="64"/>
      <c r="L12" s="64"/>
      <c r="M12" s="64"/>
      <c r="N12" s="64"/>
      <c r="O12" s="64"/>
      <c r="P12" s="6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</row>
    <row r="13" spans="1:528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65" t="s">
        <v>366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</row>
    <row r="14" spans="1:528" s="21" customFormat="1" ht="34.5" customHeight="1" x14ac:dyDescent="0.2">
      <c r="A14" s="149" t="s">
        <v>344</v>
      </c>
      <c r="B14" s="150" t="s">
        <v>345</v>
      </c>
      <c r="C14" s="150" t="s">
        <v>334</v>
      </c>
      <c r="D14" s="150" t="s">
        <v>346</v>
      </c>
      <c r="E14" s="152" t="s">
        <v>228</v>
      </c>
      <c r="F14" s="152"/>
      <c r="G14" s="152"/>
      <c r="H14" s="152"/>
      <c r="I14" s="152"/>
      <c r="J14" s="152" t="s">
        <v>229</v>
      </c>
      <c r="K14" s="152"/>
      <c r="L14" s="152"/>
      <c r="M14" s="152"/>
      <c r="N14" s="152"/>
      <c r="O14" s="152"/>
      <c r="P14" s="152" t="s">
        <v>230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</row>
    <row r="15" spans="1:528" s="21" customFormat="1" ht="19.5" customHeight="1" x14ac:dyDescent="0.2">
      <c r="A15" s="149"/>
      <c r="B15" s="150"/>
      <c r="C15" s="150"/>
      <c r="D15" s="150"/>
      <c r="E15" s="153" t="s">
        <v>335</v>
      </c>
      <c r="F15" s="153" t="s">
        <v>231</v>
      </c>
      <c r="G15" s="151" t="s">
        <v>232</v>
      </c>
      <c r="H15" s="151"/>
      <c r="I15" s="153" t="s">
        <v>233</v>
      </c>
      <c r="J15" s="153" t="s">
        <v>335</v>
      </c>
      <c r="K15" s="153" t="s">
        <v>336</v>
      </c>
      <c r="L15" s="153" t="s">
        <v>231</v>
      </c>
      <c r="M15" s="151" t="s">
        <v>232</v>
      </c>
      <c r="N15" s="151"/>
      <c r="O15" s="153" t="s">
        <v>233</v>
      </c>
      <c r="P15" s="15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</row>
    <row r="16" spans="1:528" s="21" customFormat="1" ht="62.25" customHeight="1" x14ac:dyDescent="0.2">
      <c r="A16" s="149"/>
      <c r="B16" s="150"/>
      <c r="C16" s="150"/>
      <c r="D16" s="150"/>
      <c r="E16" s="153"/>
      <c r="F16" s="153"/>
      <c r="G16" s="138" t="s">
        <v>234</v>
      </c>
      <c r="H16" s="138" t="s">
        <v>235</v>
      </c>
      <c r="I16" s="153"/>
      <c r="J16" s="153"/>
      <c r="K16" s="153"/>
      <c r="L16" s="153"/>
      <c r="M16" s="138" t="s">
        <v>234</v>
      </c>
      <c r="N16" s="138" t="s">
        <v>235</v>
      </c>
      <c r="O16" s="153"/>
      <c r="P16" s="15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</row>
    <row r="17" spans="1:528" s="27" customFormat="1" ht="24" customHeight="1" x14ac:dyDescent="0.25">
      <c r="A17" s="141" t="s">
        <v>153</v>
      </c>
      <c r="B17" s="142"/>
      <c r="C17" s="142"/>
      <c r="D17" s="143" t="s">
        <v>36</v>
      </c>
      <c r="E17" s="110">
        <f>E18</f>
        <v>242193986</v>
      </c>
      <c r="F17" s="110">
        <f t="shared" ref="F17:J17" si="0">F18</f>
        <v>193034490</v>
      </c>
      <c r="G17" s="110">
        <f t="shared" si="0"/>
        <v>107325600</v>
      </c>
      <c r="H17" s="110">
        <f t="shared" si="0"/>
        <v>4150690</v>
      </c>
      <c r="I17" s="110">
        <f t="shared" si="0"/>
        <v>49159496</v>
      </c>
      <c r="J17" s="110">
        <f t="shared" si="0"/>
        <v>33438147</v>
      </c>
      <c r="K17" s="110">
        <f t="shared" ref="K17" si="1">K18</f>
        <v>32915352</v>
      </c>
      <c r="L17" s="110">
        <f t="shared" ref="L17" si="2">L18</f>
        <v>522795</v>
      </c>
      <c r="M17" s="110">
        <f t="shared" ref="M17" si="3">M18</f>
        <v>119291</v>
      </c>
      <c r="N17" s="110">
        <f t="shared" ref="N17" si="4">N18</f>
        <v>51832</v>
      </c>
      <c r="O17" s="110">
        <f t="shared" ref="O17:P17" si="5">O18</f>
        <v>32915352</v>
      </c>
      <c r="P17" s="110">
        <f t="shared" si="5"/>
        <v>275632133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</row>
    <row r="18" spans="1:528" s="34" customFormat="1" ht="36" customHeight="1" x14ac:dyDescent="0.25">
      <c r="A18" s="111" t="s">
        <v>154</v>
      </c>
      <c r="B18" s="112"/>
      <c r="C18" s="112"/>
      <c r="D18" s="82" t="s">
        <v>551</v>
      </c>
      <c r="E18" s="113">
        <f>E21+E22+E23+E24+E26+E27+E28+E29+E30+E31+E32+E33+E34+E35+E36+E37+E38+E39+E40+E41+E42+E43+E44+E47+E48+E49+E50+E51+E52+E53+E54+E55+E57+E58+E59+E45+E46+E60</f>
        <v>242193986</v>
      </c>
      <c r="F18" s="113">
        <f t="shared" ref="F18:P18" si="6">F21+F22+F23+F24+F26+F27+F28+F29+F30+F31+F32+F33+F34+F35+F36+F37+F38+F39+F40+F41+F42+F43+F44+F47+F48+F49+F50+F51+F52+F53+F54+F55+F57+F58+F59+F45+F46+F60</f>
        <v>193034490</v>
      </c>
      <c r="G18" s="113">
        <f t="shared" si="6"/>
        <v>107325600</v>
      </c>
      <c r="H18" s="113">
        <f t="shared" si="6"/>
        <v>4150690</v>
      </c>
      <c r="I18" s="113">
        <f t="shared" si="6"/>
        <v>49159496</v>
      </c>
      <c r="J18" s="113">
        <f t="shared" si="6"/>
        <v>33438147</v>
      </c>
      <c r="K18" s="113">
        <f t="shared" si="6"/>
        <v>32915352</v>
      </c>
      <c r="L18" s="113">
        <f t="shared" si="6"/>
        <v>522795</v>
      </c>
      <c r="M18" s="113">
        <f t="shared" si="6"/>
        <v>119291</v>
      </c>
      <c r="N18" s="113">
        <f t="shared" si="6"/>
        <v>51832</v>
      </c>
      <c r="O18" s="113">
        <f t="shared" si="6"/>
        <v>32915352</v>
      </c>
      <c r="P18" s="113">
        <f t="shared" si="6"/>
        <v>275632133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</row>
    <row r="19" spans="1:528" s="34" customFormat="1" ht="63" x14ac:dyDescent="0.25">
      <c r="A19" s="111"/>
      <c r="B19" s="112"/>
      <c r="C19" s="112"/>
      <c r="D19" s="82" t="s">
        <v>391</v>
      </c>
      <c r="E19" s="113">
        <f>E56</f>
        <v>389575</v>
      </c>
      <c r="F19" s="113">
        <f t="shared" ref="F19:P19" si="7">F56</f>
        <v>389575</v>
      </c>
      <c r="G19" s="113">
        <f t="shared" si="7"/>
        <v>319325</v>
      </c>
      <c r="H19" s="113">
        <f t="shared" si="7"/>
        <v>0</v>
      </c>
      <c r="I19" s="113">
        <f t="shared" si="7"/>
        <v>0</v>
      </c>
      <c r="J19" s="113">
        <f t="shared" si="7"/>
        <v>0</v>
      </c>
      <c r="K19" s="113">
        <f t="shared" si="7"/>
        <v>0</v>
      </c>
      <c r="L19" s="113">
        <f t="shared" si="7"/>
        <v>0</v>
      </c>
      <c r="M19" s="113">
        <f t="shared" si="7"/>
        <v>0</v>
      </c>
      <c r="N19" s="113">
        <f t="shared" si="7"/>
        <v>0</v>
      </c>
      <c r="O19" s="113">
        <f t="shared" si="7"/>
        <v>0</v>
      </c>
      <c r="P19" s="113">
        <f t="shared" si="7"/>
        <v>389575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</row>
    <row r="20" spans="1:528" s="34" customFormat="1" ht="63" hidden="1" x14ac:dyDescent="0.25">
      <c r="A20" s="111"/>
      <c r="B20" s="112"/>
      <c r="C20" s="112"/>
      <c r="D20" s="82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13">
        <f>E25</f>
        <v>0</v>
      </c>
      <c r="F20" s="113">
        <f t="shared" ref="F20:P20" si="8">F25</f>
        <v>0</v>
      </c>
      <c r="G20" s="113">
        <f t="shared" si="8"/>
        <v>0</v>
      </c>
      <c r="H20" s="113">
        <f t="shared" si="8"/>
        <v>0</v>
      </c>
      <c r="I20" s="113">
        <f t="shared" si="8"/>
        <v>0</v>
      </c>
      <c r="J20" s="113">
        <f t="shared" si="8"/>
        <v>0</v>
      </c>
      <c r="K20" s="113">
        <f t="shared" si="8"/>
        <v>0</v>
      </c>
      <c r="L20" s="113">
        <f t="shared" si="8"/>
        <v>0</v>
      </c>
      <c r="M20" s="113">
        <f t="shared" si="8"/>
        <v>0</v>
      </c>
      <c r="N20" s="113">
        <f t="shared" si="8"/>
        <v>0</v>
      </c>
      <c r="O20" s="113">
        <f t="shared" si="8"/>
        <v>0</v>
      </c>
      <c r="P20" s="113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</row>
    <row r="21" spans="1:528" s="22" customFormat="1" ht="48" customHeight="1" x14ac:dyDescent="0.25">
      <c r="A21" s="60" t="s">
        <v>155</v>
      </c>
      <c r="B21" s="108" t="str">
        <f>'дод 7'!A19</f>
        <v>0160</v>
      </c>
      <c r="C21" s="108" t="str">
        <f>'дод 7'!B19</f>
        <v>0111</v>
      </c>
      <c r="D21" s="36" t="s">
        <v>515</v>
      </c>
      <c r="E21" s="114">
        <f t="shared" ref="E21:E60" si="9">F21+I21</f>
        <v>112139700</v>
      </c>
      <c r="F21" s="114">
        <f>112079700+60000</f>
        <v>112139700</v>
      </c>
      <c r="G21" s="114">
        <v>82201100</v>
      </c>
      <c r="H21" s="114">
        <v>2287700</v>
      </c>
      <c r="I21" s="114"/>
      <c r="J21" s="114">
        <f>L21+O21</f>
        <v>150000</v>
      </c>
      <c r="K21" s="114">
        <v>150000</v>
      </c>
      <c r="L21" s="114"/>
      <c r="M21" s="114"/>
      <c r="N21" s="114"/>
      <c r="O21" s="114">
        <v>150000</v>
      </c>
      <c r="P21" s="114">
        <f t="shared" ref="P21:P60" si="10">E21+J21</f>
        <v>112289700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</row>
    <row r="22" spans="1:528" s="22" customFormat="1" ht="35.25" customHeight="1" x14ac:dyDescent="0.25">
      <c r="A22" s="60" t="s">
        <v>464</v>
      </c>
      <c r="B22" s="60" t="s">
        <v>92</v>
      </c>
      <c r="C22" s="60" t="s">
        <v>476</v>
      </c>
      <c r="D22" s="36" t="s">
        <v>465</v>
      </c>
      <c r="E22" s="114">
        <f t="shared" si="9"/>
        <v>200000</v>
      </c>
      <c r="F22" s="114">
        <v>200000</v>
      </c>
      <c r="G22" s="114"/>
      <c r="H22" s="114"/>
      <c r="I22" s="114"/>
      <c r="J22" s="114">
        <f>L22+O22</f>
        <v>0</v>
      </c>
      <c r="K22" s="114"/>
      <c r="L22" s="114"/>
      <c r="M22" s="114"/>
      <c r="N22" s="114"/>
      <c r="O22" s="114"/>
      <c r="P22" s="114">
        <f t="shared" si="10"/>
        <v>200000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</row>
    <row r="23" spans="1:528" s="22" customFormat="1" ht="21.75" customHeight="1" x14ac:dyDescent="0.25">
      <c r="A23" s="60" t="s">
        <v>245</v>
      </c>
      <c r="B23" s="108" t="str">
        <f>'дод 7'!A21</f>
        <v>0180</v>
      </c>
      <c r="C23" s="108" t="str">
        <f>'дод 7'!B21</f>
        <v>0133</v>
      </c>
      <c r="D23" s="61" t="str">
        <f>'дод 7'!C21</f>
        <v>Інша діяльність у сфері державного управління</v>
      </c>
      <c r="E23" s="114">
        <f t="shared" si="9"/>
        <v>396000</v>
      </c>
      <c r="F23" s="114">
        <v>396000</v>
      </c>
      <c r="G23" s="114"/>
      <c r="H23" s="114"/>
      <c r="I23" s="114"/>
      <c r="J23" s="114">
        <f t="shared" ref="J23:J25" si="11">L23+O23</f>
        <v>0</v>
      </c>
      <c r="K23" s="114"/>
      <c r="L23" s="114"/>
      <c r="M23" s="114"/>
      <c r="N23" s="114"/>
      <c r="O23" s="114"/>
      <c r="P23" s="114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</row>
    <row r="24" spans="1:528" s="22" customFormat="1" ht="15.75" hidden="1" customHeight="1" x14ac:dyDescent="0.25">
      <c r="A24" s="60" t="s">
        <v>445</v>
      </c>
      <c r="B24" s="60" t="s">
        <v>446</v>
      </c>
      <c r="C24" s="60" t="s">
        <v>122</v>
      </c>
      <c r="D24" s="61" t="s">
        <v>447</v>
      </c>
      <c r="E24" s="114">
        <f t="shared" si="9"/>
        <v>0</v>
      </c>
      <c r="F24" s="114"/>
      <c r="G24" s="114"/>
      <c r="H24" s="114"/>
      <c r="I24" s="114"/>
      <c r="J24" s="114">
        <f t="shared" si="11"/>
        <v>0</v>
      </c>
      <c r="K24" s="114"/>
      <c r="L24" s="114"/>
      <c r="M24" s="114"/>
      <c r="N24" s="114"/>
      <c r="O24" s="114"/>
      <c r="P24" s="114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</row>
    <row r="25" spans="1:528" s="24" customFormat="1" ht="60" hidden="1" customHeight="1" x14ac:dyDescent="0.25">
      <c r="A25" s="89"/>
      <c r="B25" s="115"/>
      <c r="C25" s="115"/>
      <c r="D25" s="92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16">
        <f t="shared" si="9"/>
        <v>0</v>
      </c>
      <c r="F25" s="116"/>
      <c r="G25" s="116"/>
      <c r="H25" s="116"/>
      <c r="I25" s="116"/>
      <c r="J25" s="116">
        <f t="shared" si="11"/>
        <v>0</v>
      </c>
      <c r="K25" s="116"/>
      <c r="L25" s="116"/>
      <c r="M25" s="116"/>
      <c r="N25" s="116"/>
      <c r="O25" s="116"/>
      <c r="P25" s="116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</row>
    <row r="26" spans="1:528" s="22" customFormat="1" ht="46.5" customHeight="1" x14ac:dyDescent="0.25">
      <c r="A26" s="60" t="s">
        <v>261</v>
      </c>
      <c r="B26" s="108" t="str">
        <f>'дод 7'!A90</f>
        <v>3033</v>
      </c>
      <c r="C26" s="108" t="str">
        <f>'дод 7'!B90</f>
        <v>1070</v>
      </c>
      <c r="D26" s="61" t="s">
        <v>420</v>
      </c>
      <c r="E26" s="114">
        <f t="shared" si="9"/>
        <v>270000</v>
      </c>
      <c r="F26" s="114">
        <v>270000</v>
      </c>
      <c r="G26" s="114"/>
      <c r="H26" s="114"/>
      <c r="I26" s="114"/>
      <c r="J26" s="114">
        <f t="shared" ref="J26:J60" si="12">L26+O26</f>
        <v>0</v>
      </c>
      <c r="K26" s="114"/>
      <c r="L26" s="114"/>
      <c r="M26" s="114"/>
      <c r="N26" s="114"/>
      <c r="O26" s="114"/>
      <c r="P26" s="114">
        <f t="shared" si="10"/>
        <v>270000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</row>
    <row r="27" spans="1:528" s="22" customFormat="1" ht="31.5" customHeight="1" x14ac:dyDescent="0.25">
      <c r="A27" s="60" t="s">
        <v>156</v>
      </c>
      <c r="B27" s="108" t="str">
        <f>'дод 7'!A93</f>
        <v>3036</v>
      </c>
      <c r="C27" s="108" t="str">
        <f>'дод 7'!B93</f>
        <v>1070</v>
      </c>
      <c r="D27" s="61" t="str">
        <f>'дод 7'!C93</f>
        <v>Компенсаційні виплати на пільговий проїзд електротранспортом окремим категоріям громадян</v>
      </c>
      <c r="E27" s="114">
        <f t="shared" si="9"/>
        <v>426500</v>
      </c>
      <c r="F27" s="114">
        <v>426500</v>
      </c>
      <c r="G27" s="114"/>
      <c r="H27" s="114"/>
      <c r="I27" s="114"/>
      <c r="J27" s="114">
        <f t="shared" si="12"/>
        <v>0</v>
      </c>
      <c r="K27" s="114"/>
      <c r="L27" s="114"/>
      <c r="M27" s="114"/>
      <c r="N27" s="114"/>
      <c r="O27" s="114"/>
      <c r="P27" s="114">
        <f t="shared" si="10"/>
        <v>426500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</row>
    <row r="28" spans="1:528" s="22" customFormat="1" ht="36" customHeight="1" x14ac:dyDescent="0.25">
      <c r="A28" s="60" t="s">
        <v>157</v>
      </c>
      <c r="B28" s="108" t="str">
        <f>'дод 7'!A101</f>
        <v>3121</v>
      </c>
      <c r="C28" s="108" t="str">
        <f>'дод 7'!B101</f>
        <v>1040</v>
      </c>
      <c r="D28" s="61" t="s">
        <v>522</v>
      </c>
      <c r="E28" s="114">
        <f t="shared" si="9"/>
        <v>3206400</v>
      </c>
      <c r="F28" s="114">
        <v>3206400</v>
      </c>
      <c r="G28" s="114">
        <v>2407050</v>
      </c>
      <c r="H28" s="114">
        <v>39590</v>
      </c>
      <c r="I28" s="114"/>
      <c r="J28" s="114">
        <f t="shared" si="12"/>
        <v>0</v>
      </c>
      <c r="K28" s="114"/>
      <c r="L28" s="114"/>
      <c r="M28" s="114"/>
      <c r="N28" s="114"/>
      <c r="O28" s="114"/>
      <c r="P28" s="114">
        <f t="shared" si="10"/>
        <v>3206400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</row>
    <row r="29" spans="1:528" s="22" customFormat="1" ht="48.75" customHeight="1" x14ac:dyDescent="0.25">
      <c r="A29" s="60" t="s">
        <v>158</v>
      </c>
      <c r="B29" s="108" t="str">
        <f>'дод 7'!A102</f>
        <v>3131</v>
      </c>
      <c r="C29" s="108" t="str">
        <f>'дод 7'!B102</f>
        <v>1040</v>
      </c>
      <c r="D29" s="61" t="str">
        <f>'дод 7'!C102</f>
        <v>Здійснення заходів та реалізація проектів на виконання Державної цільової соціальної програми "Молодь України"</v>
      </c>
      <c r="E29" s="114">
        <f t="shared" si="9"/>
        <v>684300</v>
      </c>
      <c r="F29" s="114">
        <v>684300</v>
      </c>
      <c r="G29" s="114"/>
      <c r="H29" s="114"/>
      <c r="I29" s="114"/>
      <c r="J29" s="114">
        <f t="shared" si="12"/>
        <v>0</v>
      </c>
      <c r="K29" s="114"/>
      <c r="L29" s="114"/>
      <c r="M29" s="114"/>
      <c r="N29" s="114"/>
      <c r="O29" s="114"/>
      <c r="P29" s="114">
        <f t="shared" si="10"/>
        <v>684300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</row>
    <row r="30" spans="1:528" s="22" customFormat="1" ht="63" x14ac:dyDescent="0.25">
      <c r="A30" s="60" t="s">
        <v>159</v>
      </c>
      <c r="B30" s="108" t="str">
        <f>'дод 7'!A103</f>
        <v>3140</v>
      </c>
      <c r="C30" s="108" t="str">
        <f>'дод 7'!B103</f>
        <v>1040</v>
      </c>
      <c r="D30" s="61" t="s">
        <v>20</v>
      </c>
      <c r="E30" s="114">
        <f t="shared" si="9"/>
        <v>280000</v>
      </c>
      <c r="F30" s="114">
        <v>280000</v>
      </c>
      <c r="G30" s="114"/>
      <c r="H30" s="114"/>
      <c r="I30" s="114"/>
      <c r="J30" s="114">
        <f t="shared" si="12"/>
        <v>0</v>
      </c>
      <c r="K30" s="114"/>
      <c r="L30" s="114"/>
      <c r="M30" s="114"/>
      <c r="N30" s="114"/>
      <c r="O30" s="114"/>
      <c r="P30" s="114">
        <f t="shared" si="10"/>
        <v>280000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</row>
    <row r="31" spans="1:528" s="22" customFormat="1" ht="32.25" customHeight="1" x14ac:dyDescent="0.25">
      <c r="A31" s="60" t="s">
        <v>312</v>
      </c>
      <c r="B31" s="108" t="str">
        <f>'дод 7'!A118</f>
        <v>3241</v>
      </c>
      <c r="C31" s="108" t="str">
        <f>'дод 7'!B118</f>
        <v>1090</v>
      </c>
      <c r="D31" s="61" t="str">
        <f>'дод 7'!C118</f>
        <v>Забезпечення діяльності інших закладів у сфері соціального захисту і соціального забезпечення</v>
      </c>
      <c r="E31" s="114">
        <f t="shared" si="9"/>
        <v>1518300</v>
      </c>
      <c r="F31" s="114">
        <v>1518300</v>
      </c>
      <c r="G31" s="114">
        <v>1078950</v>
      </c>
      <c r="H31" s="114">
        <v>96540</v>
      </c>
      <c r="I31" s="114"/>
      <c r="J31" s="114">
        <f t="shared" si="12"/>
        <v>0</v>
      </c>
      <c r="K31" s="114"/>
      <c r="L31" s="114"/>
      <c r="M31" s="114"/>
      <c r="N31" s="114"/>
      <c r="O31" s="114"/>
      <c r="P31" s="114">
        <f t="shared" si="10"/>
        <v>1518300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</row>
    <row r="32" spans="1:528" s="22" customFormat="1" ht="33.75" customHeight="1" x14ac:dyDescent="0.25">
      <c r="A32" s="60" t="s">
        <v>313</v>
      </c>
      <c r="B32" s="108" t="str">
        <f>'дод 7'!A119</f>
        <v>3242</v>
      </c>
      <c r="C32" s="108" t="str">
        <f>'дод 7'!B119</f>
        <v>1090</v>
      </c>
      <c r="D32" s="61" t="s">
        <v>421</v>
      </c>
      <c r="E32" s="114">
        <f t="shared" si="9"/>
        <v>257400</v>
      </c>
      <c r="F32" s="114">
        <v>257400</v>
      </c>
      <c r="G32" s="114"/>
      <c r="H32" s="114"/>
      <c r="I32" s="114"/>
      <c r="J32" s="114">
        <f t="shared" si="12"/>
        <v>0</v>
      </c>
      <c r="K32" s="114"/>
      <c r="L32" s="114"/>
      <c r="M32" s="114"/>
      <c r="N32" s="114"/>
      <c r="O32" s="114"/>
      <c r="P32" s="114">
        <f t="shared" si="10"/>
        <v>257400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</row>
    <row r="33" spans="1:528" s="22" customFormat="1" ht="48" customHeight="1" x14ac:dyDescent="0.25">
      <c r="A33" s="60" t="s">
        <v>325</v>
      </c>
      <c r="B33" s="108" t="str">
        <f>'дод 7'!A123</f>
        <v>4060</v>
      </c>
      <c r="C33" s="108" t="str">
        <f>'дод 7'!B123</f>
        <v>0828</v>
      </c>
      <c r="D33" s="61" t="str">
        <f>'дод 7'!C123</f>
        <v>Забезпечення діяльності палаців i будинків культури, клубів, центрів дозвілля та iнших клубних закладів</v>
      </c>
      <c r="E33" s="114">
        <f t="shared" si="9"/>
        <v>4330600</v>
      </c>
      <c r="F33" s="117">
        <v>4330600</v>
      </c>
      <c r="G33" s="114">
        <v>2526200</v>
      </c>
      <c r="H33" s="114">
        <v>452700</v>
      </c>
      <c r="I33" s="114"/>
      <c r="J33" s="114">
        <f t="shared" si="12"/>
        <v>100000</v>
      </c>
      <c r="K33" s="114">
        <v>100000</v>
      </c>
      <c r="L33" s="114"/>
      <c r="M33" s="114"/>
      <c r="N33" s="114"/>
      <c r="O33" s="114">
        <v>100000</v>
      </c>
      <c r="P33" s="114">
        <f t="shared" si="10"/>
        <v>4430600</v>
      </c>
      <c r="Q33" s="9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</row>
    <row r="34" spans="1:528" s="22" customFormat="1" ht="30.75" customHeight="1" x14ac:dyDescent="0.25">
      <c r="A34" s="60" t="s">
        <v>310</v>
      </c>
      <c r="B34" s="108" t="str">
        <f>'дод 7'!A124</f>
        <v>4081</v>
      </c>
      <c r="C34" s="108" t="str">
        <f>'дод 7'!B124</f>
        <v>0829</v>
      </c>
      <c r="D34" s="61" t="str">
        <f>'дод 7'!C124</f>
        <v>Забезпечення діяльності інших закладів в галузі культури і мистецтва</v>
      </c>
      <c r="E34" s="114">
        <f t="shared" si="9"/>
        <v>2711200</v>
      </c>
      <c r="F34" s="114">
        <f>2708200+3000</f>
        <v>2711200</v>
      </c>
      <c r="G34" s="114">
        <v>1687000</v>
      </c>
      <c r="H34" s="114">
        <v>72500</v>
      </c>
      <c r="I34" s="114"/>
      <c r="J34" s="114">
        <f t="shared" si="12"/>
        <v>65000</v>
      </c>
      <c r="K34" s="114">
        <v>65000</v>
      </c>
      <c r="L34" s="114"/>
      <c r="M34" s="114"/>
      <c r="N34" s="114"/>
      <c r="O34" s="114">
        <v>65000</v>
      </c>
      <c r="P34" s="114">
        <f t="shared" si="10"/>
        <v>2776200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</row>
    <row r="35" spans="1:528" s="22" customFormat="1" ht="25.5" customHeight="1" x14ac:dyDescent="0.25">
      <c r="A35" s="60" t="s">
        <v>311</v>
      </c>
      <c r="B35" s="108" t="str">
        <f>'дод 7'!A125</f>
        <v>4082</v>
      </c>
      <c r="C35" s="108" t="str">
        <f>'дод 7'!B125</f>
        <v>0829</v>
      </c>
      <c r="D35" s="61" t="str">
        <f>'дод 7'!C125</f>
        <v>Інші заходи в галузі культури і мистецтва</v>
      </c>
      <c r="E35" s="114">
        <f t="shared" si="9"/>
        <v>355081</v>
      </c>
      <c r="F35" s="114">
        <v>355081</v>
      </c>
      <c r="G35" s="114"/>
      <c r="H35" s="114"/>
      <c r="I35" s="114"/>
      <c r="J35" s="114">
        <f t="shared" si="12"/>
        <v>0</v>
      </c>
      <c r="K35" s="114"/>
      <c r="L35" s="114"/>
      <c r="M35" s="114"/>
      <c r="N35" s="114"/>
      <c r="O35" s="114"/>
      <c r="P35" s="114">
        <f t="shared" si="10"/>
        <v>355081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</row>
    <row r="36" spans="1:528" s="22" customFormat="1" ht="36.75" customHeight="1" x14ac:dyDescent="0.25">
      <c r="A36" s="118" t="s">
        <v>160</v>
      </c>
      <c r="B36" s="42" t="str">
        <f>'дод 7'!A127</f>
        <v>5011</v>
      </c>
      <c r="C36" s="42" t="str">
        <f>'дод 7'!B127</f>
        <v>0810</v>
      </c>
      <c r="D36" s="36" t="str">
        <f>'дод 7'!C127</f>
        <v>Проведення навчально-тренувальних зборів і змагань з олімпійських видів спорту</v>
      </c>
      <c r="E36" s="114">
        <f t="shared" si="9"/>
        <v>650000</v>
      </c>
      <c r="F36" s="114">
        <f>600000+30000+20000</f>
        <v>650000</v>
      </c>
      <c r="G36" s="114"/>
      <c r="H36" s="114"/>
      <c r="I36" s="114"/>
      <c r="J36" s="114">
        <f t="shared" si="12"/>
        <v>0</v>
      </c>
      <c r="K36" s="114"/>
      <c r="L36" s="114"/>
      <c r="M36" s="114"/>
      <c r="N36" s="114"/>
      <c r="O36" s="114"/>
      <c r="P36" s="114">
        <f t="shared" si="10"/>
        <v>650000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</row>
    <row r="37" spans="1:528" s="22" customFormat="1" ht="34.5" customHeight="1" x14ac:dyDescent="0.25">
      <c r="A37" s="118" t="s">
        <v>161</v>
      </c>
      <c r="B37" s="42" t="str">
        <f>'дод 7'!A128</f>
        <v>5012</v>
      </c>
      <c r="C37" s="42" t="str">
        <f>'дод 7'!B128</f>
        <v>0810</v>
      </c>
      <c r="D37" s="36" t="str">
        <f>'дод 7'!C128</f>
        <v>Проведення навчально-тренувальних зборів і змагань з неолімпійських видів спорту</v>
      </c>
      <c r="E37" s="114">
        <f t="shared" si="9"/>
        <v>796000</v>
      </c>
      <c r="F37" s="114">
        <f>600000+32000-20000+184000</f>
        <v>796000</v>
      </c>
      <c r="G37" s="114"/>
      <c r="H37" s="114"/>
      <c r="I37" s="114"/>
      <c r="J37" s="114">
        <f t="shared" si="12"/>
        <v>0</v>
      </c>
      <c r="K37" s="114"/>
      <c r="L37" s="114"/>
      <c r="M37" s="114"/>
      <c r="N37" s="114"/>
      <c r="O37" s="114"/>
      <c r="P37" s="114">
        <f t="shared" si="10"/>
        <v>796000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</row>
    <row r="38" spans="1:528" s="22" customFormat="1" ht="39" customHeight="1" x14ac:dyDescent="0.25">
      <c r="A38" s="118" t="s">
        <v>162</v>
      </c>
      <c r="B38" s="42" t="str">
        <f>'дод 7'!A129</f>
        <v>5031</v>
      </c>
      <c r="C38" s="42" t="str">
        <f>'дод 7'!B129</f>
        <v>0810</v>
      </c>
      <c r="D38" s="36" t="str">
        <f>'дод 7'!C129</f>
        <v>Утримання та навчально-тренувальна робота комунальних дитячо-юнацьких спортивних шкіл</v>
      </c>
      <c r="E38" s="114">
        <f t="shared" si="9"/>
        <v>16762500</v>
      </c>
      <c r="F38" s="114">
        <f>16311200+198300+253000</f>
        <v>16762500</v>
      </c>
      <c r="G38" s="114">
        <v>12531000</v>
      </c>
      <c r="H38" s="114">
        <v>634200</v>
      </c>
      <c r="I38" s="114"/>
      <c r="J38" s="114">
        <f t="shared" si="12"/>
        <v>110700</v>
      </c>
      <c r="K38" s="114">
        <v>110700</v>
      </c>
      <c r="L38" s="114"/>
      <c r="M38" s="114"/>
      <c r="N38" s="114"/>
      <c r="O38" s="114">
        <v>110700</v>
      </c>
      <c r="P38" s="114">
        <f t="shared" si="10"/>
        <v>16873200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</row>
    <row r="39" spans="1:528" s="22" customFormat="1" ht="33.75" customHeight="1" x14ac:dyDescent="0.25">
      <c r="A39" s="118" t="s">
        <v>365</v>
      </c>
      <c r="B39" s="42" t="str">
        <f>'дод 7'!A130</f>
        <v>5032</v>
      </c>
      <c r="C39" s="42" t="str">
        <f>'дод 7'!B130</f>
        <v>0810</v>
      </c>
      <c r="D39" s="36" t="str">
        <f>'дод 7'!C130</f>
        <v>Фінансова підтримка дитячо-юнацьких спортивних шкіл фізкультурно-спортивних товариств</v>
      </c>
      <c r="E39" s="114">
        <f t="shared" si="9"/>
        <v>14065800</v>
      </c>
      <c r="F39" s="114">
        <f>13627800+140000+183000+115000</f>
        <v>14065800</v>
      </c>
      <c r="G39" s="114"/>
      <c r="H39" s="114"/>
      <c r="I39" s="114"/>
      <c r="J39" s="114">
        <f t="shared" si="12"/>
        <v>311700</v>
      </c>
      <c r="K39" s="114">
        <f>215000+30700+66000</f>
        <v>311700</v>
      </c>
      <c r="L39" s="114"/>
      <c r="M39" s="114"/>
      <c r="N39" s="114"/>
      <c r="O39" s="114">
        <f>215000+30700+66000</f>
        <v>311700</v>
      </c>
      <c r="P39" s="114">
        <f t="shared" si="10"/>
        <v>14377500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</row>
    <row r="40" spans="1:528" s="22" customFormat="1" ht="63" x14ac:dyDescent="0.25">
      <c r="A40" s="118" t="s">
        <v>163</v>
      </c>
      <c r="B40" s="42" t="str">
        <f>'дод 7'!A131</f>
        <v>5061</v>
      </c>
      <c r="C40" s="42" t="str">
        <f>'дод 7'!B131</f>
        <v>0810</v>
      </c>
      <c r="D40" s="36" t="str">
        <f>'дод 7'!C131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14">
        <f t="shared" si="9"/>
        <v>4889100</v>
      </c>
      <c r="F40" s="114">
        <f>4794100+70000+25000</f>
        <v>4889100</v>
      </c>
      <c r="G40" s="114">
        <v>2987400</v>
      </c>
      <c r="H40" s="114">
        <v>288100</v>
      </c>
      <c r="I40" s="114"/>
      <c r="J40" s="114">
        <f t="shared" si="12"/>
        <v>1772994</v>
      </c>
      <c r="K40" s="114">
        <f>1530000+30000</f>
        <v>1560000</v>
      </c>
      <c r="L40" s="114">
        <v>212994</v>
      </c>
      <c r="M40" s="114">
        <v>119291</v>
      </c>
      <c r="N40" s="114">
        <v>50432</v>
      </c>
      <c r="O40" s="114">
        <f>1530000+30000</f>
        <v>1560000</v>
      </c>
      <c r="P40" s="114">
        <f t="shared" si="10"/>
        <v>6662094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</row>
    <row r="41" spans="1:528" s="22" customFormat="1" ht="47.25" x14ac:dyDescent="0.25">
      <c r="A41" s="118" t="s">
        <v>357</v>
      </c>
      <c r="B41" s="42" t="str">
        <f>'дод 7'!A132</f>
        <v>5062</v>
      </c>
      <c r="C41" s="42" t="str">
        <f>'дод 7'!B132</f>
        <v>0810</v>
      </c>
      <c r="D41" s="36" t="str">
        <f>'дод 7'!C132</f>
        <v>Підтримка спорту вищих досягнень та організацій, які здійснюють фізкультурно-спортивну діяльність в регіоні</v>
      </c>
      <c r="E41" s="114">
        <f t="shared" si="9"/>
        <v>11366300</v>
      </c>
      <c r="F41" s="114">
        <f>11230300+136000</f>
        <v>11366300</v>
      </c>
      <c r="G41" s="114"/>
      <c r="H41" s="114"/>
      <c r="I41" s="114"/>
      <c r="J41" s="114">
        <f t="shared" si="12"/>
        <v>0</v>
      </c>
      <c r="K41" s="114"/>
      <c r="L41" s="114"/>
      <c r="M41" s="114"/>
      <c r="N41" s="114"/>
      <c r="O41" s="114"/>
      <c r="P41" s="114">
        <f t="shared" si="10"/>
        <v>11366300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</row>
    <row r="42" spans="1:528" s="22" customFormat="1" ht="39" customHeight="1" x14ac:dyDescent="0.25">
      <c r="A42" s="118" t="s">
        <v>423</v>
      </c>
      <c r="B42" s="42">
        <v>7325</v>
      </c>
      <c r="C42" s="78" t="s">
        <v>114</v>
      </c>
      <c r="D42" s="36" t="s">
        <v>368</v>
      </c>
      <c r="E42" s="114">
        <f t="shared" si="9"/>
        <v>0</v>
      </c>
      <c r="F42" s="114"/>
      <c r="G42" s="114"/>
      <c r="H42" s="114"/>
      <c r="I42" s="114"/>
      <c r="J42" s="114">
        <f t="shared" si="12"/>
        <v>9790000</v>
      </c>
      <c r="K42" s="114">
        <v>9790000</v>
      </c>
      <c r="L42" s="114"/>
      <c r="M42" s="114"/>
      <c r="N42" s="114"/>
      <c r="O42" s="114">
        <v>9790000</v>
      </c>
      <c r="P42" s="114">
        <f t="shared" si="10"/>
        <v>9790000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</row>
    <row r="43" spans="1:528" s="22" customFormat="1" ht="15.75" x14ac:dyDescent="0.25">
      <c r="A43" s="118" t="s">
        <v>424</v>
      </c>
      <c r="B43" s="42">
        <v>7330</v>
      </c>
      <c r="C43" s="78" t="s">
        <v>114</v>
      </c>
      <c r="D43" s="36" t="s">
        <v>339</v>
      </c>
      <c r="E43" s="114">
        <f t="shared" si="9"/>
        <v>0</v>
      </c>
      <c r="F43" s="114"/>
      <c r="G43" s="114"/>
      <c r="H43" s="114"/>
      <c r="I43" s="114"/>
      <c r="J43" s="114">
        <f t="shared" si="12"/>
        <v>400000</v>
      </c>
      <c r="K43" s="114">
        <v>400000</v>
      </c>
      <c r="L43" s="114"/>
      <c r="M43" s="114"/>
      <c r="N43" s="114"/>
      <c r="O43" s="114">
        <v>400000</v>
      </c>
      <c r="P43" s="114">
        <f t="shared" si="10"/>
        <v>400000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</row>
    <row r="44" spans="1:528" s="22" customFormat="1" ht="31.5" x14ac:dyDescent="0.25">
      <c r="A44" s="118" t="s">
        <v>164</v>
      </c>
      <c r="B44" s="42" t="str">
        <f>'дод 7'!A170</f>
        <v>7412</v>
      </c>
      <c r="C44" s="42" t="str">
        <f>'дод 7'!B170</f>
        <v>0451</v>
      </c>
      <c r="D44" s="36" t="str">
        <f>'дод 7'!C170</f>
        <v>Регулювання цін на послуги місцевого автотранспорту</v>
      </c>
      <c r="E44" s="114">
        <f t="shared" si="9"/>
        <v>7417200</v>
      </c>
      <c r="F44" s="114"/>
      <c r="G44" s="114"/>
      <c r="H44" s="114"/>
      <c r="I44" s="114">
        <v>7417200</v>
      </c>
      <c r="J44" s="114">
        <f t="shared" si="12"/>
        <v>0</v>
      </c>
      <c r="K44" s="114"/>
      <c r="L44" s="114"/>
      <c r="M44" s="114"/>
      <c r="N44" s="114"/>
      <c r="O44" s="114"/>
      <c r="P44" s="114">
        <f t="shared" si="10"/>
        <v>7417200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</row>
    <row r="45" spans="1:528" s="22" customFormat="1" ht="24" customHeight="1" x14ac:dyDescent="0.25">
      <c r="A45" s="118" t="s">
        <v>386</v>
      </c>
      <c r="B45" s="42">
        <f>'дод 7'!A171</f>
        <v>7413</v>
      </c>
      <c r="C45" s="42" t="str">
        <f>'дод 7'!B171</f>
        <v>0451</v>
      </c>
      <c r="D45" s="119" t="str">
        <f>'дод 7'!C171</f>
        <v>Інші заходи у сфері автотранспорту</v>
      </c>
      <c r="E45" s="114">
        <f t="shared" si="9"/>
        <v>11000000</v>
      </c>
      <c r="F45" s="114"/>
      <c r="G45" s="114"/>
      <c r="H45" s="114"/>
      <c r="I45" s="114">
        <v>11000000</v>
      </c>
      <c r="J45" s="114">
        <f t="shared" si="12"/>
        <v>0</v>
      </c>
      <c r="K45" s="114"/>
      <c r="L45" s="114"/>
      <c r="M45" s="114"/>
      <c r="N45" s="114"/>
      <c r="O45" s="114"/>
      <c r="P45" s="114">
        <f t="shared" si="10"/>
        <v>11000000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</row>
    <row r="46" spans="1:528" s="22" customFormat="1" ht="24" customHeight="1" x14ac:dyDescent="0.25">
      <c r="A46" s="118" t="s">
        <v>387</v>
      </c>
      <c r="B46" s="42">
        <f>'дод 7'!A172</f>
        <v>7426</v>
      </c>
      <c r="C46" s="118" t="s">
        <v>422</v>
      </c>
      <c r="D46" s="119" t="str">
        <f>'дод 7'!C172</f>
        <v>Інші заходи у сфері електротранспорту</v>
      </c>
      <c r="E46" s="114">
        <f t="shared" si="9"/>
        <v>30742296</v>
      </c>
      <c r="F46" s="114"/>
      <c r="G46" s="114"/>
      <c r="H46" s="114"/>
      <c r="I46" s="114">
        <v>30742296</v>
      </c>
      <c r="J46" s="114">
        <f t="shared" si="12"/>
        <v>0</v>
      </c>
      <c r="K46" s="114"/>
      <c r="L46" s="114"/>
      <c r="M46" s="114"/>
      <c r="N46" s="114"/>
      <c r="O46" s="114"/>
      <c r="P46" s="114">
        <f t="shared" si="10"/>
        <v>30742296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</row>
    <row r="47" spans="1:528" s="22" customFormat="1" ht="24" customHeight="1" x14ac:dyDescent="0.25">
      <c r="A47" s="118" t="s">
        <v>466</v>
      </c>
      <c r="B47" s="118" t="s">
        <v>467</v>
      </c>
      <c r="C47" s="118" t="s">
        <v>409</v>
      </c>
      <c r="D47" s="119" t="s">
        <v>475</v>
      </c>
      <c r="E47" s="114">
        <f t="shared" si="9"/>
        <v>2725480</v>
      </c>
      <c r="F47" s="114">
        <v>2725480</v>
      </c>
      <c r="G47" s="114"/>
      <c r="H47" s="114"/>
      <c r="I47" s="114"/>
      <c r="J47" s="114">
        <f t="shared" si="12"/>
        <v>0</v>
      </c>
      <c r="K47" s="114"/>
      <c r="L47" s="114"/>
      <c r="M47" s="114"/>
      <c r="N47" s="114"/>
      <c r="O47" s="114"/>
      <c r="P47" s="114">
        <f t="shared" si="10"/>
        <v>2725480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</row>
    <row r="48" spans="1:528" s="22" customFormat="1" ht="30.75" customHeight="1" x14ac:dyDescent="0.25">
      <c r="A48" s="118" t="s">
        <v>237</v>
      </c>
      <c r="B48" s="42" t="str">
        <f>'дод 7'!A178</f>
        <v>7530</v>
      </c>
      <c r="C48" s="42" t="str">
        <f>'дод 7'!B178</f>
        <v>0460</v>
      </c>
      <c r="D48" s="36" t="s">
        <v>238</v>
      </c>
      <c r="E48" s="114">
        <f t="shared" si="9"/>
        <v>10400000</v>
      </c>
      <c r="F48" s="114">
        <v>10400000</v>
      </c>
      <c r="G48" s="114"/>
      <c r="H48" s="114"/>
      <c r="I48" s="114"/>
      <c r="J48" s="114">
        <f t="shared" si="12"/>
        <v>0</v>
      </c>
      <c r="K48" s="114"/>
      <c r="L48" s="114"/>
      <c r="M48" s="114"/>
      <c r="N48" s="114"/>
      <c r="O48" s="114"/>
      <c r="P48" s="114">
        <f t="shared" si="10"/>
        <v>10400000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</row>
    <row r="49" spans="1:528" s="22" customFormat="1" ht="31.5" customHeight="1" x14ac:dyDescent="0.25">
      <c r="A49" s="118" t="s">
        <v>165</v>
      </c>
      <c r="B49" s="42" t="str">
        <f>'дод 7'!A181</f>
        <v>7610</v>
      </c>
      <c r="C49" s="42" t="str">
        <f>'дод 7'!B181</f>
        <v>0411</v>
      </c>
      <c r="D49" s="36" t="str">
        <f>'дод 7'!C181</f>
        <v>Сприяння розвитку малого та середнього підприємництва</v>
      </c>
      <c r="E49" s="114">
        <f t="shared" si="9"/>
        <v>60000</v>
      </c>
      <c r="F49" s="114">
        <v>60000</v>
      </c>
      <c r="G49" s="114"/>
      <c r="H49" s="114"/>
      <c r="I49" s="114"/>
      <c r="J49" s="114">
        <f t="shared" si="12"/>
        <v>0</v>
      </c>
      <c r="K49" s="114"/>
      <c r="L49" s="114"/>
      <c r="M49" s="114"/>
      <c r="N49" s="114"/>
      <c r="O49" s="114"/>
      <c r="P49" s="114">
        <f t="shared" si="10"/>
        <v>60000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</row>
    <row r="50" spans="1:528" s="22" customFormat="1" ht="33.75" customHeight="1" x14ac:dyDescent="0.25">
      <c r="A50" s="118" t="s">
        <v>166</v>
      </c>
      <c r="B50" s="42" t="str">
        <f>'дод 7'!A186</f>
        <v>7670</v>
      </c>
      <c r="C50" s="42" t="str">
        <f>'дод 7'!B186</f>
        <v>0490</v>
      </c>
      <c r="D50" s="36" t="s">
        <v>25</v>
      </c>
      <c r="E50" s="114">
        <f t="shared" si="9"/>
        <v>0</v>
      </c>
      <c r="F50" s="114"/>
      <c r="G50" s="114"/>
      <c r="H50" s="114"/>
      <c r="I50" s="114"/>
      <c r="J50" s="114">
        <f t="shared" si="12"/>
        <v>18997900</v>
      </c>
      <c r="K50" s="114">
        <v>18997900</v>
      </c>
      <c r="L50" s="114"/>
      <c r="M50" s="114"/>
      <c r="N50" s="114"/>
      <c r="O50" s="114">
        <v>18997900</v>
      </c>
      <c r="P50" s="114">
        <f t="shared" si="10"/>
        <v>18997900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</row>
    <row r="51" spans="1:528" s="22" customFormat="1" ht="36.75" customHeight="1" x14ac:dyDescent="0.25">
      <c r="A51" s="118" t="s">
        <v>251</v>
      </c>
      <c r="B51" s="42" t="str">
        <f>'дод 7'!A188</f>
        <v>7680</v>
      </c>
      <c r="C51" s="42" t="str">
        <f>'дод 7'!B188</f>
        <v>0490</v>
      </c>
      <c r="D51" s="36" t="str">
        <f>'дод 7'!C188</f>
        <v>Членські внески до асоціацій органів місцевого самоврядування</v>
      </c>
      <c r="E51" s="114">
        <f t="shared" si="9"/>
        <v>356337</v>
      </c>
      <c r="F51" s="114">
        <v>356337</v>
      </c>
      <c r="G51" s="114"/>
      <c r="H51" s="114"/>
      <c r="I51" s="114"/>
      <c r="J51" s="114">
        <f t="shared" si="12"/>
        <v>0</v>
      </c>
      <c r="K51" s="114"/>
      <c r="L51" s="114"/>
      <c r="M51" s="114"/>
      <c r="N51" s="114"/>
      <c r="O51" s="114"/>
      <c r="P51" s="114">
        <f t="shared" si="10"/>
        <v>356337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</row>
    <row r="52" spans="1:528" s="22" customFormat="1" ht="120.75" customHeight="1" x14ac:dyDescent="0.25">
      <c r="A52" s="118" t="s">
        <v>308</v>
      </c>
      <c r="B52" s="42" t="str">
        <f>'дод 7'!A189</f>
        <v>7691</v>
      </c>
      <c r="C52" s="42" t="str">
        <f>'дод 7'!B189</f>
        <v>0490</v>
      </c>
      <c r="D52" s="36" t="str">
        <f>'дод 7'!C189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114">
        <f t="shared" si="9"/>
        <v>0</v>
      </c>
      <c r="F52" s="114"/>
      <c r="G52" s="114"/>
      <c r="H52" s="114"/>
      <c r="I52" s="114"/>
      <c r="J52" s="114">
        <f t="shared" si="12"/>
        <v>54101</v>
      </c>
      <c r="K52" s="114"/>
      <c r="L52" s="114">
        <v>54101</v>
      </c>
      <c r="M52" s="114"/>
      <c r="N52" s="114"/>
      <c r="O52" s="114"/>
      <c r="P52" s="114">
        <f t="shared" si="10"/>
        <v>54101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</row>
    <row r="53" spans="1:528" s="22" customFormat="1" ht="23.25" customHeight="1" x14ac:dyDescent="0.25">
      <c r="A53" s="118" t="s">
        <v>244</v>
      </c>
      <c r="B53" s="42" t="str">
        <f>'дод 7'!A190</f>
        <v>7693</v>
      </c>
      <c r="C53" s="42" t="str">
        <f>'дод 7'!B190</f>
        <v>0490</v>
      </c>
      <c r="D53" s="36" t="str">
        <f>'дод 7'!C190</f>
        <v>Інші заходи, пов'язані з економічною діяльністю</v>
      </c>
      <c r="E53" s="114">
        <f t="shared" si="9"/>
        <v>1129332</v>
      </c>
      <c r="F53" s="114">
        <v>1129332</v>
      </c>
      <c r="G53" s="114"/>
      <c r="H53" s="114"/>
      <c r="I53" s="114"/>
      <c r="J53" s="114">
        <f t="shared" si="12"/>
        <v>0</v>
      </c>
      <c r="K53" s="114"/>
      <c r="L53" s="114"/>
      <c r="M53" s="114"/>
      <c r="N53" s="114"/>
      <c r="O53" s="114"/>
      <c r="P53" s="114">
        <f t="shared" si="10"/>
        <v>1129332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</row>
    <row r="54" spans="1:528" s="22" customFormat="1" ht="34.5" customHeight="1" x14ac:dyDescent="0.25">
      <c r="A54" s="118" t="s">
        <v>167</v>
      </c>
      <c r="B54" s="42" t="str">
        <f>'дод 7'!A197</f>
        <v>8110</v>
      </c>
      <c r="C54" s="42" t="str">
        <f>'дод 7'!B197</f>
        <v>0320</v>
      </c>
      <c r="D54" s="36" t="str">
        <f>'дод 7'!C197</f>
        <v>Заходи із запобігання та ліквідації надзвичайних ситуацій та наслідків стихійного лиха</v>
      </c>
      <c r="E54" s="114">
        <f t="shared" si="9"/>
        <v>251700</v>
      </c>
      <c r="F54" s="114">
        <v>251700</v>
      </c>
      <c r="G54" s="114"/>
      <c r="H54" s="114">
        <v>6500</v>
      </c>
      <c r="I54" s="114"/>
      <c r="J54" s="114">
        <f t="shared" si="12"/>
        <v>1430052</v>
      </c>
      <c r="K54" s="114">
        <v>1430052</v>
      </c>
      <c r="L54" s="114"/>
      <c r="M54" s="114"/>
      <c r="N54" s="114"/>
      <c r="O54" s="114">
        <v>1430052</v>
      </c>
      <c r="P54" s="114">
        <f t="shared" si="10"/>
        <v>1681752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</row>
    <row r="55" spans="1:528" s="22" customFormat="1" ht="30.75" customHeight="1" x14ac:dyDescent="0.25">
      <c r="A55" s="118" t="s">
        <v>227</v>
      </c>
      <c r="B55" s="42" t="str">
        <f>'дод 7'!A198</f>
        <v>8120</v>
      </c>
      <c r="C55" s="42" t="str">
        <f>'дод 7'!B198</f>
        <v>0320</v>
      </c>
      <c r="D55" s="36" t="str">
        <f>'дод 7'!C198</f>
        <v>Заходи з організації рятування на водах, у т.ч. за рахунок:</v>
      </c>
      <c r="E55" s="114">
        <f t="shared" si="9"/>
        <v>2454660</v>
      </c>
      <c r="F55" s="114">
        <v>2454660</v>
      </c>
      <c r="G55" s="114">
        <f>1906900</f>
        <v>1906900</v>
      </c>
      <c r="H55" s="114">
        <v>79260</v>
      </c>
      <c r="I55" s="114"/>
      <c r="J55" s="114">
        <f t="shared" si="12"/>
        <v>5700</v>
      </c>
      <c r="K55" s="114"/>
      <c r="L55" s="114">
        <v>5700</v>
      </c>
      <c r="M55" s="114"/>
      <c r="N55" s="114">
        <v>1400</v>
      </c>
      <c r="O55" s="114"/>
      <c r="P55" s="114">
        <f t="shared" si="10"/>
        <v>2460360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</row>
    <row r="56" spans="1:528" s="24" customFormat="1" ht="63" x14ac:dyDescent="0.25">
      <c r="A56" s="120"/>
      <c r="B56" s="96"/>
      <c r="C56" s="96"/>
      <c r="D56" s="92" t="str">
        <f>'дод 7'!C199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116">
        <f t="shared" si="9"/>
        <v>389575</v>
      </c>
      <c r="F56" s="116">
        <f>359315+30260</f>
        <v>389575</v>
      </c>
      <c r="G56" s="116">
        <f>294520+24805</f>
        <v>319325</v>
      </c>
      <c r="H56" s="116"/>
      <c r="I56" s="116"/>
      <c r="J56" s="116">
        <f t="shared" si="12"/>
        <v>0</v>
      </c>
      <c r="K56" s="116"/>
      <c r="L56" s="116"/>
      <c r="M56" s="116"/>
      <c r="N56" s="116"/>
      <c r="O56" s="116"/>
      <c r="P56" s="116">
        <f t="shared" si="10"/>
        <v>389575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  <c r="TH56" s="30"/>
    </row>
    <row r="57" spans="1:528" s="22" customFormat="1" ht="21.75" customHeight="1" x14ac:dyDescent="0.25">
      <c r="A57" s="118" t="s">
        <v>247</v>
      </c>
      <c r="B57" s="42" t="str">
        <f>'дод 7'!A201</f>
        <v>8230</v>
      </c>
      <c r="C57" s="42" t="str">
        <f>'дод 7'!B201</f>
        <v>0380</v>
      </c>
      <c r="D57" s="36" t="str">
        <f>'дод 7'!C201</f>
        <v>Інші заходи громадського порядку та безпеки</v>
      </c>
      <c r="E57" s="114">
        <f t="shared" si="9"/>
        <v>351800</v>
      </c>
      <c r="F57" s="114">
        <v>351800</v>
      </c>
      <c r="G57" s="114"/>
      <c r="H57" s="114">
        <v>193600</v>
      </c>
      <c r="I57" s="114"/>
      <c r="J57" s="114">
        <f t="shared" si="12"/>
        <v>0</v>
      </c>
      <c r="K57" s="114"/>
      <c r="L57" s="114"/>
      <c r="M57" s="114"/>
      <c r="N57" s="114"/>
      <c r="O57" s="114"/>
      <c r="P57" s="114">
        <f t="shared" si="10"/>
        <v>351800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</row>
    <row r="58" spans="1:528" s="22" customFormat="1" ht="36" customHeight="1" x14ac:dyDescent="0.25">
      <c r="A58" s="60" t="s">
        <v>168</v>
      </c>
      <c r="B58" s="108" t="str">
        <f>'дод 7'!A204</f>
        <v>8340</v>
      </c>
      <c r="C58" s="108" t="str">
        <f>'дод 7'!B204</f>
        <v>0540</v>
      </c>
      <c r="D58" s="61" t="str">
        <f>'дод 7'!C204</f>
        <v>Природоохоронні заходи за рахунок цільових фондів</v>
      </c>
      <c r="E58" s="114">
        <f t="shared" si="9"/>
        <v>0</v>
      </c>
      <c r="F58" s="114"/>
      <c r="G58" s="114"/>
      <c r="H58" s="114"/>
      <c r="I58" s="114"/>
      <c r="J58" s="114">
        <f t="shared" si="12"/>
        <v>250000</v>
      </c>
      <c r="K58" s="114"/>
      <c r="L58" s="114">
        <v>250000</v>
      </c>
      <c r="M58" s="114"/>
      <c r="N58" s="114"/>
      <c r="O58" s="114"/>
      <c r="P58" s="114">
        <f t="shared" si="10"/>
        <v>250000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</row>
    <row r="59" spans="1:528" s="22" customFormat="1" ht="26.25" hidden="1" customHeight="1" x14ac:dyDescent="0.25">
      <c r="A59" s="118" t="s">
        <v>258</v>
      </c>
      <c r="B59" s="42" t="str">
        <f>'дод 7'!A206</f>
        <v>8420</v>
      </c>
      <c r="C59" s="42" t="str">
        <f>'дод 7'!B206</f>
        <v>0830</v>
      </c>
      <c r="D59" s="36" t="str">
        <f>'дод 7'!C206</f>
        <v>Інші заходи у сфері засобів масової інформації</v>
      </c>
      <c r="E59" s="114">
        <f t="shared" si="9"/>
        <v>0</v>
      </c>
      <c r="F59" s="114"/>
      <c r="G59" s="114"/>
      <c r="H59" s="114"/>
      <c r="I59" s="114"/>
      <c r="J59" s="114">
        <f t="shared" si="12"/>
        <v>0</v>
      </c>
      <c r="K59" s="114"/>
      <c r="L59" s="114"/>
      <c r="M59" s="114"/>
      <c r="N59" s="114"/>
      <c r="O59" s="114"/>
      <c r="P59" s="114">
        <f t="shared" si="10"/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</row>
    <row r="60" spans="1:528" s="22" customFormat="1" ht="10.5" hidden="1" customHeight="1" x14ac:dyDescent="0.25">
      <c r="A60" s="118" t="s">
        <v>390</v>
      </c>
      <c r="B60" s="42">
        <v>9800</v>
      </c>
      <c r="C60" s="118" t="s">
        <v>46</v>
      </c>
      <c r="D60" s="36" t="s">
        <v>376</v>
      </c>
      <c r="E60" s="114">
        <f t="shared" si="9"/>
        <v>0</v>
      </c>
      <c r="F60" s="114"/>
      <c r="G60" s="114"/>
      <c r="H60" s="114"/>
      <c r="I60" s="114"/>
      <c r="J60" s="114">
        <f t="shared" si="12"/>
        <v>0</v>
      </c>
      <c r="K60" s="114"/>
      <c r="L60" s="114"/>
      <c r="M60" s="114"/>
      <c r="N60" s="114"/>
      <c r="O60" s="114"/>
      <c r="P60" s="114">
        <f t="shared" si="10"/>
        <v>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</row>
    <row r="61" spans="1:528" s="27" customFormat="1" ht="36" customHeight="1" x14ac:dyDescent="0.25">
      <c r="A61" s="121" t="s">
        <v>169</v>
      </c>
      <c r="B61" s="39"/>
      <c r="C61" s="39"/>
      <c r="D61" s="122" t="s">
        <v>26</v>
      </c>
      <c r="E61" s="110">
        <f>E62</f>
        <v>1127103405.6300001</v>
      </c>
      <c r="F61" s="110">
        <f t="shared" ref="F61:J61" si="13">F62</f>
        <v>1127103405.6300001</v>
      </c>
      <c r="G61" s="110">
        <f t="shared" si="13"/>
        <v>779046624</v>
      </c>
      <c r="H61" s="110">
        <f t="shared" si="13"/>
        <v>56719650</v>
      </c>
      <c r="I61" s="110">
        <f t="shared" si="13"/>
        <v>0</v>
      </c>
      <c r="J61" s="110">
        <f t="shared" si="13"/>
        <v>76376510</v>
      </c>
      <c r="K61" s="110">
        <f t="shared" ref="K61" si="14">K62</f>
        <v>38231010</v>
      </c>
      <c r="L61" s="110">
        <f t="shared" ref="L61" si="15">L62</f>
        <v>37485500</v>
      </c>
      <c r="M61" s="110">
        <f t="shared" ref="M61" si="16">M62</f>
        <v>2268060</v>
      </c>
      <c r="N61" s="110">
        <f t="shared" ref="N61" si="17">N62</f>
        <v>139890</v>
      </c>
      <c r="O61" s="110">
        <f t="shared" ref="O61:P61" si="18">O62</f>
        <v>38891010</v>
      </c>
      <c r="P61" s="110">
        <f t="shared" si="18"/>
        <v>1203479915.6300001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</row>
    <row r="62" spans="1:528" s="34" customFormat="1" ht="38.25" customHeight="1" x14ac:dyDescent="0.25">
      <c r="A62" s="123" t="s">
        <v>170</v>
      </c>
      <c r="B62" s="79"/>
      <c r="C62" s="79"/>
      <c r="D62" s="82" t="s">
        <v>529</v>
      </c>
      <c r="E62" s="113">
        <f>E73+E74+E75+E76+E77+E80+E82+E84+E85+E86+E87+E88+E90+E91+E93+E95+E96+E97+E98+E99+E100+E101+E102+E103</f>
        <v>1127103405.6300001</v>
      </c>
      <c r="F62" s="113">
        <f t="shared" ref="F62:P62" si="19">F73+F74+F75+F76+F77+F80+F82+F84+F85+F86+F87+F88+F90+F91+F93+F95+F96+F97+F98+F99+F100+F101+F102+F103</f>
        <v>1127103405.6300001</v>
      </c>
      <c r="G62" s="113">
        <f t="shared" si="19"/>
        <v>779046624</v>
      </c>
      <c r="H62" s="113">
        <f t="shared" si="19"/>
        <v>56719650</v>
      </c>
      <c r="I62" s="113">
        <f t="shared" si="19"/>
        <v>0</v>
      </c>
      <c r="J62" s="113">
        <f t="shared" si="19"/>
        <v>76376510</v>
      </c>
      <c r="K62" s="113">
        <f t="shared" si="19"/>
        <v>38231010</v>
      </c>
      <c r="L62" s="113">
        <f t="shared" si="19"/>
        <v>37485500</v>
      </c>
      <c r="M62" s="113">
        <f t="shared" si="19"/>
        <v>2268060</v>
      </c>
      <c r="N62" s="113">
        <f t="shared" si="19"/>
        <v>139890</v>
      </c>
      <c r="O62" s="113">
        <f t="shared" si="19"/>
        <v>38891010</v>
      </c>
      <c r="P62" s="113">
        <f t="shared" si="19"/>
        <v>1203479915.6300001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</row>
    <row r="63" spans="1:528" s="34" customFormat="1" ht="31.5" x14ac:dyDescent="0.25">
      <c r="A63" s="123"/>
      <c r="B63" s="79"/>
      <c r="C63" s="79"/>
      <c r="D63" s="82" t="s">
        <v>398</v>
      </c>
      <c r="E63" s="113">
        <f>E78+E81</f>
        <v>482448000</v>
      </c>
      <c r="F63" s="113">
        <f t="shared" ref="F63:P63" si="20">F78+F81</f>
        <v>482448000</v>
      </c>
      <c r="G63" s="113">
        <f t="shared" si="20"/>
        <v>396066000</v>
      </c>
      <c r="H63" s="113">
        <f t="shared" si="20"/>
        <v>0</v>
      </c>
      <c r="I63" s="113">
        <f t="shared" si="20"/>
        <v>0</v>
      </c>
      <c r="J63" s="113">
        <f t="shared" si="20"/>
        <v>0</v>
      </c>
      <c r="K63" s="113">
        <f t="shared" si="20"/>
        <v>0</v>
      </c>
      <c r="L63" s="113">
        <f t="shared" si="20"/>
        <v>0</v>
      </c>
      <c r="M63" s="113">
        <f t="shared" si="20"/>
        <v>0</v>
      </c>
      <c r="N63" s="113">
        <f t="shared" si="20"/>
        <v>0</v>
      </c>
      <c r="O63" s="113">
        <f t="shared" si="20"/>
        <v>0</v>
      </c>
      <c r="P63" s="113">
        <f t="shared" si="20"/>
        <v>482448000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</row>
    <row r="64" spans="1:528" s="34" customFormat="1" ht="45" hidden="1" customHeight="1" x14ac:dyDescent="0.25">
      <c r="A64" s="123"/>
      <c r="B64" s="79"/>
      <c r="C64" s="79"/>
      <c r="D64" s="82" t="s">
        <v>397</v>
      </c>
      <c r="E64" s="113" t="e">
        <f>#REF!</f>
        <v>#REF!</v>
      </c>
      <c r="F64" s="113" t="e">
        <f>#REF!</f>
        <v>#REF!</v>
      </c>
      <c r="G64" s="113" t="e">
        <f>#REF!</f>
        <v>#REF!</v>
      </c>
      <c r="H64" s="113" t="e">
        <f>#REF!</f>
        <v>#REF!</v>
      </c>
      <c r="I64" s="113" t="e">
        <f>#REF!</f>
        <v>#REF!</v>
      </c>
      <c r="J64" s="113" t="e">
        <f>#REF!</f>
        <v>#REF!</v>
      </c>
      <c r="K64" s="113" t="e">
        <f>#REF!</f>
        <v>#REF!</v>
      </c>
      <c r="L64" s="113" t="e">
        <f>#REF!</f>
        <v>#REF!</v>
      </c>
      <c r="M64" s="113" t="e">
        <f>#REF!</f>
        <v>#REF!</v>
      </c>
      <c r="N64" s="113" t="e">
        <f>#REF!</f>
        <v>#REF!</v>
      </c>
      <c r="O64" s="113" t="e">
        <f>#REF!</f>
        <v>#REF!</v>
      </c>
      <c r="P64" s="113" t="e">
        <f>#REF!</f>
        <v>#REF!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</row>
    <row r="65" spans="1:528" s="34" customFormat="1" ht="75" hidden="1" customHeight="1" x14ac:dyDescent="0.25">
      <c r="A65" s="123"/>
      <c r="B65" s="79"/>
      <c r="C65" s="79"/>
      <c r="D65" s="82" t="s">
        <v>396</v>
      </c>
      <c r="E65" s="113" t="e">
        <f>#REF!+#REF!</f>
        <v>#REF!</v>
      </c>
      <c r="F65" s="113" t="e">
        <f>#REF!+#REF!</f>
        <v>#REF!</v>
      </c>
      <c r="G65" s="113" t="e">
        <f>#REF!+#REF!</f>
        <v>#REF!</v>
      </c>
      <c r="H65" s="113" t="e">
        <f>#REF!+#REF!</f>
        <v>#REF!</v>
      </c>
      <c r="I65" s="113" t="e">
        <f>#REF!+#REF!</f>
        <v>#REF!</v>
      </c>
      <c r="J65" s="113" t="e">
        <f>#REF!+#REF!</f>
        <v>#REF!</v>
      </c>
      <c r="K65" s="113" t="e">
        <f>#REF!+#REF!</f>
        <v>#REF!</v>
      </c>
      <c r="L65" s="113" t="e">
        <f>#REF!+#REF!</f>
        <v>#REF!</v>
      </c>
      <c r="M65" s="113" t="e">
        <f>#REF!+#REF!</f>
        <v>#REF!</v>
      </c>
      <c r="N65" s="113" t="e">
        <f>#REF!+#REF!</f>
        <v>#REF!</v>
      </c>
      <c r="O65" s="113" t="e">
        <f>#REF!+#REF!</f>
        <v>#REF!</v>
      </c>
      <c r="P65" s="113" t="e">
        <f>#REF!+#REF!</f>
        <v>#REF!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</row>
    <row r="66" spans="1:528" s="34" customFormat="1" ht="47.25" x14ac:dyDescent="0.25">
      <c r="A66" s="123"/>
      <c r="B66" s="79"/>
      <c r="C66" s="79"/>
      <c r="D66" s="82" t="s">
        <v>393</v>
      </c>
      <c r="E66" s="113">
        <f>E79+E89</f>
        <v>3578416</v>
      </c>
      <c r="F66" s="113">
        <f t="shared" ref="F66:P66" si="21">F79+F89</f>
        <v>3578416</v>
      </c>
      <c r="G66" s="113">
        <f t="shared" si="21"/>
        <v>1228720</v>
      </c>
      <c r="H66" s="113">
        <f t="shared" si="21"/>
        <v>0</v>
      </c>
      <c r="I66" s="113">
        <f t="shared" si="21"/>
        <v>0</v>
      </c>
      <c r="J66" s="113">
        <f t="shared" si="21"/>
        <v>0</v>
      </c>
      <c r="K66" s="113">
        <f t="shared" si="21"/>
        <v>0</v>
      </c>
      <c r="L66" s="113">
        <f t="shared" si="21"/>
        <v>0</v>
      </c>
      <c r="M66" s="113">
        <f t="shared" si="21"/>
        <v>0</v>
      </c>
      <c r="N66" s="113">
        <f t="shared" si="21"/>
        <v>0</v>
      </c>
      <c r="O66" s="113">
        <f t="shared" si="21"/>
        <v>0</v>
      </c>
      <c r="P66" s="113">
        <f t="shared" si="21"/>
        <v>3578416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</row>
    <row r="67" spans="1:528" s="34" customFormat="1" ht="45" hidden="1" customHeight="1" x14ac:dyDescent="0.25">
      <c r="A67" s="123"/>
      <c r="B67" s="79"/>
      <c r="C67" s="79"/>
      <c r="D67" s="82" t="s">
        <v>395</v>
      </c>
      <c r="E67" s="113" t="e">
        <f>#REF!+E86</f>
        <v>#REF!</v>
      </c>
      <c r="F67" s="113" t="e">
        <f>#REF!+F86</f>
        <v>#REF!</v>
      </c>
      <c r="G67" s="113" t="e">
        <f>#REF!+G86</f>
        <v>#REF!</v>
      </c>
      <c r="H67" s="113" t="e">
        <f>#REF!+H86</f>
        <v>#REF!</v>
      </c>
      <c r="I67" s="113" t="e">
        <f>#REF!+I86</f>
        <v>#REF!</v>
      </c>
      <c r="J67" s="113" t="e">
        <f>#REF!+J86</f>
        <v>#REF!</v>
      </c>
      <c r="K67" s="113" t="e">
        <f>#REF!+K86</f>
        <v>#REF!</v>
      </c>
      <c r="L67" s="113" t="e">
        <f>#REF!+L86</f>
        <v>#REF!</v>
      </c>
      <c r="M67" s="113" t="e">
        <f>#REF!+M86</f>
        <v>#REF!</v>
      </c>
      <c r="N67" s="113" t="e">
        <f>#REF!+N86</f>
        <v>#REF!</v>
      </c>
      <c r="O67" s="113" t="e">
        <f>#REF!+O86</f>
        <v>#REF!</v>
      </c>
      <c r="P67" s="113" t="e">
        <f>#REF!+P86</f>
        <v>#REF!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</row>
    <row r="68" spans="1:528" s="34" customFormat="1" ht="63" x14ac:dyDescent="0.25">
      <c r="A68" s="123"/>
      <c r="B68" s="79"/>
      <c r="C68" s="79"/>
      <c r="D68" s="82" t="s">
        <v>392</v>
      </c>
      <c r="E68" s="113">
        <f>E92</f>
        <v>1780860</v>
      </c>
      <c r="F68" s="113">
        <f t="shared" ref="F68:P68" si="22">F92</f>
        <v>1780860</v>
      </c>
      <c r="G68" s="113">
        <f t="shared" si="22"/>
        <v>1459720</v>
      </c>
      <c r="H68" s="113">
        <f t="shared" si="22"/>
        <v>0</v>
      </c>
      <c r="I68" s="113">
        <f t="shared" si="22"/>
        <v>0</v>
      </c>
      <c r="J68" s="113">
        <f t="shared" si="22"/>
        <v>903840</v>
      </c>
      <c r="K68" s="113">
        <f t="shared" si="22"/>
        <v>903840</v>
      </c>
      <c r="L68" s="113">
        <f t="shared" si="22"/>
        <v>0</v>
      </c>
      <c r="M68" s="113">
        <f t="shared" si="22"/>
        <v>0</v>
      </c>
      <c r="N68" s="113">
        <f t="shared" si="22"/>
        <v>0</v>
      </c>
      <c r="O68" s="113">
        <f t="shared" si="22"/>
        <v>903840</v>
      </c>
      <c r="P68" s="113">
        <f t="shared" si="22"/>
        <v>2684700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</row>
    <row r="69" spans="1:528" s="34" customFormat="1" ht="80.25" customHeight="1" x14ac:dyDescent="0.25">
      <c r="A69" s="123"/>
      <c r="B69" s="79"/>
      <c r="C69" s="79"/>
      <c r="D69" s="82" t="s">
        <v>556</v>
      </c>
      <c r="E69" s="113">
        <f>E94</f>
        <v>1174231</v>
      </c>
      <c r="F69" s="113">
        <f t="shared" ref="F69:P69" si="23">F94</f>
        <v>1174231</v>
      </c>
      <c r="G69" s="113">
        <f t="shared" si="23"/>
        <v>962484</v>
      </c>
      <c r="H69" s="113">
        <f t="shared" si="23"/>
        <v>0</v>
      </c>
      <c r="I69" s="113">
        <f t="shared" si="23"/>
        <v>0</v>
      </c>
      <c r="J69" s="113">
        <f t="shared" si="23"/>
        <v>0</v>
      </c>
      <c r="K69" s="113">
        <f t="shared" si="23"/>
        <v>0</v>
      </c>
      <c r="L69" s="113">
        <f t="shared" si="23"/>
        <v>0</v>
      </c>
      <c r="M69" s="113">
        <f t="shared" si="23"/>
        <v>0</v>
      </c>
      <c r="N69" s="113">
        <f t="shared" si="23"/>
        <v>0</v>
      </c>
      <c r="O69" s="113">
        <f t="shared" si="23"/>
        <v>0</v>
      </c>
      <c r="P69" s="113">
        <f t="shared" si="23"/>
        <v>1174231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</row>
    <row r="70" spans="1:528" s="34" customFormat="1" ht="31.5" x14ac:dyDescent="0.25">
      <c r="A70" s="123"/>
      <c r="B70" s="79"/>
      <c r="C70" s="79"/>
      <c r="D70" s="82" t="s">
        <v>564</v>
      </c>
      <c r="E70" s="113">
        <f>E83</f>
        <v>0</v>
      </c>
      <c r="F70" s="113">
        <f t="shared" ref="F70:P70" si="24">F83</f>
        <v>0</v>
      </c>
      <c r="G70" s="113">
        <f t="shared" si="24"/>
        <v>0</v>
      </c>
      <c r="H70" s="113">
        <f t="shared" si="24"/>
        <v>0</v>
      </c>
      <c r="I70" s="113">
        <f t="shared" si="24"/>
        <v>0</v>
      </c>
      <c r="J70" s="113">
        <f t="shared" si="24"/>
        <v>377160</v>
      </c>
      <c r="K70" s="113">
        <f t="shared" si="24"/>
        <v>377160</v>
      </c>
      <c r="L70" s="113">
        <f t="shared" si="24"/>
        <v>0</v>
      </c>
      <c r="M70" s="113">
        <f t="shared" si="24"/>
        <v>0</v>
      </c>
      <c r="N70" s="113">
        <f t="shared" si="24"/>
        <v>0</v>
      </c>
      <c r="O70" s="113">
        <f t="shared" si="24"/>
        <v>377160</v>
      </c>
      <c r="P70" s="113">
        <f t="shared" si="24"/>
        <v>377160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</row>
    <row r="71" spans="1:528" s="34" customFormat="1" ht="78.75" hidden="1" x14ac:dyDescent="0.25">
      <c r="A71" s="123"/>
      <c r="B71" s="79"/>
      <c r="C71" s="79"/>
      <c r="D71" s="82" t="s">
        <v>394</v>
      </c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</row>
    <row r="72" spans="1:528" s="34" customFormat="1" ht="63" hidden="1" x14ac:dyDescent="0.25">
      <c r="A72" s="111"/>
      <c r="B72" s="124"/>
      <c r="C72" s="125"/>
      <c r="D72" s="80" t="s">
        <v>440</v>
      </c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</row>
    <row r="73" spans="1:528" s="22" customFormat="1" ht="45.75" customHeight="1" x14ac:dyDescent="0.25">
      <c r="A73" s="60" t="s">
        <v>171</v>
      </c>
      <c r="B73" s="108" t="str">
        <f>'дод 7'!A19</f>
        <v>0160</v>
      </c>
      <c r="C73" s="108" t="str">
        <f>'дод 7'!B19</f>
        <v>0111</v>
      </c>
      <c r="D73" s="36" t="s">
        <v>515</v>
      </c>
      <c r="E73" s="114">
        <f t="shared" ref="E73:E103" si="25">F73+I73</f>
        <v>3843500</v>
      </c>
      <c r="F73" s="114">
        <v>3843500</v>
      </c>
      <c r="G73" s="114">
        <v>2976200</v>
      </c>
      <c r="H73" s="114">
        <v>42800</v>
      </c>
      <c r="I73" s="114"/>
      <c r="J73" s="114">
        <f>L73+O73</f>
        <v>20000</v>
      </c>
      <c r="K73" s="114">
        <v>20000</v>
      </c>
      <c r="L73" s="114"/>
      <c r="M73" s="114"/>
      <c r="N73" s="114"/>
      <c r="O73" s="114">
        <v>20000</v>
      </c>
      <c r="P73" s="114">
        <f t="shared" ref="P73:P103" si="26">E73+J73</f>
        <v>3863500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</row>
    <row r="74" spans="1:528" s="22" customFormat="1" ht="21.75" customHeight="1" x14ac:dyDescent="0.25">
      <c r="A74" s="60" t="s">
        <v>172</v>
      </c>
      <c r="B74" s="108" t="str">
        <f>'дод 7'!A33</f>
        <v>1010</v>
      </c>
      <c r="C74" s="108" t="str">
        <f>'дод 7'!B33</f>
        <v>0910</v>
      </c>
      <c r="D74" s="61" t="s">
        <v>524</v>
      </c>
      <c r="E74" s="114">
        <f t="shared" si="25"/>
        <v>290974798.63</v>
      </c>
      <c r="F74" s="114">
        <f>290084900+377000+133998.63+378900</f>
        <v>290974798.63</v>
      </c>
      <c r="G74" s="114">
        <v>205054200</v>
      </c>
      <c r="H74" s="114">
        <v>21914800</v>
      </c>
      <c r="I74" s="114"/>
      <c r="J74" s="114">
        <f>L74+O74</f>
        <v>12129700</v>
      </c>
      <c r="K74" s="114">
        <f>218000+50000+102000</f>
        <v>370000</v>
      </c>
      <c r="L74" s="114">
        <v>11759700</v>
      </c>
      <c r="M74" s="114"/>
      <c r="N74" s="114"/>
      <c r="O74" s="114">
        <f>218000+50000+102000</f>
        <v>370000</v>
      </c>
      <c r="P74" s="114">
        <f t="shared" si="26"/>
        <v>303104498.63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</row>
    <row r="75" spans="1:528" s="22" customFormat="1" ht="37.5" customHeight="1" x14ac:dyDescent="0.25">
      <c r="A75" s="60" t="s">
        <v>491</v>
      </c>
      <c r="B75" s="60">
        <f>'дод 7'!A35</f>
        <v>1021</v>
      </c>
      <c r="C75" s="108" t="str">
        <f>'дод 7'!B35</f>
        <v>0921</v>
      </c>
      <c r="D75" s="61" t="s">
        <v>492</v>
      </c>
      <c r="E75" s="114">
        <f t="shared" si="25"/>
        <v>208826250</v>
      </c>
      <c r="F75" s="114">
        <f>207798800+170000+256650+380600+220200</f>
        <v>208826250</v>
      </c>
      <c r="G75" s="114">
        <v>119643500</v>
      </c>
      <c r="H75" s="114">
        <v>30342200</v>
      </c>
      <c r="I75" s="114"/>
      <c r="J75" s="114">
        <f t="shared" ref="J75:J103" si="27">L75+O75</f>
        <v>25456200</v>
      </c>
      <c r="K75" s="114">
        <f>118000+77400+130000</f>
        <v>325400</v>
      </c>
      <c r="L75" s="114">
        <v>25130800</v>
      </c>
      <c r="M75" s="114">
        <v>2268060</v>
      </c>
      <c r="N75" s="114">
        <v>139890</v>
      </c>
      <c r="O75" s="114">
        <f>118000+77400+130000</f>
        <v>325400</v>
      </c>
      <c r="P75" s="114">
        <f t="shared" si="26"/>
        <v>234282450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</row>
    <row r="76" spans="1:528" s="22" customFormat="1" ht="63" x14ac:dyDescent="0.25">
      <c r="A76" s="60" t="s">
        <v>493</v>
      </c>
      <c r="B76" s="108">
        <v>1022</v>
      </c>
      <c r="C76" s="60" t="s">
        <v>56</v>
      </c>
      <c r="D76" s="36" t="s">
        <v>494</v>
      </c>
      <c r="E76" s="114">
        <f t="shared" si="25"/>
        <v>13842400</v>
      </c>
      <c r="F76" s="114">
        <f>13632600+50000+159800</f>
        <v>13842400</v>
      </c>
      <c r="G76" s="114">
        <v>8830500</v>
      </c>
      <c r="H76" s="114">
        <v>1210000</v>
      </c>
      <c r="I76" s="114"/>
      <c r="J76" s="114">
        <f t="shared" si="27"/>
        <v>250000</v>
      </c>
      <c r="K76" s="114">
        <v>250000</v>
      </c>
      <c r="L76" s="114"/>
      <c r="M76" s="114"/>
      <c r="N76" s="114"/>
      <c r="O76" s="114">
        <v>250000</v>
      </c>
      <c r="P76" s="114">
        <f t="shared" si="26"/>
        <v>14092400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</row>
    <row r="77" spans="1:528" s="22" customFormat="1" ht="31.5" x14ac:dyDescent="0.25">
      <c r="A77" s="60" t="s">
        <v>495</v>
      </c>
      <c r="B77" s="108">
        <v>1031</v>
      </c>
      <c r="C77" s="60" t="s">
        <v>52</v>
      </c>
      <c r="D77" s="61" t="s">
        <v>525</v>
      </c>
      <c r="E77" s="114">
        <f t="shared" si="25"/>
        <v>468962880</v>
      </c>
      <c r="F77" s="114">
        <v>468962880</v>
      </c>
      <c r="G77" s="114">
        <v>383296900</v>
      </c>
      <c r="H77" s="114"/>
      <c r="I77" s="114"/>
      <c r="J77" s="114">
        <f t="shared" si="27"/>
        <v>0</v>
      </c>
      <c r="K77" s="114"/>
      <c r="L77" s="114"/>
      <c r="M77" s="114"/>
      <c r="N77" s="114"/>
      <c r="O77" s="114"/>
      <c r="P77" s="114">
        <f t="shared" si="26"/>
        <v>468962880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</row>
    <row r="78" spans="1:528" s="24" customFormat="1" ht="31.5" x14ac:dyDescent="0.25">
      <c r="A78" s="89"/>
      <c r="B78" s="126"/>
      <c r="C78" s="126"/>
      <c r="D78" s="92" t="s">
        <v>398</v>
      </c>
      <c r="E78" s="116">
        <f t="shared" si="25"/>
        <v>466883500</v>
      </c>
      <c r="F78" s="116">
        <v>466883500</v>
      </c>
      <c r="G78" s="116">
        <v>383296900</v>
      </c>
      <c r="H78" s="116"/>
      <c r="I78" s="116"/>
      <c r="J78" s="116">
        <f t="shared" si="27"/>
        <v>0</v>
      </c>
      <c r="K78" s="116"/>
      <c r="L78" s="116"/>
      <c r="M78" s="116"/>
      <c r="N78" s="116"/>
      <c r="O78" s="116"/>
      <c r="P78" s="116">
        <f t="shared" si="26"/>
        <v>466883500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</row>
    <row r="79" spans="1:528" s="24" customFormat="1" ht="47.25" x14ac:dyDescent="0.25">
      <c r="A79" s="89"/>
      <c r="B79" s="126"/>
      <c r="C79" s="126"/>
      <c r="D79" s="92" t="s">
        <v>393</v>
      </c>
      <c r="E79" s="116">
        <f t="shared" si="25"/>
        <v>2079380</v>
      </c>
      <c r="F79" s="116">
        <v>2079380</v>
      </c>
      <c r="G79" s="116"/>
      <c r="H79" s="116"/>
      <c r="I79" s="116"/>
      <c r="J79" s="116">
        <f t="shared" si="27"/>
        <v>0</v>
      </c>
      <c r="K79" s="116"/>
      <c r="L79" s="116"/>
      <c r="M79" s="116"/>
      <c r="N79" s="116"/>
      <c r="O79" s="116"/>
      <c r="P79" s="116">
        <f t="shared" si="26"/>
        <v>2079380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</row>
    <row r="80" spans="1:528" s="22" customFormat="1" ht="65.25" customHeight="1" x14ac:dyDescent="0.25">
      <c r="A80" s="60" t="s">
        <v>496</v>
      </c>
      <c r="B80" s="60" t="s">
        <v>497</v>
      </c>
      <c r="C80" s="60" t="s">
        <v>56</v>
      </c>
      <c r="D80" s="61" t="s">
        <v>526</v>
      </c>
      <c r="E80" s="114">
        <f t="shared" si="25"/>
        <v>15564500</v>
      </c>
      <c r="F80" s="114">
        <v>15564500</v>
      </c>
      <c r="G80" s="114">
        <v>12769100</v>
      </c>
      <c r="H80" s="114"/>
      <c r="I80" s="114"/>
      <c r="J80" s="114">
        <f t="shared" si="27"/>
        <v>0</v>
      </c>
      <c r="K80" s="114"/>
      <c r="L80" s="114"/>
      <c r="M80" s="114"/>
      <c r="N80" s="114"/>
      <c r="O80" s="114"/>
      <c r="P80" s="114">
        <f t="shared" si="26"/>
        <v>15564500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</row>
    <row r="81" spans="1:528" s="24" customFormat="1" ht="31.5" x14ac:dyDescent="0.25">
      <c r="A81" s="89"/>
      <c r="B81" s="126"/>
      <c r="C81" s="126"/>
      <c r="D81" s="92" t="s">
        <v>398</v>
      </c>
      <c r="E81" s="116">
        <f t="shared" ref="E81:E82" si="28">F81+I81</f>
        <v>15564500</v>
      </c>
      <c r="F81" s="116">
        <v>15564500</v>
      </c>
      <c r="G81" s="116">
        <v>12769100</v>
      </c>
      <c r="H81" s="116"/>
      <c r="I81" s="116"/>
      <c r="J81" s="116">
        <f t="shared" ref="J81" si="29">L81+O81</f>
        <v>0</v>
      </c>
      <c r="K81" s="116"/>
      <c r="L81" s="116"/>
      <c r="M81" s="116"/>
      <c r="N81" s="116"/>
      <c r="O81" s="116"/>
      <c r="P81" s="116">
        <f t="shared" ref="P81" si="30">E81+J81</f>
        <v>15564500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</row>
    <row r="82" spans="1:528" s="24" customFormat="1" ht="31.5" x14ac:dyDescent="0.25">
      <c r="A82" s="60" t="s">
        <v>562</v>
      </c>
      <c r="B82" s="108">
        <v>1061</v>
      </c>
      <c r="C82" s="60" t="s">
        <v>52</v>
      </c>
      <c r="D82" s="36" t="s">
        <v>525</v>
      </c>
      <c r="E82" s="114">
        <f t="shared" si="28"/>
        <v>0</v>
      </c>
      <c r="F82" s="116"/>
      <c r="G82" s="116"/>
      <c r="H82" s="116"/>
      <c r="I82" s="116"/>
      <c r="J82" s="114">
        <f t="shared" si="27"/>
        <v>377160</v>
      </c>
      <c r="K82" s="114">
        <v>377160</v>
      </c>
      <c r="L82" s="114"/>
      <c r="M82" s="114"/>
      <c r="N82" s="114"/>
      <c r="O82" s="114">
        <v>377160</v>
      </c>
      <c r="P82" s="114">
        <f t="shared" si="26"/>
        <v>377160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</row>
    <row r="83" spans="1:528" s="24" customFormat="1" ht="31.5" x14ac:dyDescent="0.25">
      <c r="A83" s="89"/>
      <c r="B83" s="126"/>
      <c r="C83" s="89"/>
      <c r="D83" s="92" t="s">
        <v>564</v>
      </c>
      <c r="E83" s="116">
        <f t="shared" ref="E83" si="31">F83+I83</f>
        <v>0</v>
      </c>
      <c r="F83" s="116"/>
      <c r="G83" s="116"/>
      <c r="H83" s="116"/>
      <c r="I83" s="116"/>
      <c r="J83" s="116">
        <f t="shared" ref="J83" si="32">L83+O83</f>
        <v>377160</v>
      </c>
      <c r="K83" s="116">
        <v>377160</v>
      </c>
      <c r="L83" s="116"/>
      <c r="M83" s="116"/>
      <c r="N83" s="116"/>
      <c r="O83" s="116">
        <v>377160</v>
      </c>
      <c r="P83" s="116">
        <f t="shared" si="26"/>
        <v>377160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</row>
    <row r="84" spans="1:528" s="22" customFormat="1" ht="36.75" customHeight="1" x14ac:dyDescent="0.25">
      <c r="A84" s="60" t="s">
        <v>498</v>
      </c>
      <c r="B84" s="60" t="s">
        <v>55</v>
      </c>
      <c r="C84" s="60" t="s">
        <v>58</v>
      </c>
      <c r="D84" s="61" t="s">
        <v>374</v>
      </c>
      <c r="E84" s="114">
        <f t="shared" si="25"/>
        <v>34392700</v>
      </c>
      <c r="F84" s="114">
        <f>34328200+64500</f>
        <v>34392700</v>
      </c>
      <c r="G84" s="114">
        <v>25836800</v>
      </c>
      <c r="H84" s="114">
        <v>2353200</v>
      </c>
      <c r="I84" s="114"/>
      <c r="J84" s="114">
        <f t="shared" si="27"/>
        <v>112500</v>
      </c>
      <c r="K84" s="114">
        <v>112500</v>
      </c>
      <c r="L84" s="114"/>
      <c r="M84" s="114"/>
      <c r="N84" s="114"/>
      <c r="O84" s="114">
        <v>112500</v>
      </c>
      <c r="P84" s="114">
        <f t="shared" si="26"/>
        <v>34505200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</row>
    <row r="85" spans="1:528" s="22" customFormat="1" ht="31.5" x14ac:dyDescent="0.25">
      <c r="A85" s="60" t="s">
        <v>499</v>
      </c>
      <c r="B85" s="60" t="s">
        <v>500</v>
      </c>
      <c r="C85" s="60" t="s">
        <v>59</v>
      </c>
      <c r="D85" s="36" t="s">
        <v>532</v>
      </c>
      <c r="E85" s="114">
        <f t="shared" si="25"/>
        <v>11229130</v>
      </c>
      <c r="F85" s="114">
        <v>11229130</v>
      </c>
      <c r="G85" s="114">
        <v>8331500</v>
      </c>
      <c r="H85" s="114">
        <v>527130</v>
      </c>
      <c r="I85" s="114"/>
      <c r="J85" s="114">
        <f t="shared" si="27"/>
        <v>100000</v>
      </c>
      <c r="K85" s="114">
        <v>100000</v>
      </c>
      <c r="L85" s="114"/>
      <c r="M85" s="114"/>
      <c r="N85" s="114"/>
      <c r="O85" s="114">
        <v>100000</v>
      </c>
      <c r="P85" s="114">
        <f t="shared" si="26"/>
        <v>11329130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</row>
    <row r="86" spans="1:528" s="22" customFormat="1" ht="15.75" x14ac:dyDescent="0.25">
      <c r="A86" s="60" t="s">
        <v>501</v>
      </c>
      <c r="B86" s="60" t="s">
        <v>502</v>
      </c>
      <c r="C86" s="60" t="s">
        <v>59</v>
      </c>
      <c r="D86" s="36" t="s">
        <v>288</v>
      </c>
      <c r="E86" s="114">
        <f t="shared" si="25"/>
        <v>113000</v>
      </c>
      <c r="F86" s="114">
        <v>113000</v>
      </c>
      <c r="G86" s="114"/>
      <c r="H86" s="114"/>
      <c r="I86" s="114"/>
      <c r="J86" s="114">
        <f t="shared" ref="J86" si="33">L86+O86</f>
        <v>0</v>
      </c>
      <c r="K86" s="114"/>
      <c r="L86" s="114"/>
      <c r="M86" s="114"/>
      <c r="N86" s="114"/>
      <c r="O86" s="114"/>
      <c r="P86" s="114">
        <f t="shared" ref="P86" si="34">E86+J86</f>
        <v>113000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</row>
    <row r="87" spans="1:528" s="22" customFormat="1" ht="31.5" x14ac:dyDescent="0.25">
      <c r="A87" s="60" t="s">
        <v>503</v>
      </c>
      <c r="B87" s="60" t="s">
        <v>504</v>
      </c>
      <c r="C87" s="60" t="s">
        <v>59</v>
      </c>
      <c r="D87" s="61" t="s">
        <v>505</v>
      </c>
      <c r="E87" s="114">
        <f t="shared" si="25"/>
        <v>431850</v>
      </c>
      <c r="F87" s="114">
        <v>431850</v>
      </c>
      <c r="G87" s="114">
        <v>266200</v>
      </c>
      <c r="H87" s="114">
        <v>52650</v>
      </c>
      <c r="I87" s="114"/>
      <c r="J87" s="114">
        <f t="shared" si="27"/>
        <v>0</v>
      </c>
      <c r="K87" s="114"/>
      <c r="L87" s="114"/>
      <c r="M87" s="114"/>
      <c r="N87" s="114"/>
      <c r="O87" s="114"/>
      <c r="P87" s="114">
        <f t="shared" si="26"/>
        <v>431850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</row>
    <row r="88" spans="1:528" s="22" customFormat="1" ht="45.75" customHeight="1" x14ac:dyDescent="0.25">
      <c r="A88" s="60" t="s">
        <v>506</v>
      </c>
      <c r="B88" s="60" t="s">
        <v>507</v>
      </c>
      <c r="C88" s="60" t="str">
        <f>'дод 7'!B55</f>
        <v>0990</v>
      </c>
      <c r="D88" s="61" t="s">
        <v>527</v>
      </c>
      <c r="E88" s="114">
        <f t="shared" si="25"/>
        <v>1499036</v>
      </c>
      <c r="F88" s="114">
        <v>1499036</v>
      </c>
      <c r="G88" s="114">
        <v>1228720</v>
      </c>
      <c r="H88" s="114"/>
      <c r="I88" s="114"/>
      <c r="J88" s="114">
        <f t="shared" si="27"/>
        <v>0</v>
      </c>
      <c r="K88" s="114"/>
      <c r="L88" s="114"/>
      <c r="M88" s="114"/>
      <c r="N88" s="114"/>
      <c r="O88" s="114"/>
      <c r="P88" s="114">
        <f t="shared" si="26"/>
        <v>1499036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</row>
    <row r="89" spans="1:528" s="24" customFormat="1" ht="45.75" customHeight="1" x14ac:dyDescent="0.25">
      <c r="A89" s="89"/>
      <c r="B89" s="89"/>
      <c r="C89" s="89"/>
      <c r="D89" s="92" t="s">
        <v>393</v>
      </c>
      <c r="E89" s="116">
        <f t="shared" si="25"/>
        <v>1499036</v>
      </c>
      <c r="F89" s="116">
        <v>1499036</v>
      </c>
      <c r="G89" s="116">
        <v>1228720</v>
      </c>
      <c r="H89" s="116"/>
      <c r="I89" s="116"/>
      <c r="J89" s="116">
        <f t="shared" si="27"/>
        <v>0</v>
      </c>
      <c r="K89" s="116"/>
      <c r="L89" s="116"/>
      <c r="M89" s="116"/>
      <c r="N89" s="116"/>
      <c r="O89" s="116"/>
      <c r="P89" s="116">
        <f t="shared" si="26"/>
        <v>1499036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</row>
    <row r="90" spans="1:528" s="22" customFormat="1" ht="36" customHeight="1" x14ac:dyDescent="0.25">
      <c r="A90" s="60" t="s">
        <v>508</v>
      </c>
      <c r="B90" s="60" t="s">
        <v>509</v>
      </c>
      <c r="C90" s="60" t="str">
        <f>'дод 7'!B56</f>
        <v>0990</v>
      </c>
      <c r="D90" s="61" t="s">
        <v>510</v>
      </c>
      <c r="E90" s="114">
        <f t="shared" si="25"/>
        <v>2412770</v>
      </c>
      <c r="F90" s="114">
        <v>2412770</v>
      </c>
      <c r="G90" s="114">
        <v>1880000</v>
      </c>
      <c r="H90" s="114">
        <v>84370</v>
      </c>
      <c r="I90" s="114"/>
      <c r="J90" s="114">
        <f t="shared" si="27"/>
        <v>50000</v>
      </c>
      <c r="K90" s="114">
        <v>50000</v>
      </c>
      <c r="L90" s="114"/>
      <c r="M90" s="114"/>
      <c r="N90" s="114"/>
      <c r="O90" s="114">
        <v>50000</v>
      </c>
      <c r="P90" s="114">
        <f t="shared" si="26"/>
        <v>2462770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</row>
    <row r="91" spans="1:528" s="22" customFormat="1" ht="65.25" customHeight="1" x14ac:dyDescent="0.25">
      <c r="A91" s="60" t="s">
        <v>511</v>
      </c>
      <c r="B91" s="60" t="s">
        <v>512</v>
      </c>
      <c r="C91" s="60" t="s">
        <v>59</v>
      </c>
      <c r="D91" s="109" t="s">
        <v>528</v>
      </c>
      <c r="E91" s="114">
        <f t="shared" si="25"/>
        <v>1780860</v>
      </c>
      <c r="F91" s="114">
        <v>1780860</v>
      </c>
      <c r="G91" s="114">
        <v>1459720</v>
      </c>
      <c r="H91" s="114"/>
      <c r="I91" s="114"/>
      <c r="J91" s="114">
        <f t="shared" si="27"/>
        <v>903840</v>
      </c>
      <c r="K91" s="114">
        <v>903840</v>
      </c>
      <c r="L91" s="114"/>
      <c r="M91" s="114"/>
      <c r="N91" s="114"/>
      <c r="O91" s="114">
        <v>903840</v>
      </c>
      <c r="P91" s="114">
        <f t="shared" si="26"/>
        <v>2684700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</row>
    <row r="92" spans="1:528" s="24" customFormat="1" ht="63" x14ac:dyDescent="0.25">
      <c r="A92" s="89"/>
      <c r="B92" s="126"/>
      <c r="C92" s="126"/>
      <c r="D92" s="92" t="s">
        <v>392</v>
      </c>
      <c r="E92" s="116">
        <f t="shared" si="25"/>
        <v>1780860</v>
      </c>
      <c r="F92" s="116">
        <v>1780860</v>
      </c>
      <c r="G92" s="116">
        <v>1459720</v>
      </c>
      <c r="H92" s="116"/>
      <c r="I92" s="116"/>
      <c r="J92" s="116">
        <f t="shared" si="27"/>
        <v>903840</v>
      </c>
      <c r="K92" s="116">
        <v>903840</v>
      </c>
      <c r="L92" s="116"/>
      <c r="M92" s="116"/>
      <c r="N92" s="116"/>
      <c r="O92" s="116">
        <v>903840</v>
      </c>
      <c r="P92" s="116">
        <f t="shared" si="26"/>
        <v>2684700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</row>
    <row r="93" spans="1:528" s="24" customFormat="1" ht="70.5" customHeight="1" x14ac:dyDescent="0.25">
      <c r="A93" s="60" t="s">
        <v>554</v>
      </c>
      <c r="B93" s="108">
        <v>1210</v>
      </c>
      <c r="C93" s="60" t="s">
        <v>59</v>
      </c>
      <c r="D93" s="36" t="s">
        <v>555</v>
      </c>
      <c r="E93" s="114">
        <f t="shared" si="25"/>
        <v>1174231</v>
      </c>
      <c r="F93" s="114">
        <v>1174231</v>
      </c>
      <c r="G93" s="114">
        <v>962484</v>
      </c>
      <c r="H93" s="116"/>
      <c r="I93" s="116"/>
      <c r="J93" s="114">
        <f t="shared" si="27"/>
        <v>0</v>
      </c>
      <c r="K93" s="116"/>
      <c r="L93" s="116"/>
      <c r="M93" s="116"/>
      <c r="N93" s="116"/>
      <c r="O93" s="116"/>
      <c r="P93" s="114">
        <f t="shared" si="26"/>
        <v>1174231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</row>
    <row r="94" spans="1:528" s="24" customFormat="1" ht="63" x14ac:dyDescent="0.25">
      <c r="A94" s="89"/>
      <c r="B94" s="126"/>
      <c r="C94" s="126"/>
      <c r="D94" s="92" t="s">
        <v>556</v>
      </c>
      <c r="E94" s="116">
        <f t="shared" si="25"/>
        <v>1174231</v>
      </c>
      <c r="F94" s="116">
        <v>1174231</v>
      </c>
      <c r="G94" s="116">
        <v>962484</v>
      </c>
      <c r="H94" s="116"/>
      <c r="I94" s="116"/>
      <c r="J94" s="116">
        <f t="shared" si="27"/>
        <v>0</v>
      </c>
      <c r="K94" s="116"/>
      <c r="L94" s="116"/>
      <c r="M94" s="116"/>
      <c r="N94" s="116"/>
      <c r="O94" s="116"/>
      <c r="P94" s="116">
        <f t="shared" si="26"/>
        <v>1174231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</row>
    <row r="95" spans="1:528" s="24" customFormat="1" ht="63" x14ac:dyDescent="0.25">
      <c r="A95" s="60" t="s">
        <v>513</v>
      </c>
      <c r="B95" s="108">
        <v>3140</v>
      </c>
      <c r="C95" s="108">
        <v>1040</v>
      </c>
      <c r="D95" s="6" t="s">
        <v>20</v>
      </c>
      <c r="E95" s="114">
        <f t="shared" si="25"/>
        <v>3500000</v>
      </c>
      <c r="F95" s="114">
        <v>3500000</v>
      </c>
      <c r="G95" s="114"/>
      <c r="H95" s="114"/>
      <c r="I95" s="114"/>
      <c r="J95" s="114">
        <f t="shared" si="27"/>
        <v>0</v>
      </c>
      <c r="K95" s="116"/>
      <c r="L95" s="116"/>
      <c r="M95" s="116"/>
      <c r="N95" s="116"/>
      <c r="O95" s="116"/>
      <c r="P95" s="114">
        <f t="shared" si="26"/>
        <v>3500000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</row>
    <row r="96" spans="1:528" s="24" customFormat="1" ht="31.5" x14ac:dyDescent="0.25">
      <c r="A96" s="60" t="s">
        <v>514</v>
      </c>
      <c r="B96" s="108">
        <v>3242</v>
      </c>
      <c r="C96" s="108">
        <v>1090</v>
      </c>
      <c r="D96" s="36" t="s">
        <v>421</v>
      </c>
      <c r="E96" s="114">
        <f t="shared" si="25"/>
        <v>54300</v>
      </c>
      <c r="F96" s="114">
        <v>54300</v>
      </c>
      <c r="G96" s="114"/>
      <c r="H96" s="114"/>
      <c r="I96" s="114"/>
      <c r="J96" s="114">
        <f t="shared" si="27"/>
        <v>0</v>
      </c>
      <c r="K96" s="116"/>
      <c r="L96" s="116"/>
      <c r="M96" s="116"/>
      <c r="N96" s="116"/>
      <c r="O96" s="116"/>
      <c r="P96" s="114">
        <f t="shared" si="26"/>
        <v>54300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  <c r="TH96" s="30"/>
    </row>
    <row r="97" spans="1:528" s="24" customFormat="1" ht="31.5" x14ac:dyDescent="0.25">
      <c r="A97" s="60" t="s">
        <v>516</v>
      </c>
      <c r="B97" s="108">
        <v>5031</v>
      </c>
      <c r="C97" s="60" t="s">
        <v>82</v>
      </c>
      <c r="D97" s="3" t="s">
        <v>22</v>
      </c>
      <c r="E97" s="114">
        <f t="shared" si="25"/>
        <v>8590600</v>
      </c>
      <c r="F97" s="114">
        <v>8590600</v>
      </c>
      <c r="G97" s="114">
        <v>6510800</v>
      </c>
      <c r="H97" s="114">
        <v>192500</v>
      </c>
      <c r="I97" s="114"/>
      <c r="J97" s="114">
        <f t="shared" si="27"/>
        <v>0</v>
      </c>
      <c r="K97" s="116"/>
      <c r="L97" s="116"/>
      <c r="M97" s="116"/>
      <c r="N97" s="116"/>
      <c r="O97" s="116"/>
      <c r="P97" s="114">
        <f t="shared" si="26"/>
        <v>8590600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</row>
    <row r="98" spans="1:528" s="24" customFormat="1" ht="15.75" x14ac:dyDescent="0.25">
      <c r="A98" s="60" t="s">
        <v>517</v>
      </c>
      <c r="B98" s="108">
        <v>7321</v>
      </c>
      <c r="C98" s="60" t="s">
        <v>114</v>
      </c>
      <c r="D98" s="3" t="s">
        <v>286</v>
      </c>
      <c r="E98" s="114">
        <f t="shared" si="25"/>
        <v>0</v>
      </c>
      <c r="F98" s="114"/>
      <c r="G98" s="114"/>
      <c r="H98" s="114"/>
      <c r="I98" s="114"/>
      <c r="J98" s="114">
        <f t="shared" si="27"/>
        <v>24482110</v>
      </c>
      <c r="K98" s="114">
        <f>21660000+2000000+139385+600000+584918+112177+193520-969650+15000+146760</f>
        <v>24482110</v>
      </c>
      <c r="L98" s="114"/>
      <c r="M98" s="114"/>
      <c r="N98" s="114"/>
      <c r="O98" s="114">
        <f>21660000+2000000+139385+600000+584918+112177+193520-969650+15000+146760</f>
        <v>24482110</v>
      </c>
      <c r="P98" s="114">
        <f t="shared" si="26"/>
        <v>24482110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</row>
    <row r="99" spans="1:528" s="24" customFormat="1" ht="15.75" x14ac:dyDescent="0.25">
      <c r="A99" s="60" t="s">
        <v>518</v>
      </c>
      <c r="B99" s="108">
        <v>7640</v>
      </c>
      <c r="C99" s="60" t="s">
        <v>88</v>
      </c>
      <c r="D99" s="3" t="s">
        <v>432</v>
      </c>
      <c r="E99" s="114">
        <f t="shared" si="25"/>
        <v>551000</v>
      </c>
      <c r="F99" s="114">
        <v>551000</v>
      </c>
      <c r="G99" s="114"/>
      <c r="H99" s="114"/>
      <c r="I99" s="114"/>
      <c r="J99" s="114">
        <f t="shared" si="27"/>
        <v>11240000</v>
      </c>
      <c r="K99" s="114">
        <f>13040000-139385-1660615</f>
        <v>11240000</v>
      </c>
      <c r="L99" s="114"/>
      <c r="M99" s="114"/>
      <c r="N99" s="114"/>
      <c r="O99" s="114">
        <f>13040000-139385-1660615</f>
        <v>11240000</v>
      </c>
      <c r="P99" s="114">
        <f t="shared" si="26"/>
        <v>11791000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</row>
    <row r="100" spans="1:528" s="24" customFormat="1" ht="47.25" x14ac:dyDescent="0.25">
      <c r="A100" s="60" t="s">
        <v>521</v>
      </c>
      <c r="B100" s="108">
        <v>7700</v>
      </c>
      <c r="C100" s="60" t="s">
        <v>95</v>
      </c>
      <c r="D100" s="3" t="s">
        <v>371</v>
      </c>
      <c r="E100" s="114">
        <f t="shared" si="25"/>
        <v>0</v>
      </c>
      <c r="F100" s="114"/>
      <c r="G100" s="114"/>
      <c r="H100" s="114"/>
      <c r="I100" s="114"/>
      <c r="J100" s="114">
        <f t="shared" si="27"/>
        <v>630000</v>
      </c>
      <c r="K100" s="114"/>
      <c r="L100" s="114"/>
      <c r="M100" s="114"/>
      <c r="N100" s="114"/>
      <c r="O100" s="114">
        <v>630000</v>
      </c>
      <c r="P100" s="114">
        <f t="shared" si="26"/>
        <v>630000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</row>
    <row r="101" spans="1:528" s="24" customFormat="1" ht="22.5" customHeight="1" x14ac:dyDescent="0.25">
      <c r="A101" s="60" t="s">
        <v>519</v>
      </c>
      <c r="B101" s="108">
        <v>8340</v>
      </c>
      <c r="C101" s="60" t="s">
        <v>94</v>
      </c>
      <c r="D101" s="3" t="s">
        <v>10</v>
      </c>
      <c r="E101" s="114">
        <f t="shared" si="25"/>
        <v>0</v>
      </c>
      <c r="F101" s="114"/>
      <c r="G101" s="114"/>
      <c r="H101" s="114"/>
      <c r="I101" s="114"/>
      <c r="J101" s="114">
        <f t="shared" si="27"/>
        <v>625000</v>
      </c>
      <c r="K101" s="114"/>
      <c r="L101" s="114">
        <v>595000</v>
      </c>
      <c r="M101" s="114"/>
      <c r="N101" s="114"/>
      <c r="O101" s="114">
        <v>30000</v>
      </c>
      <c r="P101" s="114">
        <f t="shared" si="26"/>
        <v>625000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</row>
    <row r="102" spans="1:528" s="24" customFormat="1" ht="15.75" x14ac:dyDescent="0.25">
      <c r="A102" s="60" t="s">
        <v>520</v>
      </c>
      <c r="B102" s="108">
        <v>9770</v>
      </c>
      <c r="C102" s="60" t="s">
        <v>46</v>
      </c>
      <c r="D102" s="6" t="s">
        <v>364</v>
      </c>
      <c r="E102" s="114">
        <f t="shared" si="25"/>
        <v>59310000</v>
      </c>
      <c r="F102" s="114">
        <f>59300000+10000</f>
        <v>59310000</v>
      </c>
      <c r="G102" s="114"/>
      <c r="H102" s="114"/>
      <c r="I102" s="114"/>
      <c r="J102" s="114">
        <f t="shared" si="27"/>
        <v>0</v>
      </c>
      <c r="K102" s="114"/>
      <c r="L102" s="114"/>
      <c r="M102" s="114"/>
      <c r="N102" s="114"/>
      <c r="O102" s="114"/>
      <c r="P102" s="114">
        <f t="shared" si="26"/>
        <v>59310000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</row>
    <row r="103" spans="1:528" s="24" customFormat="1" ht="48.75" customHeight="1" x14ac:dyDescent="0.25">
      <c r="A103" s="60" t="s">
        <v>559</v>
      </c>
      <c r="B103" s="108">
        <v>9800</v>
      </c>
      <c r="C103" s="60" t="s">
        <v>46</v>
      </c>
      <c r="D103" s="6" t="s">
        <v>376</v>
      </c>
      <c r="E103" s="114">
        <f t="shared" si="25"/>
        <v>49600</v>
      </c>
      <c r="F103" s="114">
        <v>49600</v>
      </c>
      <c r="G103" s="114"/>
      <c r="H103" s="114"/>
      <c r="I103" s="114"/>
      <c r="J103" s="114">
        <f t="shared" si="27"/>
        <v>0</v>
      </c>
      <c r="K103" s="114"/>
      <c r="L103" s="114"/>
      <c r="M103" s="114"/>
      <c r="N103" s="114"/>
      <c r="O103" s="114"/>
      <c r="P103" s="114">
        <f t="shared" si="26"/>
        <v>49600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</row>
    <row r="104" spans="1:528" s="27" customFormat="1" ht="30.75" customHeight="1" x14ac:dyDescent="0.25">
      <c r="A104" s="125" t="s">
        <v>173</v>
      </c>
      <c r="B104" s="127"/>
      <c r="C104" s="127"/>
      <c r="D104" s="122" t="s">
        <v>477</v>
      </c>
      <c r="E104" s="110">
        <f>E105</f>
        <v>80734821</v>
      </c>
      <c r="F104" s="110">
        <f t="shared" ref="F104:P104" si="35">F105</f>
        <v>80734821</v>
      </c>
      <c r="G104" s="110">
        <f t="shared" si="35"/>
        <v>4343800</v>
      </c>
      <c r="H104" s="110">
        <f t="shared" si="35"/>
        <v>78600</v>
      </c>
      <c r="I104" s="110">
        <f t="shared" si="35"/>
        <v>0</v>
      </c>
      <c r="J104" s="110">
        <f t="shared" si="35"/>
        <v>107556781.12</v>
      </c>
      <c r="K104" s="110">
        <f t="shared" si="35"/>
        <v>107556781.12</v>
      </c>
      <c r="L104" s="110">
        <f t="shared" si="35"/>
        <v>0</v>
      </c>
      <c r="M104" s="110">
        <f t="shared" si="35"/>
        <v>0</v>
      </c>
      <c r="N104" s="110">
        <f t="shared" si="35"/>
        <v>0</v>
      </c>
      <c r="O104" s="110">
        <f t="shared" si="35"/>
        <v>107556781.12</v>
      </c>
      <c r="P104" s="110">
        <f t="shared" si="35"/>
        <v>188291602.12</v>
      </c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2"/>
      <c r="KF104" s="32"/>
      <c r="KG104" s="32"/>
      <c r="KH104" s="32"/>
      <c r="KI104" s="32"/>
      <c r="KJ104" s="32"/>
      <c r="KK104" s="32"/>
      <c r="KL104" s="32"/>
      <c r="KM104" s="32"/>
      <c r="KN104" s="32"/>
      <c r="KO104" s="32"/>
      <c r="KP104" s="32"/>
      <c r="KQ104" s="32"/>
      <c r="KR104" s="32"/>
      <c r="KS104" s="32"/>
      <c r="KT104" s="32"/>
      <c r="KU104" s="32"/>
      <c r="KV104" s="32"/>
      <c r="KW104" s="32"/>
      <c r="KX104" s="32"/>
      <c r="KY104" s="32"/>
      <c r="KZ104" s="32"/>
      <c r="LA104" s="32"/>
      <c r="LB104" s="32"/>
      <c r="LC104" s="32"/>
      <c r="LD104" s="32"/>
      <c r="LE104" s="32"/>
      <c r="LF104" s="32"/>
      <c r="LG104" s="32"/>
      <c r="LH104" s="32"/>
      <c r="LI104" s="32"/>
      <c r="LJ104" s="32"/>
      <c r="LK104" s="32"/>
      <c r="LL104" s="32"/>
      <c r="LM104" s="32"/>
      <c r="LN104" s="32"/>
      <c r="LO104" s="32"/>
      <c r="LP104" s="32"/>
      <c r="LQ104" s="32"/>
      <c r="LR104" s="32"/>
      <c r="LS104" s="32"/>
      <c r="LT104" s="32"/>
      <c r="LU104" s="32"/>
      <c r="LV104" s="32"/>
      <c r="LW104" s="32"/>
      <c r="LX104" s="32"/>
      <c r="LY104" s="32"/>
      <c r="LZ104" s="32"/>
      <c r="MA104" s="32"/>
      <c r="MB104" s="32"/>
      <c r="MC104" s="32"/>
      <c r="MD104" s="32"/>
      <c r="ME104" s="32"/>
      <c r="MF104" s="32"/>
      <c r="MG104" s="32"/>
      <c r="MH104" s="32"/>
      <c r="MI104" s="32"/>
      <c r="MJ104" s="32"/>
      <c r="MK104" s="32"/>
      <c r="ML104" s="32"/>
      <c r="MM104" s="32"/>
      <c r="MN104" s="32"/>
      <c r="MO104" s="32"/>
      <c r="MP104" s="32"/>
      <c r="MQ104" s="32"/>
      <c r="MR104" s="32"/>
      <c r="MS104" s="32"/>
      <c r="MT104" s="32"/>
      <c r="MU104" s="32"/>
      <c r="MV104" s="32"/>
      <c r="MW104" s="32"/>
      <c r="MX104" s="32"/>
      <c r="MY104" s="32"/>
      <c r="MZ104" s="32"/>
      <c r="NA104" s="32"/>
      <c r="NB104" s="32"/>
      <c r="NC104" s="32"/>
      <c r="ND104" s="32"/>
      <c r="NE104" s="32"/>
      <c r="NF104" s="32"/>
      <c r="NG104" s="32"/>
      <c r="NH104" s="32"/>
      <c r="NI104" s="32"/>
      <c r="NJ104" s="32"/>
      <c r="NK104" s="32"/>
      <c r="NL104" s="32"/>
      <c r="NM104" s="32"/>
      <c r="NN104" s="32"/>
      <c r="NO104" s="32"/>
      <c r="NP104" s="32"/>
      <c r="NQ104" s="32"/>
      <c r="NR104" s="32"/>
      <c r="NS104" s="32"/>
      <c r="NT104" s="32"/>
      <c r="NU104" s="32"/>
      <c r="NV104" s="32"/>
      <c r="NW104" s="32"/>
      <c r="NX104" s="32"/>
      <c r="NY104" s="32"/>
      <c r="NZ104" s="32"/>
      <c r="OA104" s="32"/>
      <c r="OB104" s="32"/>
      <c r="OC104" s="32"/>
      <c r="OD104" s="32"/>
      <c r="OE104" s="32"/>
      <c r="OF104" s="32"/>
      <c r="OG104" s="32"/>
      <c r="OH104" s="32"/>
      <c r="OI104" s="32"/>
      <c r="OJ104" s="32"/>
      <c r="OK104" s="32"/>
      <c r="OL104" s="32"/>
      <c r="OM104" s="32"/>
      <c r="ON104" s="32"/>
      <c r="OO104" s="32"/>
      <c r="OP104" s="32"/>
      <c r="OQ104" s="32"/>
      <c r="OR104" s="32"/>
      <c r="OS104" s="32"/>
      <c r="OT104" s="32"/>
      <c r="OU104" s="32"/>
      <c r="OV104" s="32"/>
      <c r="OW104" s="32"/>
      <c r="OX104" s="32"/>
      <c r="OY104" s="32"/>
      <c r="OZ104" s="32"/>
      <c r="PA104" s="32"/>
      <c r="PB104" s="32"/>
      <c r="PC104" s="32"/>
      <c r="PD104" s="32"/>
      <c r="PE104" s="32"/>
      <c r="PF104" s="32"/>
      <c r="PG104" s="32"/>
      <c r="PH104" s="32"/>
      <c r="PI104" s="32"/>
      <c r="PJ104" s="32"/>
      <c r="PK104" s="32"/>
      <c r="PL104" s="32"/>
      <c r="PM104" s="32"/>
      <c r="PN104" s="32"/>
      <c r="PO104" s="32"/>
      <c r="PP104" s="32"/>
      <c r="PQ104" s="32"/>
      <c r="PR104" s="32"/>
      <c r="PS104" s="32"/>
      <c r="PT104" s="32"/>
      <c r="PU104" s="32"/>
      <c r="PV104" s="32"/>
      <c r="PW104" s="32"/>
      <c r="PX104" s="32"/>
      <c r="PY104" s="32"/>
      <c r="PZ104" s="32"/>
      <c r="QA104" s="32"/>
      <c r="QB104" s="32"/>
      <c r="QC104" s="32"/>
      <c r="QD104" s="32"/>
      <c r="QE104" s="32"/>
      <c r="QF104" s="32"/>
      <c r="QG104" s="32"/>
      <c r="QH104" s="32"/>
      <c r="QI104" s="32"/>
      <c r="QJ104" s="32"/>
      <c r="QK104" s="32"/>
      <c r="QL104" s="32"/>
      <c r="QM104" s="32"/>
      <c r="QN104" s="32"/>
      <c r="QO104" s="32"/>
      <c r="QP104" s="32"/>
      <c r="QQ104" s="32"/>
      <c r="QR104" s="32"/>
      <c r="QS104" s="32"/>
      <c r="QT104" s="32"/>
      <c r="QU104" s="32"/>
      <c r="QV104" s="32"/>
      <c r="QW104" s="32"/>
      <c r="QX104" s="32"/>
      <c r="QY104" s="32"/>
      <c r="QZ104" s="32"/>
      <c r="RA104" s="32"/>
      <c r="RB104" s="32"/>
      <c r="RC104" s="32"/>
      <c r="RD104" s="32"/>
      <c r="RE104" s="32"/>
      <c r="RF104" s="32"/>
      <c r="RG104" s="32"/>
      <c r="RH104" s="32"/>
      <c r="RI104" s="32"/>
      <c r="RJ104" s="32"/>
      <c r="RK104" s="32"/>
      <c r="RL104" s="32"/>
      <c r="RM104" s="32"/>
      <c r="RN104" s="32"/>
      <c r="RO104" s="32"/>
      <c r="RP104" s="32"/>
      <c r="RQ104" s="32"/>
      <c r="RR104" s="32"/>
      <c r="RS104" s="32"/>
      <c r="RT104" s="32"/>
      <c r="RU104" s="32"/>
      <c r="RV104" s="32"/>
      <c r="RW104" s="32"/>
      <c r="RX104" s="32"/>
      <c r="RY104" s="32"/>
      <c r="RZ104" s="32"/>
      <c r="SA104" s="32"/>
      <c r="SB104" s="32"/>
      <c r="SC104" s="32"/>
      <c r="SD104" s="32"/>
      <c r="SE104" s="32"/>
      <c r="SF104" s="32"/>
      <c r="SG104" s="32"/>
      <c r="SH104" s="32"/>
      <c r="SI104" s="32"/>
      <c r="SJ104" s="32"/>
      <c r="SK104" s="32"/>
      <c r="SL104" s="32"/>
      <c r="SM104" s="32"/>
      <c r="SN104" s="32"/>
      <c r="SO104" s="32"/>
      <c r="SP104" s="32"/>
      <c r="SQ104" s="32"/>
      <c r="SR104" s="32"/>
      <c r="SS104" s="32"/>
      <c r="ST104" s="32"/>
      <c r="SU104" s="32"/>
      <c r="SV104" s="32"/>
      <c r="SW104" s="32"/>
      <c r="SX104" s="32"/>
      <c r="SY104" s="32"/>
      <c r="SZ104" s="32"/>
      <c r="TA104" s="32"/>
      <c r="TB104" s="32"/>
      <c r="TC104" s="32"/>
      <c r="TD104" s="32"/>
      <c r="TE104" s="32"/>
      <c r="TF104" s="32"/>
      <c r="TG104" s="32"/>
      <c r="TH104" s="32"/>
    </row>
    <row r="105" spans="1:528" s="34" customFormat="1" ht="30.75" customHeight="1" x14ac:dyDescent="0.25">
      <c r="A105" s="111" t="s">
        <v>174</v>
      </c>
      <c r="B105" s="124"/>
      <c r="C105" s="124"/>
      <c r="D105" s="82" t="s">
        <v>486</v>
      </c>
      <c r="E105" s="113">
        <f>E112+E113+E118+E120+E122+E124+E127+E128+E129+E130+E131+E133+E135+E136+E117</f>
        <v>80734821</v>
      </c>
      <c r="F105" s="113">
        <f t="shared" ref="F105:P105" si="36">F112+F113+F118+F120+F122+F124+F127+F128+F129+F130+F131+F133+F135+F136+F117</f>
        <v>80734821</v>
      </c>
      <c r="G105" s="113">
        <f t="shared" si="36"/>
        <v>4343800</v>
      </c>
      <c r="H105" s="113">
        <f t="shared" si="36"/>
        <v>78600</v>
      </c>
      <c r="I105" s="113">
        <f t="shared" si="36"/>
        <v>0</v>
      </c>
      <c r="J105" s="113">
        <f t="shared" si="36"/>
        <v>107556781.12</v>
      </c>
      <c r="K105" s="113">
        <f>K112+K113+K118+K120+K122+K124+K127+K128+K129+K130+K131+K133+K135+K136+K117</f>
        <v>107556781.12</v>
      </c>
      <c r="L105" s="113">
        <f t="shared" si="36"/>
        <v>0</v>
      </c>
      <c r="M105" s="113">
        <f t="shared" si="36"/>
        <v>0</v>
      </c>
      <c r="N105" s="113">
        <f t="shared" si="36"/>
        <v>0</v>
      </c>
      <c r="O105" s="113">
        <f t="shared" si="36"/>
        <v>107556781.12</v>
      </c>
      <c r="P105" s="113">
        <f t="shared" si="36"/>
        <v>188291602.12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  <c r="IW105" s="33"/>
      <c r="IX105" s="33"/>
      <c r="IY105" s="33"/>
      <c r="IZ105" s="33"/>
      <c r="JA105" s="33"/>
      <c r="JB105" s="33"/>
      <c r="JC105" s="33"/>
      <c r="JD105" s="33"/>
      <c r="JE105" s="33"/>
      <c r="JF105" s="33"/>
      <c r="JG105" s="33"/>
      <c r="JH105" s="33"/>
      <c r="JI105" s="33"/>
      <c r="JJ105" s="33"/>
      <c r="JK105" s="33"/>
      <c r="JL105" s="33"/>
      <c r="JM105" s="33"/>
      <c r="JN105" s="33"/>
      <c r="JO105" s="33"/>
      <c r="JP105" s="33"/>
      <c r="JQ105" s="33"/>
      <c r="JR105" s="33"/>
      <c r="JS105" s="33"/>
      <c r="JT105" s="33"/>
      <c r="JU105" s="33"/>
      <c r="JV105" s="33"/>
      <c r="JW105" s="33"/>
      <c r="JX105" s="33"/>
      <c r="JY105" s="33"/>
      <c r="JZ105" s="33"/>
      <c r="KA105" s="33"/>
      <c r="KB105" s="33"/>
      <c r="KC105" s="33"/>
      <c r="KD105" s="33"/>
      <c r="KE105" s="33"/>
      <c r="KF105" s="33"/>
      <c r="KG105" s="33"/>
      <c r="KH105" s="33"/>
      <c r="KI105" s="33"/>
      <c r="KJ105" s="33"/>
      <c r="KK105" s="33"/>
      <c r="KL105" s="33"/>
      <c r="KM105" s="33"/>
      <c r="KN105" s="33"/>
      <c r="KO105" s="33"/>
      <c r="KP105" s="33"/>
      <c r="KQ105" s="33"/>
      <c r="KR105" s="33"/>
      <c r="KS105" s="33"/>
      <c r="KT105" s="33"/>
      <c r="KU105" s="33"/>
      <c r="KV105" s="33"/>
      <c r="KW105" s="33"/>
      <c r="KX105" s="33"/>
      <c r="KY105" s="33"/>
      <c r="KZ105" s="33"/>
      <c r="LA105" s="33"/>
      <c r="LB105" s="33"/>
      <c r="LC105" s="33"/>
      <c r="LD105" s="33"/>
      <c r="LE105" s="33"/>
      <c r="LF105" s="33"/>
      <c r="LG105" s="33"/>
      <c r="LH105" s="33"/>
      <c r="LI105" s="33"/>
      <c r="LJ105" s="33"/>
      <c r="LK105" s="33"/>
      <c r="LL105" s="33"/>
      <c r="LM105" s="33"/>
      <c r="LN105" s="33"/>
      <c r="LO105" s="33"/>
      <c r="LP105" s="33"/>
      <c r="LQ105" s="33"/>
      <c r="LR105" s="33"/>
      <c r="LS105" s="33"/>
      <c r="LT105" s="33"/>
      <c r="LU105" s="33"/>
      <c r="LV105" s="33"/>
      <c r="LW105" s="33"/>
      <c r="LX105" s="33"/>
      <c r="LY105" s="33"/>
      <c r="LZ105" s="33"/>
      <c r="MA105" s="33"/>
      <c r="MB105" s="33"/>
      <c r="MC105" s="33"/>
      <c r="MD105" s="33"/>
      <c r="ME105" s="33"/>
      <c r="MF105" s="33"/>
      <c r="MG105" s="33"/>
      <c r="MH105" s="33"/>
      <c r="MI105" s="33"/>
      <c r="MJ105" s="33"/>
      <c r="MK105" s="33"/>
      <c r="ML105" s="33"/>
      <c r="MM105" s="33"/>
      <c r="MN105" s="33"/>
      <c r="MO105" s="33"/>
      <c r="MP105" s="33"/>
      <c r="MQ105" s="33"/>
      <c r="MR105" s="33"/>
      <c r="MS105" s="33"/>
      <c r="MT105" s="33"/>
      <c r="MU105" s="33"/>
      <c r="MV105" s="33"/>
      <c r="MW105" s="33"/>
      <c r="MX105" s="33"/>
      <c r="MY105" s="33"/>
      <c r="MZ105" s="33"/>
      <c r="NA105" s="33"/>
      <c r="NB105" s="33"/>
      <c r="NC105" s="33"/>
      <c r="ND105" s="33"/>
      <c r="NE105" s="33"/>
      <c r="NF105" s="33"/>
      <c r="NG105" s="33"/>
      <c r="NH105" s="33"/>
      <c r="NI105" s="33"/>
      <c r="NJ105" s="33"/>
      <c r="NK105" s="33"/>
      <c r="NL105" s="33"/>
      <c r="NM105" s="33"/>
      <c r="NN105" s="33"/>
      <c r="NO105" s="33"/>
      <c r="NP105" s="33"/>
      <c r="NQ105" s="33"/>
      <c r="NR105" s="33"/>
      <c r="NS105" s="33"/>
      <c r="NT105" s="33"/>
      <c r="NU105" s="33"/>
      <c r="NV105" s="33"/>
      <c r="NW105" s="33"/>
      <c r="NX105" s="33"/>
      <c r="NY105" s="33"/>
      <c r="NZ105" s="33"/>
      <c r="OA105" s="33"/>
      <c r="OB105" s="33"/>
      <c r="OC105" s="33"/>
      <c r="OD105" s="33"/>
      <c r="OE105" s="33"/>
      <c r="OF105" s="33"/>
      <c r="OG105" s="33"/>
      <c r="OH105" s="33"/>
      <c r="OI105" s="33"/>
      <c r="OJ105" s="33"/>
      <c r="OK105" s="33"/>
      <c r="OL105" s="33"/>
      <c r="OM105" s="33"/>
      <c r="ON105" s="33"/>
      <c r="OO105" s="33"/>
      <c r="OP105" s="33"/>
      <c r="OQ105" s="33"/>
      <c r="OR105" s="33"/>
      <c r="OS105" s="33"/>
      <c r="OT105" s="33"/>
      <c r="OU105" s="33"/>
      <c r="OV105" s="33"/>
      <c r="OW105" s="33"/>
      <c r="OX105" s="33"/>
      <c r="OY105" s="33"/>
      <c r="OZ105" s="33"/>
      <c r="PA105" s="33"/>
      <c r="PB105" s="33"/>
      <c r="PC105" s="33"/>
      <c r="PD105" s="33"/>
      <c r="PE105" s="33"/>
      <c r="PF105" s="33"/>
      <c r="PG105" s="33"/>
      <c r="PH105" s="33"/>
      <c r="PI105" s="33"/>
      <c r="PJ105" s="33"/>
      <c r="PK105" s="33"/>
      <c r="PL105" s="33"/>
      <c r="PM105" s="33"/>
      <c r="PN105" s="33"/>
      <c r="PO105" s="33"/>
      <c r="PP105" s="33"/>
      <c r="PQ105" s="33"/>
      <c r="PR105" s="33"/>
      <c r="PS105" s="33"/>
      <c r="PT105" s="33"/>
      <c r="PU105" s="33"/>
      <c r="PV105" s="33"/>
      <c r="PW105" s="33"/>
      <c r="PX105" s="33"/>
      <c r="PY105" s="33"/>
      <c r="PZ105" s="33"/>
      <c r="QA105" s="33"/>
      <c r="QB105" s="33"/>
      <c r="QC105" s="33"/>
      <c r="QD105" s="33"/>
      <c r="QE105" s="33"/>
      <c r="QF105" s="33"/>
      <c r="QG105" s="33"/>
      <c r="QH105" s="33"/>
      <c r="QI105" s="33"/>
      <c r="QJ105" s="33"/>
      <c r="QK105" s="33"/>
      <c r="QL105" s="33"/>
      <c r="QM105" s="33"/>
      <c r="QN105" s="33"/>
      <c r="QO105" s="33"/>
      <c r="QP105" s="33"/>
      <c r="QQ105" s="33"/>
      <c r="QR105" s="33"/>
      <c r="QS105" s="33"/>
      <c r="QT105" s="33"/>
      <c r="QU105" s="33"/>
      <c r="QV105" s="33"/>
      <c r="QW105" s="33"/>
      <c r="QX105" s="33"/>
      <c r="QY105" s="33"/>
      <c r="QZ105" s="33"/>
      <c r="RA105" s="33"/>
      <c r="RB105" s="33"/>
      <c r="RC105" s="33"/>
      <c r="RD105" s="33"/>
      <c r="RE105" s="33"/>
      <c r="RF105" s="33"/>
      <c r="RG105" s="33"/>
      <c r="RH105" s="33"/>
      <c r="RI105" s="33"/>
      <c r="RJ105" s="33"/>
      <c r="RK105" s="33"/>
      <c r="RL105" s="33"/>
      <c r="RM105" s="33"/>
      <c r="RN105" s="33"/>
      <c r="RO105" s="33"/>
      <c r="RP105" s="33"/>
      <c r="RQ105" s="33"/>
      <c r="RR105" s="33"/>
      <c r="RS105" s="33"/>
      <c r="RT105" s="33"/>
      <c r="RU105" s="33"/>
      <c r="RV105" s="33"/>
      <c r="RW105" s="33"/>
      <c r="RX105" s="33"/>
      <c r="RY105" s="33"/>
      <c r="RZ105" s="33"/>
      <c r="SA105" s="33"/>
      <c r="SB105" s="33"/>
      <c r="SC105" s="33"/>
      <c r="SD105" s="33"/>
      <c r="SE105" s="33"/>
      <c r="SF105" s="33"/>
      <c r="SG105" s="33"/>
      <c r="SH105" s="33"/>
      <c r="SI105" s="33"/>
      <c r="SJ105" s="33"/>
      <c r="SK105" s="33"/>
      <c r="SL105" s="33"/>
      <c r="SM105" s="33"/>
      <c r="SN105" s="33"/>
      <c r="SO105" s="33"/>
      <c r="SP105" s="33"/>
      <c r="SQ105" s="33"/>
      <c r="SR105" s="33"/>
      <c r="SS105" s="33"/>
      <c r="ST105" s="33"/>
      <c r="SU105" s="33"/>
      <c r="SV105" s="33"/>
      <c r="SW105" s="33"/>
      <c r="SX105" s="33"/>
      <c r="SY105" s="33"/>
      <c r="SZ105" s="33"/>
      <c r="TA105" s="33"/>
      <c r="TB105" s="33"/>
      <c r="TC105" s="33"/>
      <c r="TD105" s="33"/>
      <c r="TE105" s="33"/>
      <c r="TF105" s="33"/>
      <c r="TG105" s="33"/>
      <c r="TH105" s="33"/>
    </row>
    <row r="106" spans="1:528" s="34" customFormat="1" ht="31.5" hidden="1" x14ac:dyDescent="0.25">
      <c r="A106" s="111"/>
      <c r="B106" s="124"/>
      <c r="C106" s="124"/>
      <c r="D106" s="82" t="s">
        <v>399</v>
      </c>
      <c r="E106" s="113">
        <f>E114+E119+E121</f>
        <v>0</v>
      </c>
      <c r="F106" s="113">
        <f t="shared" ref="F106:P106" si="37">F114+F119+F121</f>
        <v>0</v>
      </c>
      <c r="G106" s="113">
        <f t="shared" si="37"/>
        <v>0</v>
      </c>
      <c r="H106" s="113">
        <f t="shared" si="37"/>
        <v>0</v>
      </c>
      <c r="I106" s="113">
        <f t="shared" si="37"/>
        <v>0</v>
      </c>
      <c r="J106" s="113">
        <f t="shared" si="37"/>
        <v>0</v>
      </c>
      <c r="K106" s="113">
        <f t="shared" si="37"/>
        <v>0</v>
      </c>
      <c r="L106" s="113">
        <f t="shared" si="37"/>
        <v>0</v>
      </c>
      <c r="M106" s="113">
        <f t="shared" si="37"/>
        <v>0</v>
      </c>
      <c r="N106" s="113">
        <f t="shared" si="37"/>
        <v>0</v>
      </c>
      <c r="O106" s="113">
        <f t="shared" si="37"/>
        <v>0</v>
      </c>
      <c r="P106" s="113">
        <f t="shared" si="37"/>
        <v>0</v>
      </c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  <c r="IU106" s="33"/>
      <c r="IV106" s="33"/>
      <c r="IW106" s="33"/>
      <c r="IX106" s="33"/>
      <c r="IY106" s="33"/>
      <c r="IZ106" s="33"/>
      <c r="JA106" s="33"/>
      <c r="JB106" s="33"/>
      <c r="JC106" s="33"/>
      <c r="JD106" s="33"/>
      <c r="JE106" s="33"/>
      <c r="JF106" s="33"/>
      <c r="JG106" s="33"/>
      <c r="JH106" s="33"/>
      <c r="JI106" s="33"/>
      <c r="JJ106" s="33"/>
      <c r="JK106" s="33"/>
      <c r="JL106" s="33"/>
      <c r="JM106" s="33"/>
      <c r="JN106" s="33"/>
      <c r="JO106" s="33"/>
      <c r="JP106" s="33"/>
      <c r="JQ106" s="33"/>
      <c r="JR106" s="33"/>
      <c r="JS106" s="33"/>
      <c r="JT106" s="33"/>
      <c r="JU106" s="33"/>
      <c r="JV106" s="33"/>
      <c r="JW106" s="33"/>
      <c r="JX106" s="33"/>
      <c r="JY106" s="33"/>
      <c r="JZ106" s="33"/>
      <c r="KA106" s="33"/>
      <c r="KB106" s="33"/>
      <c r="KC106" s="33"/>
      <c r="KD106" s="33"/>
      <c r="KE106" s="33"/>
      <c r="KF106" s="33"/>
      <c r="KG106" s="33"/>
      <c r="KH106" s="33"/>
      <c r="KI106" s="33"/>
      <c r="KJ106" s="33"/>
      <c r="KK106" s="33"/>
      <c r="KL106" s="33"/>
      <c r="KM106" s="33"/>
      <c r="KN106" s="33"/>
      <c r="KO106" s="33"/>
      <c r="KP106" s="33"/>
      <c r="KQ106" s="33"/>
      <c r="KR106" s="33"/>
      <c r="KS106" s="33"/>
      <c r="KT106" s="33"/>
      <c r="KU106" s="33"/>
      <c r="KV106" s="33"/>
      <c r="KW106" s="33"/>
      <c r="KX106" s="33"/>
      <c r="KY106" s="33"/>
      <c r="KZ106" s="33"/>
      <c r="LA106" s="33"/>
      <c r="LB106" s="33"/>
      <c r="LC106" s="33"/>
      <c r="LD106" s="33"/>
      <c r="LE106" s="33"/>
      <c r="LF106" s="33"/>
      <c r="LG106" s="33"/>
      <c r="LH106" s="33"/>
      <c r="LI106" s="33"/>
      <c r="LJ106" s="33"/>
      <c r="LK106" s="33"/>
      <c r="LL106" s="33"/>
      <c r="LM106" s="33"/>
      <c r="LN106" s="33"/>
      <c r="LO106" s="33"/>
      <c r="LP106" s="33"/>
      <c r="LQ106" s="33"/>
      <c r="LR106" s="33"/>
      <c r="LS106" s="33"/>
      <c r="LT106" s="33"/>
      <c r="LU106" s="33"/>
      <c r="LV106" s="33"/>
      <c r="LW106" s="33"/>
      <c r="LX106" s="33"/>
      <c r="LY106" s="33"/>
      <c r="LZ106" s="33"/>
      <c r="MA106" s="33"/>
      <c r="MB106" s="33"/>
      <c r="MC106" s="33"/>
      <c r="MD106" s="33"/>
      <c r="ME106" s="33"/>
      <c r="MF106" s="33"/>
      <c r="MG106" s="33"/>
      <c r="MH106" s="33"/>
      <c r="MI106" s="33"/>
      <c r="MJ106" s="33"/>
      <c r="MK106" s="33"/>
      <c r="ML106" s="33"/>
      <c r="MM106" s="33"/>
      <c r="MN106" s="33"/>
      <c r="MO106" s="33"/>
      <c r="MP106" s="33"/>
      <c r="MQ106" s="33"/>
      <c r="MR106" s="33"/>
      <c r="MS106" s="33"/>
      <c r="MT106" s="33"/>
      <c r="MU106" s="33"/>
      <c r="MV106" s="33"/>
      <c r="MW106" s="33"/>
      <c r="MX106" s="33"/>
      <c r="MY106" s="33"/>
      <c r="MZ106" s="33"/>
      <c r="NA106" s="33"/>
      <c r="NB106" s="33"/>
      <c r="NC106" s="33"/>
      <c r="ND106" s="33"/>
      <c r="NE106" s="33"/>
      <c r="NF106" s="33"/>
      <c r="NG106" s="33"/>
      <c r="NH106" s="33"/>
      <c r="NI106" s="33"/>
      <c r="NJ106" s="33"/>
      <c r="NK106" s="33"/>
      <c r="NL106" s="33"/>
      <c r="NM106" s="33"/>
      <c r="NN106" s="33"/>
      <c r="NO106" s="33"/>
      <c r="NP106" s="33"/>
      <c r="NQ106" s="33"/>
      <c r="NR106" s="33"/>
      <c r="NS106" s="33"/>
      <c r="NT106" s="33"/>
      <c r="NU106" s="33"/>
      <c r="NV106" s="33"/>
      <c r="NW106" s="33"/>
      <c r="NX106" s="33"/>
      <c r="NY106" s="33"/>
      <c r="NZ106" s="33"/>
      <c r="OA106" s="33"/>
      <c r="OB106" s="33"/>
      <c r="OC106" s="33"/>
      <c r="OD106" s="33"/>
      <c r="OE106" s="33"/>
      <c r="OF106" s="33"/>
      <c r="OG106" s="33"/>
      <c r="OH106" s="33"/>
      <c r="OI106" s="33"/>
      <c r="OJ106" s="33"/>
      <c r="OK106" s="33"/>
      <c r="OL106" s="33"/>
      <c r="OM106" s="33"/>
      <c r="ON106" s="33"/>
      <c r="OO106" s="33"/>
      <c r="OP106" s="33"/>
      <c r="OQ106" s="33"/>
      <c r="OR106" s="33"/>
      <c r="OS106" s="33"/>
      <c r="OT106" s="33"/>
      <c r="OU106" s="33"/>
      <c r="OV106" s="33"/>
      <c r="OW106" s="33"/>
      <c r="OX106" s="33"/>
      <c r="OY106" s="33"/>
      <c r="OZ106" s="33"/>
      <c r="PA106" s="33"/>
      <c r="PB106" s="33"/>
      <c r="PC106" s="33"/>
      <c r="PD106" s="33"/>
      <c r="PE106" s="33"/>
      <c r="PF106" s="33"/>
      <c r="PG106" s="33"/>
      <c r="PH106" s="33"/>
      <c r="PI106" s="33"/>
      <c r="PJ106" s="33"/>
      <c r="PK106" s="33"/>
      <c r="PL106" s="33"/>
      <c r="PM106" s="33"/>
      <c r="PN106" s="33"/>
      <c r="PO106" s="33"/>
      <c r="PP106" s="33"/>
      <c r="PQ106" s="33"/>
      <c r="PR106" s="33"/>
      <c r="PS106" s="33"/>
      <c r="PT106" s="33"/>
      <c r="PU106" s="33"/>
      <c r="PV106" s="33"/>
      <c r="PW106" s="33"/>
      <c r="PX106" s="33"/>
      <c r="PY106" s="33"/>
      <c r="PZ106" s="33"/>
      <c r="QA106" s="33"/>
      <c r="QB106" s="33"/>
      <c r="QC106" s="33"/>
      <c r="QD106" s="33"/>
      <c r="QE106" s="33"/>
      <c r="QF106" s="33"/>
      <c r="QG106" s="33"/>
      <c r="QH106" s="33"/>
      <c r="QI106" s="33"/>
      <c r="QJ106" s="33"/>
      <c r="QK106" s="33"/>
      <c r="QL106" s="33"/>
      <c r="QM106" s="33"/>
      <c r="QN106" s="33"/>
      <c r="QO106" s="33"/>
      <c r="QP106" s="33"/>
      <c r="QQ106" s="33"/>
      <c r="QR106" s="33"/>
      <c r="QS106" s="33"/>
      <c r="QT106" s="33"/>
      <c r="QU106" s="33"/>
      <c r="QV106" s="33"/>
      <c r="QW106" s="33"/>
      <c r="QX106" s="33"/>
      <c r="QY106" s="33"/>
      <c r="QZ106" s="33"/>
      <c r="RA106" s="33"/>
      <c r="RB106" s="33"/>
      <c r="RC106" s="33"/>
      <c r="RD106" s="33"/>
      <c r="RE106" s="33"/>
      <c r="RF106" s="33"/>
      <c r="RG106" s="33"/>
      <c r="RH106" s="33"/>
      <c r="RI106" s="33"/>
      <c r="RJ106" s="33"/>
      <c r="RK106" s="33"/>
      <c r="RL106" s="33"/>
      <c r="RM106" s="33"/>
      <c r="RN106" s="33"/>
      <c r="RO106" s="33"/>
      <c r="RP106" s="33"/>
      <c r="RQ106" s="33"/>
      <c r="RR106" s="33"/>
      <c r="RS106" s="33"/>
      <c r="RT106" s="33"/>
      <c r="RU106" s="33"/>
      <c r="RV106" s="33"/>
      <c r="RW106" s="33"/>
      <c r="RX106" s="33"/>
      <c r="RY106" s="33"/>
      <c r="RZ106" s="33"/>
      <c r="SA106" s="33"/>
      <c r="SB106" s="33"/>
      <c r="SC106" s="33"/>
      <c r="SD106" s="33"/>
      <c r="SE106" s="33"/>
      <c r="SF106" s="33"/>
      <c r="SG106" s="33"/>
      <c r="SH106" s="33"/>
      <c r="SI106" s="33"/>
      <c r="SJ106" s="33"/>
      <c r="SK106" s="33"/>
      <c r="SL106" s="33"/>
      <c r="SM106" s="33"/>
      <c r="SN106" s="33"/>
      <c r="SO106" s="33"/>
      <c r="SP106" s="33"/>
      <c r="SQ106" s="33"/>
      <c r="SR106" s="33"/>
      <c r="SS106" s="33"/>
      <c r="ST106" s="33"/>
      <c r="SU106" s="33"/>
      <c r="SV106" s="33"/>
      <c r="SW106" s="33"/>
      <c r="SX106" s="33"/>
      <c r="SY106" s="33"/>
      <c r="SZ106" s="33"/>
      <c r="TA106" s="33"/>
      <c r="TB106" s="33"/>
      <c r="TC106" s="33"/>
      <c r="TD106" s="33"/>
      <c r="TE106" s="33"/>
      <c r="TF106" s="33"/>
      <c r="TG106" s="33"/>
      <c r="TH106" s="33"/>
    </row>
    <row r="107" spans="1:528" s="34" customFormat="1" ht="63" hidden="1" x14ac:dyDescent="0.25">
      <c r="A107" s="111"/>
      <c r="B107" s="124"/>
      <c r="C107" s="124"/>
      <c r="D107" s="82" t="s">
        <v>397</v>
      </c>
      <c r="E107" s="113">
        <f>E132</f>
        <v>0</v>
      </c>
      <c r="F107" s="113">
        <f>F132</f>
        <v>0</v>
      </c>
      <c r="G107" s="113">
        <f t="shared" ref="G107:I107" si="38">G132</f>
        <v>0</v>
      </c>
      <c r="H107" s="113">
        <f t="shared" si="38"/>
        <v>0</v>
      </c>
      <c r="I107" s="113">
        <f t="shared" si="38"/>
        <v>0</v>
      </c>
      <c r="J107" s="113">
        <f>J132</f>
        <v>0</v>
      </c>
      <c r="K107" s="113">
        <f t="shared" ref="K107:P107" si="39">K132</f>
        <v>0</v>
      </c>
      <c r="L107" s="113">
        <f t="shared" si="39"/>
        <v>0</v>
      </c>
      <c r="M107" s="113">
        <f t="shared" si="39"/>
        <v>0</v>
      </c>
      <c r="N107" s="113">
        <f t="shared" si="39"/>
        <v>0</v>
      </c>
      <c r="O107" s="113">
        <f t="shared" si="39"/>
        <v>0</v>
      </c>
      <c r="P107" s="113">
        <f t="shared" si="39"/>
        <v>0</v>
      </c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  <c r="IW107" s="33"/>
      <c r="IX107" s="33"/>
      <c r="IY107" s="33"/>
      <c r="IZ107" s="33"/>
      <c r="JA107" s="33"/>
      <c r="JB107" s="33"/>
      <c r="JC107" s="33"/>
      <c r="JD107" s="33"/>
      <c r="JE107" s="33"/>
      <c r="JF107" s="33"/>
      <c r="JG107" s="33"/>
      <c r="JH107" s="33"/>
      <c r="JI107" s="33"/>
      <c r="JJ107" s="33"/>
      <c r="JK107" s="33"/>
      <c r="JL107" s="33"/>
      <c r="JM107" s="33"/>
      <c r="JN107" s="33"/>
      <c r="JO107" s="33"/>
      <c r="JP107" s="33"/>
      <c r="JQ107" s="33"/>
      <c r="JR107" s="33"/>
      <c r="JS107" s="33"/>
      <c r="JT107" s="33"/>
      <c r="JU107" s="33"/>
      <c r="JV107" s="33"/>
      <c r="JW107" s="33"/>
      <c r="JX107" s="33"/>
      <c r="JY107" s="33"/>
      <c r="JZ107" s="33"/>
      <c r="KA107" s="33"/>
      <c r="KB107" s="33"/>
      <c r="KC107" s="33"/>
      <c r="KD107" s="33"/>
      <c r="KE107" s="33"/>
      <c r="KF107" s="33"/>
      <c r="KG107" s="33"/>
      <c r="KH107" s="33"/>
      <c r="KI107" s="33"/>
      <c r="KJ107" s="33"/>
      <c r="KK107" s="33"/>
      <c r="KL107" s="33"/>
      <c r="KM107" s="33"/>
      <c r="KN107" s="33"/>
      <c r="KO107" s="33"/>
      <c r="KP107" s="33"/>
      <c r="KQ107" s="33"/>
      <c r="KR107" s="33"/>
      <c r="KS107" s="33"/>
      <c r="KT107" s="33"/>
      <c r="KU107" s="33"/>
      <c r="KV107" s="33"/>
      <c r="KW107" s="33"/>
      <c r="KX107" s="33"/>
      <c r="KY107" s="33"/>
      <c r="KZ107" s="33"/>
      <c r="LA107" s="33"/>
      <c r="LB107" s="33"/>
      <c r="LC107" s="33"/>
      <c r="LD107" s="33"/>
      <c r="LE107" s="33"/>
      <c r="LF107" s="33"/>
      <c r="LG107" s="33"/>
      <c r="LH107" s="33"/>
      <c r="LI107" s="33"/>
      <c r="LJ107" s="33"/>
      <c r="LK107" s="33"/>
      <c r="LL107" s="33"/>
      <c r="LM107" s="33"/>
      <c r="LN107" s="33"/>
      <c r="LO107" s="33"/>
      <c r="LP107" s="33"/>
      <c r="LQ107" s="33"/>
      <c r="LR107" s="33"/>
      <c r="LS107" s="33"/>
      <c r="LT107" s="33"/>
      <c r="LU107" s="33"/>
      <c r="LV107" s="33"/>
      <c r="LW107" s="33"/>
      <c r="LX107" s="33"/>
      <c r="LY107" s="33"/>
      <c r="LZ107" s="33"/>
      <c r="MA107" s="33"/>
      <c r="MB107" s="33"/>
      <c r="MC107" s="33"/>
      <c r="MD107" s="33"/>
      <c r="ME107" s="33"/>
      <c r="MF107" s="33"/>
      <c r="MG107" s="33"/>
      <c r="MH107" s="33"/>
      <c r="MI107" s="33"/>
      <c r="MJ107" s="33"/>
      <c r="MK107" s="33"/>
      <c r="ML107" s="33"/>
      <c r="MM107" s="33"/>
      <c r="MN107" s="33"/>
      <c r="MO107" s="33"/>
      <c r="MP107" s="33"/>
      <c r="MQ107" s="33"/>
      <c r="MR107" s="33"/>
      <c r="MS107" s="33"/>
      <c r="MT107" s="33"/>
      <c r="MU107" s="33"/>
      <c r="MV107" s="33"/>
      <c r="MW107" s="33"/>
      <c r="MX107" s="33"/>
      <c r="MY107" s="33"/>
      <c r="MZ107" s="33"/>
      <c r="NA107" s="33"/>
      <c r="NB107" s="33"/>
      <c r="NC107" s="33"/>
      <c r="ND107" s="33"/>
      <c r="NE107" s="33"/>
      <c r="NF107" s="33"/>
      <c r="NG107" s="33"/>
      <c r="NH107" s="33"/>
      <c r="NI107" s="33"/>
      <c r="NJ107" s="33"/>
      <c r="NK107" s="33"/>
      <c r="NL107" s="33"/>
      <c r="NM107" s="33"/>
      <c r="NN107" s="33"/>
      <c r="NO107" s="33"/>
      <c r="NP107" s="33"/>
      <c r="NQ107" s="33"/>
      <c r="NR107" s="33"/>
      <c r="NS107" s="33"/>
      <c r="NT107" s="33"/>
      <c r="NU107" s="33"/>
      <c r="NV107" s="33"/>
      <c r="NW107" s="33"/>
      <c r="NX107" s="33"/>
      <c r="NY107" s="33"/>
      <c r="NZ107" s="33"/>
      <c r="OA107" s="33"/>
      <c r="OB107" s="33"/>
      <c r="OC107" s="33"/>
      <c r="OD107" s="33"/>
      <c r="OE107" s="33"/>
      <c r="OF107" s="33"/>
      <c r="OG107" s="33"/>
      <c r="OH107" s="33"/>
      <c r="OI107" s="33"/>
      <c r="OJ107" s="33"/>
      <c r="OK107" s="33"/>
      <c r="OL107" s="33"/>
      <c r="OM107" s="33"/>
      <c r="ON107" s="33"/>
      <c r="OO107" s="33"/>
      <c r="OP107" s="33"/>
      <c r="OQ107" s="33"/>
      <c r="OR107" s="33"/>
      <c r="OS107" s="33"/>
      <c r="OT107" s="33"/>
      <c r="OU107" s="33"/>
      <c r="OV107" s="33"/>
      <c r="OW107" s="33"/>
      <c r="OX107" s="33"/>
      <c r="OY107" s="33"/>
      <c r="OZ107" s="33"/>
      <c r="PA107" s="33"/>
      <c r="PB107" s="33"/>
      <c r="PC107" s="33"/>
      <c r="PD107" s="33"/>
      <c r="PE107" s="33"/>
      <c r="PF107" s="33"/>
      <c r="PG107" s="33"/>
      <c r="PH107" s="33"/>
      <c r="PI107" s="33"/>
      <c r="PJ107" s="33"/>
      <c r="PK107" s="33"/>
      <c r="PL107" s="33"/>
      <c r="PM107" s="33"/>
      <c r="PN107" s="33"/>
      <c r="PO107" s="33"/>
      <c r="PP107" s="33"/>
      <c r="PQ107" s="33"/>
      <c r="PR107" s="33"/>
      <c r="PS107" s="33"/>
      <c r="PT107" s="33"/>
      <c r="PU107" s="33"/>
      <c r="PV107" s="33"/>
      <c r="PW107" s="33"/>
      <c r="PX107" s="33"/>
      <c r="PY107" s="33"/>
      <c r="PZ107" s="33"/>
      <c r="QA107" s="33"/>
      <c r="QB107" s="33"/>
      <c r="QC107" s="33"/>
      <c r="QD107" s="33"/>
      <c r="QE107" s="33"/>
      <c r="QF107" s="33"/>
      <c r="QG107" s="33"/>
      <c r="QH107" s="33"/>
      <c r="QI107" s="33"/>
      <c r="QJ107" s="33"/>
      <c r="QK107" s="33"/>
      <c r="QL107" s="33"/>
      <c r="QM107" s="33"/>
      <c r="QN107" s="33"/>
      <c r="QO107" s="33"/>
      <c r="QP107" s="33"/>
      <c r="QQ107" s="33"/>
      <c r="QR107" s="33"/>
      <c r="QS107" s="33"/>
      <c r="QT107" s="33"/>
      <c r="QU107" s="33"/>
      <c r="QV107" s="33"/>
      <c r="QW107" s="33"/>
      <c r="QX107" s="33"/>
      <c r="QY107" s="33"/>
      <c r="QZ107" s="33"/>
      <c r="RA107" s="33"/>
      <c r="RB107" s="33"/>
      <c r="RC107" s="33"/>
      <c r="RD107" s="33"/>
      <c r="RE107" s="33"/>
      <c r="RF107" s="33"/>
      <c r="RG107" s="33"/>
      <c r="RH107" s="33"/>
      <c r="RI107" s="33"/>
      <c r="RJ107" s="33"/>
      <c r="RK107" s="33"/>
      <c r="RL107" s="33"/>
      <c r="RM107" s="33"/>
      <c r="RN107" s="33"/>
      <c r="RO107" s="33"/>
      <c r="RP107" s="33"/>
      <c r="RQ107" s="33"/>
      <c r="RR107" s="33"/>
      <c r="RS107" s="33"/>
      <c r="RT107" s="33"/>
      <c r="RU107" s="33"/>
      <c r="RV107" s="33"/>
      <c r="RW107" s="33"/>
      <c r="RX107" s="33"/>
      <c r="RY107" s="33"/>
      <c r="RZ107" s="33"/>
      <c r="SA107" s="33"/>
      <c r="SB107" s="33"/>
      <c r="SC107" s="33"/>
      <c r="SD107" s="33"/>
      <c r="SE107" s="33"/>
      <c r="SF107" s="33"/>
      <c r="SG107" s="33"/>
      <c r="SH107" s="33"/>
      <c r="SI107" s="33"/>
      <c r="SJ107" s="33"/>
      <c r="SK107" s="33"/>
      <c r="SL107" s="33"/>
      <c r="SM107" s="33"/>
      <c r="SN107" s="33"/>
      <c r="SO107" s="33"/>
      <c r="SP107" s="33"/>
      <c r="SQ107" s="33"/>
      <c r="SR107" s="33"/>
      <c r="SS107" s="33"/>
      <c r="ST107" s="33"/>
      <c r="SU107" s="33"/>
      <c r="SV107" s="33"/>
      <c r="SW107" s="33"/>
      <c r="SX107" s="33"/>
      <c r="SY107" s="33"/>
      <c r="SZ107" s="33"/>
      <c r="TA107" s="33"/>
      <c r="TB107" s="33"/>
      <c r="TC107" s="33"/>
      <c r="TD107" s="33"/>
      <c r="TE107" s="33"/>
      <c r="TF107" s="33"/>
      <c r="TG107" s="33"/>
      <c r="TH107" s="33"/>
    </row>
    <row r="108" spans="1:528" s="34" customFormat="1" ht="47.25" hidden="1" x14ac:dyDescent="0.25">
      <c r="A108" s="111"/>
      <c r="B108" s="124"/>
      <c r="C108" s="124"/>
      <c r="D108" s="82" t="s">
        <v>400</v>
      </c>
      <c r="E108" s="113">
        <f>E115+E125</f>
        <v>0</v>
      </c>
      <c r="F108" s="113">
        <f t="shared" ref="F108:P108" si="40">F115+F125</f>
        <v>0</v>
      </c>
      <c r="G108" s="113">
        <f t="shared" si="40"/>
        <v>0</v>
      </c>
      <c r="H108" s="113">
        <f t="shared" si="40"/>
        <v>0</v>
      </c>
      <c r="I108" s="113">
        <f t="shared" si="40"/>
        <v>0</v>
      </c>
      <c r="J108" s="113">
        <f t="shared" si="40"/>
        <v>0</v>
      </c>
      <c r="K108" s="113">
        <f t="shared" si="40"/>
        <v>0</v>
      </c>
      <c r="L108" s="113">
        <f t="shared" si="40"/>
        <v>0</v>
      </c>
      <c r="M108" s="113">
        <f t="shared" si="40"/>
        <v>0</v>
      </c>
      <c r="N108" s="113">
        <f t="shared" si="40"/>
        <v>0</v>
      </c>
      <c r="O108" s="113">
        <f t="shared" si="40"/>
        <v>0</v>
      </c>
      <c r="P108" s="113">
        <f t="shared" si="40"/>
        <v>0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  <c r="IT108" s="33"/>
      <c r="IU108" s="33"/>
      <c r="IV108" s="33"/>
      <c r="IW108" s="33"/>
      <c r="IX108" s="33"/>
      <c r="IY108" s="33"/>
      <c r="IZ108" s="33"/>
      <c r="JA108" s="33"/>
      <c r="JB108" s="33"/>
      <c r="JC108" s="33"/>
      <c r="JD108" s="33"/>
      <c r="JE108" s="33"/>
      <c r="JF108" s="33"/>
      <c r="JG108" s="33"/>
      <c r="JH108" s="33"/>
      <c r="JI108" s="33"/>
      <c r="JJ108" s="33"/>
      <c r="JK108" s="33"/>
      <c r="JL108" s="33"/>
      <c r="JM108" s="33"/>
      <c r="JN108" s="33"/>
      <c r="JO108" s="33"/>
      <c r="JP108" s="33"/>
      <c r="JQ108" s="33"/>
      <c r="JR108" s="33"/>
      <c r="JS108" s="33"/>
      <c r="JT108" s="33"/>
      <c r="JU108" s="33"/>
      <c r="JV108" s="33"/>
      <c r="JW108" s="33"/>
      <c r="JX108" s="33"/>
      <c r="JY108" s="33"/>
      <c r="JZ108" s="33"/>
      <c r="KA108" s="33"/>
      <c r="KB108" s="33"/>
      <c r="KC108" s="33"/>
      <c r="KD108" s="33"/>
      <c r="KE108" s="33"/>
      <c r="KF108" s="33"/>
      <c r="KG108" s="33"/>
      <c r="KH108" s="33"/>
      <c r="KI108" s="33"/>
      <c r="KJ108" s="33"/>
      <c r="KK108" s="33"/>
      <c r="KL108" s="33"/>
      <c r="KM108" s="33"/>
      <c r="KN108" s="33"/>
      <c r="KO108" s="33"/>
      <c r="KP108" s="33"/>
      <c r="KQ108" s="33"/>
      <c r="KR108" s="33"/>
      <c r="KS108" s="33"/>
      <c r="KT108" s="33"/>
      <c r="KU108" s="33"/>
      <c r="KV108" s="33"/>
      <c r="KW108" s="33"/>
      <c r="KX108" s="33"/>
      <c r="KY108" s="33"/>
      <c r="KZ108" s="33"/>
      <c r="LA108" s="33"/>
      <c r="LB108" s="33"/>
      <c r="LC108" s="33"/>
      <c r="LD108" s="33"/>
      <c r="LE108" s="33"/>
      <c r="LF108" s="33"/>
      <c r="LG108" s="33"/>
      <c r="LH108" s="33"/>
      <c r="LI108" s="33"/>
      <c r="LJ108" s="33"/>
      <c r="LK108" s="33"/>
      <c r="LL108" s="33"/>
      <c r="LM108" s="33"/>
      <c r="LN108" s="33"/>
      <c r="LO108" s="33"/>
      <c r="LP108" s="33"/>
      <c r="LQ108" s="33"/>
      <c r="LR108" s="33"/>
      <c r="LS108" s="33"/>
      <c r="LT108" s="33"/>
      <c r="LU108" s="33"/>
      <c r="LV108" s="33"/>
      <c r="LW108" s="33"/>
      <c r="LX108" s="33"/>
      <c r="LY108" s="33"/>
      <c r="LZ108" s="33"/>
      <c r="MA108" s="33"/>
      <c r="MB108" s="33"/>
      <c r="MC108" s="33"/>
      <c r="MD108" s="33"/>
      <c r="ME108" s="33"/>
      <c r="MF108" s="33"/>
      <c r="MG108" s="33"/>
      <c r="MH108" s="33"/>
      <c r="MI108" s="33"/>
      <c r="MJ108" s="33"/>
      <c r="MK108" s="33"/>
      <c r="ML108" s="33"/>
      <c r="MM108" s="33"/>
      <c r="MN108" s="33"/>
      <c r="MO108" s="33"/>
      <c r="MP108" s="33"/>
      <c r="MQ108" s="33"/>
      <c r="MR108" s="33"/>
      <c r="MS108" s="33"/>
      <c r="MT108" s="33"/>
      <c r="MU108" s="33"/>
      <c r="MV108" s="33"/>
      <c r="MW108" s="33"/>
      <c r="MX108" s="33"/>
      <c r="MY108" s="33"/>
      <c r="MZ108" s="33"/>
      <c r="NA108" s="33"/>
      <c r="NB108" s="33"/>
      <c r="NC108" s="33"/>
      <c r="ND108" s="33"/>
      <c r="NE108" s="33"/>
      <c r="NF108" s="33"/>
      <c r="NG108" s="33"/>
      <c r="NH108" s="33"/>
      <c r="NI108" s="33"/>
      <c r="NJ108" s="33"/>
      <c r="NK108" s="33"/>
      <c r="NL108" s="33"/>
      <c r="NM108" s="33"/>
      <c r="NN108" s="33"/>
      <c r="NO108" s="33"/>
      <c r="NP108" s="33"/>
      <c r="NQ108" s="33"/>
      <c r="NR108" s="33"/>
      <c r="NS108" s="33"/>
      <c r="NT108" s="33"/>
      <c r="NU108" s="33"/>
      <c r="NV108" s="33"/>
      <c r="NW108" s="33"/>
      <c r="NX108" s="33"/>
      <c r="NY108" s="33"/>
      <c r="NZ108" s="33"/>
      <c r="OA108" s="33"/>
      <c r="OB108" s="33"/>
      <c r="OC108" s="33"/>
      <c r="OD108" s="33"/>
      <c r="OE108" s="33"/>
      <c r="OF108" s="33"/>
      <c r="OG108" s="33"/>
      <c r="OH108" s="33"/>
      <c r="OI108" s="33"/>
      <c r="OJ108" s="33"/>
      <c r="OK108" s="33"/>
      <c r="OL108" s="33"/>
      <c r="OM108" s="33"/>
      <c r="ON108" s="33"/>
      <c r="OO108" s="33"/>
      <c r="OP108" s="33"/>
      <c r="OQ108" s="33"/>
      <c r="OR108" s="33"/>
      <c r="OS108" s="33"/>
      <c r="OT108" s="33"/>
      <c r="OU108" s="33"/>
      <c r="OV108" s="33"/>
      <c r="OW108" s="33"/>
      <c r="OX108" s="33"/>
      <c r="OY108" s="33"/>
      <c r="OZ108" s="33"/>
      <c r="PA108" s="33"/>
      <c r="PB108" s="33"/>
      <c r="PC108" s="33"/>
      <c r="PD108" s="33"/>
      <c r="PE108" s="33"/>
      <c r="PF108" s="33"/>
      <c r="PG108" s="33"/>
      <c r="PH108" s="33"/>
      <c r="PI108" s="33"/>
      <c r="PJ108" s="33"/>
      <c r="PK108" s="33"/>
      <c r="PL108" s="33"/>
      <c r="PM108" s="33"/>
      <c r="PN108" s="33"/>
      <c r="PO108" s="33"/>
      <c r="PP108" s="33"/>
      <c r="PQ108" s="33"/>
      <c r="PR108" s="33"/>
      <c r="PS108" s="33"/>
      <c r="PT108" s="33"/>
      <c r="PU108" s="33"/>
      <c r="PV108" s="33"/>
      <c r="PW108" s="33"/>
      <c r="PX108" s="33"/>
      <c r="PY108" s="33"/>
      <c r="PZ108" s="33"/>
      <c r="QA108" s="33"/>
      <c r="QB108" s="33"/>
      <c r="QC108" s="33"/>
      <c r="QD108" s="33"/>
      <c r="QE108" s="33"/>
      <c r="QF108" s="33"/>
      <c r="QG108" s="33"/>
      <c r="QH108" s="33"/>
      <c r="QI108" s="33"/>
      <c r="QJ108" s="33"/>
      <c r="QK108" s="33"/>
      <c r="QL108" s="33"/>
      <c r="QM108" s="33"/>
      <c r="QN108" s="33"/>
      <c r="QO108" s="33"/>
      <c r="QP108" s="33"/>
      <c r="QQ108" s="33"/>
      <c r="QR108" s="33"/>
      <c r="QS108" s="33"/>
      <c r="QT108" s="33"/>
      <c r="QU108" s="33"/>
      <c r="QV108" s="33"/>
      <c r="QW108" s="33"/>
      <c r="QX108" s="33"/>
      <c r="QY108" s="33"/>
      <c r="QZ108" s="33"/>
      <c r="RA108" s="33"/>
      <c r="RB108" s="33"/>
      <c r="RC108" s="33"/>
      <c r="RD108" s="33"/>
      <c r="RE108" s="33"/>
      <c r="RF108" s="33"/>
      <c r="RG108" s="33"/>
      <c r="RH108" s="33"/>
      <c r="RI108" s="33"/>
      <c r="RJ108" s="33"/>
      <c r="RK108" s="33"/>
      <c r="RL108" s="33"/>
      <c r="RM108" s="33"/>
      <c r="RN108" s="33"/>
      <c r="RO108" s="33"/>
      <c r="RP108" s="33"/>
      <c r="RQ108" s="33"/>
      <c r="RR108" s="33"/>
      <c r="RS108" s="33"/>
      <c r="RT108" s="33"/>
      <c r="RU108" s="33"/>
      <c r="RV108" s="33"/>
      <c r="RW108" s="33"/>
      <c r="RX108" s="33"/>
      <c r="RY108" s="33"/>
      <c r="RZ108" s="33"/>
      <c r="SA108" s="33"/>
      <c r="SB108" s="33"/>
      <c r="SC108" s="33"/>
      <c r="SD108" s="33"/>
      <c r="SE108" s="33"/>
      <c r="SF108" s="33"/>
      <c r="SG108" s="33"/>
      <c r="SH108" s="33"/>
      <c r="SI108" s="33"/>
      <c r="SJ108" s="33"/>
      <c r="SK108" s="33"/>
      <c r="SL108" s="33"/>
      <c r="SM108" s="33"/>
      <c r="SN108" s="33"/>
      <c r="SO108" s="33"/>
      <c r="SP108" s="33"/>
      <c r="SQ108" s="33"/>
      <c r="SR108" s="33"/>
      <c r="SS108" s="33"/>
      <c r="ST108" s="33"/>
      <c r="SU108" s="33"/>
      <c r="SV108" s="33"/>
      <c r="SW108" s="33"/>
      <c r="SX108" s="33"/>
      <c r="SY108" s="33"/>
      <c r="SZ108" s="33"/>
      <c r="TA108" s="33"/>
      <c r="TB108" s="33"/>
      <c r="TC108" s="33"/>
      <c r="TD108" s="33"/>
      <c r="TE108" s="33"/>
      <c r="TF108" s="33"/>
      <c r="TG108" s="33"/>
      <c r="TH108" s="33"/>
    </row>
    <row r="109" spans="1:528" s="34" customFormat="1" ht="15.75" hidden="1" x14ac:dyDescent="0.25">
      <c r="A109" s="111"/>
      <c r="B109" s="124"/>
      <c r="C109" s="124"/>
      <c r="D109" s="82" t="s">
        <v>402</v>
      </c>
      <c r="E109" s="113">
        <f>E116</f>
        <v>0</v>
      </c>
      <c r="F109" s="113">
        <f t="shared" ref="F109:P109" si="41">F116</f>
        <v>0</v>
      </c>
      <c r="G109" s="113">
        <f t="shared" si="41"/>
        <v>0</v>
      </c>
      <c r="H109" s="113">
        <f t="shared" si="41"/>
        <v>0</v>
      </c>
      <c r="I109" s="113">
        <f t="shared" si="41"/>
        <v>0</v>
      </c>
      <c r="J109" s="113">
        <f t="shared" si="41"/>
        <v>0</v>
      </c>
      <c r="K109" s="113">
        <f t="shared" si="41"/>
        <v>0</v>
      </c>
      <c r="L109" s="113">
        <f t="shared" si="41"/>
        <v>0</v>
      </c>
      <c r="M109" s="113">
        <f t="shared" si="41"/>
        <v>0</v>
      </c>
      <c r="N109" s="113">
        <f t="shared" si="41"/>
        <v>0</v>
      </c>
      <c r="O109" s="113">
        <f t="shared" si="41"/>
        <v>0</v>
      </c>
      <c r="P109" s="113">
        <f t="shared" si="41"/>
        <v>0</v>
      </c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33"/>
      <c r="IT109" s="33"/>
      <c r="IU109" s="33"/>
      <c r="IV109" s="33"/>
      <c r="IW109" s="33"/>
      <c r="IX109" s="33"/>
      <c r="IY109" s="33"/>
      <c r="IZ109" s="33"/>
      <c r="JA109" s="33"/>
      <c r="JB109" s="33"/>
      <c r="JC109" s="33"/>
      <c r="JD109" s="33"/>
      <c r="JE109" s="33"/>
      <c r="JF109" s="33"/>
      <c r="JG109" s="33"/>
      <c r="JH109" s="33"/>
      <c r="JI109" s="33"/>
      <c r="JJ109" s="33"/>
      <c r="JK109" s="33"/>
      <c r="JL109" s="33"/>
      <c r="JM109" s="33"/>
      <c r="JN109" s="33"/>
      <c r="JO109" s="33"/>
      <c r="JP109" s="33"/>
      <c r="JQ109" s="33"/>
      <c r="JR109" s="33"/>
      <c r="JS109" s="33"/>
      <c r="JT109" s="33"/>
      <c r="JU109" s="33"/>
      <c r="JV109" s="33"/>
      <c r="JW109" s="33"/>
      <c r="JX109" s="33"/>
      <c r="JY109" s="33"/>
      <c r="JZ109" s="33"/>
      <c r="KA109" s="33"/>
      <c r="KB109" s="33"/>
      <c r="KC109" s="33"/>
      <c r="KD109" s="33"/>
      <c r="KE109" s="33"/>
      <c r="KF109" s="33"/>
      <c r="KG109" s="33"/>
      <c r="KH109" s="33"/>
      <c r="KI109" s="33"/>
      <c r="KJ109" s="33"/>
      <c r="KK109" s="33"/>
      <c r="KL109" s="33"/>
      <c r="KM109" s="33"/>
      <c r="KN109" s="33"/>
      <c r="KO109" s="33"/>
      <c r="KP109" s="33"/>
      <c r="KQ109" s="33"/>
      <c r="KR109" s="33"/>
      <c r="KS109" s="33"/>
      <c r="KT109" s="33"/>
      <c r="KU109" s="33"/>
      <c r="KV109" s="33"/>
      <c r="KW109" s="33"/>
      <c r="KX109" s="33"/>
      <c r="KY109" s="33"/>
      <c r="KZ109" s="33"/>
      <c r="LA109" s="33"/>
      <c r="LB109" s="33"/>
      <c r="LC109" s="33"/>
      <c r="LD109" s="33"/>
      <c r="LE109" s="33"/>
      <c r="LF109" s="33"/>
      <c r="LG109" s="33"/>
      <c r="LH109" s="33"/>
      <c r="LI109" s="33"/>
      <c r="LJ109" s="33"/>
      <c r="LK109" s="33"/>
      <c r="LL109" s="33"/>
      <c r="LM109" s="33"/>
      <c r="LN109" s="33"/>
      <c r="LO109" s="33"/>
      <c r="LP109" s="33"/>
      <c r="LQ109" s="33"/>
      <c r="LR109" s="33"/>
      <c r="LS109" s="33"/>
      <c r="LT109" s="33"/>
      <c r="LU109" s="33"/>
      <c r="LV109" s="33"/>
      <c r="LW109" s="33"/>
      <c r="LX109" s="33"/>
      <c r="LY109" s="33"/>
      <c r="LZ109" s="33"/>
      <c r="MA109" s="33"/>
      <c r="MB109" s="33"/>
      <c r="MC109" s="33"/>
      <c r="MD109" s="33"/>
      <c r="ME109" s="33"/>
      <c r="MF109" s="33"/>
      <c r="MG109" s="33"/>
      <c r="MH109" s="33"/>
      <c r="MI109" s="33"/>
      <c r="MJ109" s="33"/>
      <c r="MK109" s="33"/>
      <c r="ML109" s="33"/>
      <c r="MM109" s="33"/>
      <c r="MN109" s="33"/>
      <c r="MO109" s="33"/>
      <c r="MP109" s="33"/>
      <c r="MQ109" s="33"/>
      <c r="MR109" s="33"/>
      <c r="MS109" s="33"/>
      <c r="MT109" s="33"/>
      <c r="MU109" s="33"/>
      <c r="MV109" s="33"/>
      <c r="MW109" s="33"/>
      <c r="MX109" s="33"/>
      <c r="MY109" s="33"/>
      <c r="MZ109" s="33"/>
      <c r="NA109" s="33"/>
      <c r="NB109" s="33"/>
      <c r="NC109" s="33"/>
      <c r="ND109" s="33"/>
      <c r="NE109" s="33"/>
      <c r="NF109" s="33"/>
      <c r="NG109" s="33"/>
      <c r="NH109" s="33"/>
      <c r="NI109" s="33"/>
      <c r="NJ109" s="33"/>
      <c r="NK109" s="33"/>
      <c r="NL109" s="33"/>
      <c r="NM109" s="33"/>
      <c r="NN109" s="33"/>
      <c r="NO109" s="33"/>
      <c r="NP109" s="33"/>
      <c r="NQ109" s="33"/>
      <c r="NR109" s="33"/>
      <c r="NS109" s="33"/>
      <c r="NT109" s="33"/>
      <c r="NU109" s="33"/>
      <c r="NV109" s="33"/>
      <c r="NW109" s="33"/>
      <c r="NX109" s="33"/>
      <c r="NY109" s="33"/>
      <c r="NZ109" s="33"/>
      <c r="OA109" s="33"/>
      <c r="OB109" s="33"/>
      <c r="OC109" s="33"/>
      <c r="OD109" s="33"/>
      <c r="OE109" s="33"/>
      <c r="OF109" s="33"/>
      <c r="OG109" s="33"/>
      <c r="OH109" s="33"/>
      <c r="OI109" s="33"/>
      <c r="OJ109" s="33"/>
      <c r="OK109" s="33"/>
      <c r="OL109" s="33"/>
      <c r="OM109" s="33"/>
      <c r="ON109" s="33"/>
      <c r="OO109" s="33"/>
      <c r="OP109" s="33"/>
      <c r="OQ109" s="33"/>
      <c r="OR109" s="33"/>
      <c r="OS109" s="33"/>
      <c r="OT109" s="33"/>
      <c r="OU109" s="33"/>
      <c r="OV109" s="33"/>
      <c r="OW109" s="33"/>
      <c r="OX109" s="33"/>
      <c r="OY109" s="33"/>
      <c r="OZ109" s="33"/>
      <c r="PA109" s="33"/>
      <c r="PB109" s="33"/>
      <c r="PC109" s="33"/>
      <c r="PD109" s="33"/>
      <c r="PE109" s="33"/>
      <c r="PF109" s="33"/>
      <c r="PG109" s="33"/>
      <c r="PH109" s="33"/>
      <c r="PI109" s="33"/>
      <c r="PJ109" s="33"/>
      <c r="PK109" s="33"/>
      <c r="PL109" s="33"/>
      <c r="PM109" s="33"/>
      <c r="PN109" s="33"/>
      <c r="PO109" s="33"/>
      <c r="PP109" s="33"/>
      <c r="PQ109" s="33"/>
      <c r="PR109" s="33"/>
      <c r="PS109" s="33"/>
      <c r="PT109" s="33"/>
      <c r="PU109" s="33"/>
      <c r="PV109" s="33"/>
      <c r="PW109" s="33"/>
      <c r="PX109" s="33"/>
      <c r="PY109" s="33"/>
      <c r="PZ109" s="33"/>
      <c r="QA109" s="33"/>
      <c r="QB109" s="33"/>
      <c r="QC109" s="33"/>
      <c r="QD109" s="33"/>
      <c r="QE109" s="33"/>
      <c r="QF109" s="33"/>
      <c r="QG109" s="33"/>
      <c r="QH109" s="33"/>
      <c r="QI109" s="33"/>
      <c r="QJ109" s="33"/>
      <c r="QK109" s="33"/>
      <c r="QL109" s="33"/>
      <c r="QM109" s="33"/>
      <c r="QN109" s="33"/>
      <c r="QO109" s="33"/>
      <c r="QP109" s="33"/>
      <c r="QQ109" s="33"/>
      <c r="QR109" s="33"/>
      <c r="QS109" s="33"/>
      <c r="QT109" s="33"/>
      <c r="QU109" s="33"/>
      <c r="QV109" s="33"/>
      <c r="QW109" s="33"/>
      <c r="QX109" s="33"/>
      <c r="QY109" s="33"/>
      <c r="QZ109" s="33"/>
      <c r="RA109" s="33"/>
      <c r="RB109" s="33"/>
      <c r="RC109" s="33"/>
      <c r="RD109" s="33"/>
      <c r="RE109" s="33"/>
      <c r="RF109" s="33"/>
      <c r="RG109" s="33"/>
      <c r="RH109" s="33"/>
      <c r="RI109" s="33"/>
      <c r="RJ109" s="33"/>
      <c r="RK109" s="33"/>
      <c r="RL109" s="33"/>
      <c r="RM109" s="33"/>
      <c r="RN109" s="33"/>
      <c r="RO109" s="33"/>
      <c r="RP109" s="33"/>
      <c r="RQ109" s="33"/>
      <c r="RR109" s="33"/>
      <c r="RS109" s="33"/>
      <c r="RT109" s="33"/>
      <c r="RU109" s="33"/>
      <c r="RV109" s="33"/>
      <c r="RW109" s="33"/>
      <c r="RX109" s="33"/>
      <c r="RY109" s="33"/>
      <c r="RZ109" s="33"/>
      <c r="SA109" s="33"/>
      <c r="SB109" s="33"/>
      <c r="SC109" s="33"/>
      <c r="SD109" s="33"/>
      <c r="SE109" s="33"/>
      <c r="SF109" s="33"/>
      <c r="SG109" s="33"/>
      <c r="SH109" s="33"/>
      <c r="SI109" s="33"/>
      <c r="SJ109" s="33"/>
      <c r="SK109" s="33"/>
      <c r="SL109" s="33"/>
      <c r="SM109" s="33"/>
      <c r="SN109" s="33"/>
      <c r="SO109" s="33"/>
      <c r="SP109" s="33"/>
      <c r="SQ109" s="33"/>
      <c r="SR109" s="33"/>
      <c r="SS109" s="33"/>
      <c r="ST109" s="33"/>
      <c r="SU109" s="33"/>
      <c r="SV109" s="33"/>
      <c r="SW109" s="33"/>
      <c r="SX109" s="33"/>
      <c r="SY109" s="33"/>
      <c r="SZ109" s="33"/>
      <c r="TA109" s="33"/>
      <c r="TB109" s="33"/>
      <c r="TC109" s="33"/>
      <c r="TD109" s="33"/>
      <c r="TE109" s="33"/>
      <c r="TF109" s="33"/>
      <c r="TG109" s="33"/>
      <c r="TH109" s="33"/>
    </row>
    <row r="110" spans="1:528" s="34" customFormat="1" ht="63" x14ac:dyDescent="0.25">
      <c r="A110" s="111"/>
      <c r="B110" s="124"/>
      <c r="C110" s="124"/>
      <c r="D110" s="82" t="s">
        <v>401</v>
      </c>
      <c r="E110" s="113">
        <f>E123+E126</f>
        <v>7670800</v>
      </c>
      <c r="F110" s="113">
        <f t="shared" ref="F110:P110" si="42">F123+F126</f>
        <v>7670800</v>
      </c>
      <c r="G110" s="113">
        <f t="shared" si="42"/>
        <v>0</v>
      </c>
      <c r="H110" s="113">
        <f t="shared" si="42"/>
        <v>0</v>
      </c>
      <c r="I110" s="113">
        <f t="shared" si="42"/>
        <v>0</v>
      </c>
      <c r="J110" s="113">
        <f t="shared" si="42"/>
        <v>0</v>
      </c>
      <c r="K110" s="113">
        <f>K123+K126</f>
        <v>0</v>
      </c>
      <c r="L110" s="113">
        <f t="shared" si="42"/>
        <v>0</v>
      </c>
      <c r="M110" s="113">
        <f t="shared" si="42"/>
        <v>0</v>
      </c>
      <c r="N110" s="113">
        <f t="shared" si="42"/>
        <v>0</v>
      </c>
      <c r="O110" s="113">
        <f t="shared" si="42"/>
        <v>0</v>
      </c>
      <c r="P110" s="113">
        <f t="shared" si="42"/>
        <v>7670800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  <c r="IW110" s="33"/>
      <c r="IX110" s="33"/>
      <c r="IY110" s="33"/>
      <c r="IZ110" s="33"/>
      <c r="JA110" s="33"/>
      <c r="JB110" s="33"/>
      <c r="JC110" s="33"/>
      <c r="JD110" s="33"/>
      <c r="JE110" s="33"/>
      <c r="JF110" s="33"/>
      <c r="JG110" s="33"/>
      <c r="JH110" s="33"/>
      <c r="JI110" s="33"/>
      <c r="JJ110" s="33"/>
      <c r="JK110" s="33"/>
      <c r="JL110" s="33"/>
      <c r="JM110" s="33"/>
      <c r="JN110" s="33"/>
      <c r="JO110" s="33"/>
      <c r="JP110" s="33"/>
      <c r="JQ110" s="33"/>
      <c r="JR110" s="33"/>
      <c r="JS110" s="33"/>
      <c r="JT110" s="33"/>
      <c r="JU110" s="33"/>
      <c r="JV110" s="33"/>
      <c r="JW110" s="33"/>
      <c r="JX110" s="33"/>
      <c r="JY110" s="33"/>
      <c r="JZ110" s="33"/>
      <c r="KA110" s="33"/>
      <c r="KB110" s="33"/>
      <c r="KC110" s="33"/>
      <c r="KD110" s="33"/>
      <c r="KE110" s="33"/>
      <c r="KF110" s="33"/>
      <c r="KG110" s="33"/>
      <c r="KH110" s="33"/>
      <c r="KI110" s="33"/>
      <c r="KJ110" s="33"/>
      <c r="KK110" s="33"/>
      <c r="KL110" s="33"/>
      <c r="KM110" s="33"/>
      <c r="KN110" s="33"/>
      <c r="KO110" s="33"/>
      <c r="KP110" s="33"/>
      <c r="KQ110" s="33"/>
      <c r="KR110" s="33"/>
      <c r="KS110" s="33"/>
      <c r="KT110" s="33"/>
      <c r="KU110" s="33"/>
      <c r="KV110" s="33"/>
      <c r="KW110" s="33"/>
      <c r="KX110" s="33"/>
      <c r="KY110" s="33"/>
      <c r="KZ110" s="33"/>
      <c r="LA110" s="33"/>
      <c r="LB110" s="33"/>
      <c r="LC110" s="33"/>
      <c r="LD110" s="33"/>
      <c r="LE110" s="33"/>
      <c r="LF110" s="33"/>
      <c r="LG110" s="33"/>
      <c r="LH110" s="33"/>
      <c r="LI110" s="33"/>
      <c r="LJ110" s="33"/>
      <c r="LK110" s="33"/>
      <c r="LL110" s="33"/>
      <c r="LM110" s="33"/>
      <c r="LN110" s="33"/>
      <c r="LO110" s="33"/>
      <c r="LP110" s="33"/>
      <c r="LQ110" s="33"/>
      <c r="LR110" s="33"/>
      <c r="LS110" s="33"/>
      <c r="LT110" s="33"/>
      <c r="LU110" s="33"/>
      <c r="LV110" s="33"/>
      <c r="LW110" s="33"/>
      <c r="LX110" s="33"/>
      <c r="LY110" s="33"/>
      <c r="LZ110" s="33"/>
      <c r="MA110" s="33"/>
      <c r="MB110" s="33"/>
      <c r="MC110" s="33"/>
      <c r="MD110" s="33"/>
      <c r="ME110" s="33"/>
      <c r="MF110" s="33"/>
      <c r="MG110" s="33"/>
      <c r="MH110" s="33"/>
      <c r="MI110" s="33"/>
      <c r="MJ110" s="33"/>
      <c r="MK110" s="33"/>
      <c r="ML110" s="33"/>
      <c r="MM110" s="33"/>
      <c r="MN110" s="33"/>
      <c r="MO110" s="33"/>
      <c r="MP110" s="33"/>
      <c r="MQ110" s="33"/>
      <c r="MR110" s="33"/>
      <c r="MS110" s="33"/>
      <c r="MT110" s="33"/>
      <c r="MU110" s="33"/>
      <c r="MV110" s="33"/>
      <c r="MW110" s="33"/>
      <c r="MX110" s="33"/>
      <c r="MY110" s="33"/>
      <c r="MZ110" s="33"/>
      <c r="NA110" s="33"/>
      <c r="NB110" s="33"/>
      <c r="NC110" s="33"/>
      <c r="ND110" s="33"/>
      <c r="NE110" s="33"/>
      <c r="NF110" s="33"/>
      <c r="NG110" s="33"/>
      <c r="NH110" s="33"/>
      <c r="NI110" s="33"/>
      <c r="NJ110" s="33"/>
      <c r="NK110" s="33"/>
      <c r="NL110" s="33"/>
      <c r="NM110" s="33"/>
      <c r="NN110" s="33"/>
      <c r="NO110" s="33"/>
      <c r="NP110" s="33"/>
      <c r="NQ110" s="33"/>
      <c r="NR110" s="33"/>
      <c r="NS110" s="33"/>
      <c r="NT110" s="33"/>
      <c r="NU110" s="33"/>
      <c r="NV110" s="33"/>
      <c r="NW110" s="33"/>
      <c r="NX110" s="33"/>
      <c r="NY110" s="33"/>
      <c r="NZ110" s="33"/>
      <c r="OA110" s="33"/>
      <c r="OB110" s="33"/>
      <c r="OC110" s="33"/>
      <c r="OD110" s="33"/>
      <c r="OE110" s="33"/>
      <c r="OF110" s="33"/>
      <c r="OG110" s="33"/>
      <c r="OH110" s="33"/>
      <c r="OI110" s="33"/>
      <c r="OJ110" s="33"/>
      <c r="OK110" s="33"/>
      <c r="OL110" s="33"/>
      <c r="OM110" s="33"/>
      <c r="ON110" s="33"/>
      <c r="OO110" s="33"/>
      <c r="OP110" s="33"/>
      <c r="OQ110" s="33"/>
      <c r="OR110" s="33"/>
      <c r="OS110" s="33"/>
      <c r="OT110" s="33"/>
      <c r="OU110" s="33"/>
      <c r="OV110" s="33"/>
      <c r="OW110" s="33"/>
      <c r="OX110" s="33"/>
      <c r="OY110" s="33"/>
      <c r="OZ110" s="33"/>
      <c r="PA110" s="33"/>
      <c r="PB110" s="33"/>
      <c r="PC110" s="33"/>
      <c r="PD110" s="33"/>
      <c r="PE110" s="33"/>
      <c r="PF110" s="33"/>
      <c r="PG110" s="33"/>
      <c r="PH110" s="33"/>
      <c r="PI110" s="33"/>
      <c r="PJ110" s="33"/>
      <c r="PK110" s="33"/>
      <c r="PL110" s="33"/>
      <c r="PM110" s="33"/>
      <c r="PN110" s="33"/>
      <c r="PO110" s="33"/>
      <c r="PP110" s="33"/>
      <c r="PQ110" s="33"/>
      <c r="PR110" s="33"/>
      <c r="PS110" s="33"/>
      <c r="PT110" s="33"/>
      <c r="PU110" s="33"/>
      <c r="PV110" s="33"/>
      <c r="PW110" s="33"/>
      <c r="PX110" s="33"/>
      <c r="PY110" s="33"/>
      <c r="PZ110" s="33"/>
      <c r="QA110" s="33"/>
      <c r="QB110" s="33"/>
      <c r="QC110" s="33"/>
      <c r="QD110" s="33"/>
      <c r="QE110" s="33"/>
      <c r="QF110" s="33"/>
      <c r="QG110" s="33"/>
      <c r="QH110" s="33"/>
      <c r="QI110" s="33"/>
      <c r="QJ110" s="33"/>
      <c r="QK110" s="33"/>
      <c r="QL110" s="33"/>
      <c r="QM110" s="33"/>
      <c r="QN110" s="33"/>
      <c r="QO110" s="33"/>
      <c r="QP110" s="33"/>
      <c r="QQ110" s="33"/>
      <c r="QR110" s="33"/>
      <c r="QS110" s="33"/>
      <c r="QT110" s="33"/>
      <c r="QU110" s="33"/>
      <c r="QV110" s="33"/>
      <c r="QW110" s="33"/>
      <c r="QX110" s="33"/>
      <c r="QY110" s="33"/>
      <c r="QZ110" s="33"/>
      <c r="RA110" s="33"/>
      <c r="RB110" s="33"/>
      <c r="RC110" s="33"/>
      <c r="RD110" s="33"/>
      <c r="RE110" s="33"/>
      <c r="RF110" s="33"/>
      <c r="RG110" s="33"/>
      <c r="RH110" s="33"/>
      <c r="RI110" s="33"/>
      <c r="RJ110" s="33"/>
      <c r="RK110" s="33"/>
      <c r="RL110" s="33"/>
      <c r="RM110" s="33"/>
      <c r="RN110" s="33"/>
      <c r="RO110" s="33"/>
      <c r="RP110" s="33"/>
      <c r="RQ110" s="33"/>
      <c r="RR110" s="33"/>
      <c r="RS110" s="33"/>
      <c r="RT110" s="33"/>
      <c r="RU110" s="33"/>
      <c r="RV110" s="33"/>
      <c r="RW110" s="33"/>
      <c r="RX110" s="33"/>
      <c r="RY110" s="33"/>
      <c r="RZ110" s="33"/>
      <c r="SA110" s="33"/>
      <c r="SB110" s="33"/>
      <c r="SC110" s="33"/>
      <c r="SD110" s="33"/>
      <c r="SE110" s="33"/>
      <c r="SF110" s="33"/>
      <c r="SG110" s="33"/>
      <c r="SH110" s="33"/>
      <c r="SI110" s="33"/>
      <c r="SJ110" s="33"/>
      <c r="SK110" s="33"/>
      <c r="SL110" s="33"/>
      <c r="SM110" s="33"/>
      <c r="SN110" s="33"/>
      <c r="SO110" s="33"/>
      <c r="SP110" s="33"/>
      <c r="SQ110" s="33"/>
      <c r="SR110" s="33"/>
      <c r="SS110" s="33"/>
      <c r="ST110" s="33"/>
      <c r="SU110" s="33"/>
      <c r="SV110" s="33"/>
      <c r="SW110" s="33"/>
      <c r="SX110" s="33"/>
      <c r="SY110" s="33"/>
      <c r="SZ110" s="33"/>
      <c r="TA110" s="33"/>
      <c r="TB110" s="33"/>
      <c r="TC110" s="33"/>
      <c r="TD110" s="33"/>
      <c r="TE110" s="33"/>
      <c r="TF110" s="33"/>
      <c r="TG110" s="33"/>
      <c r="TH110" s="33"/>
    </row>
    <row r="111" spans="1:528" s="34" customFormat="1" ht="15.75" x14ac:dyDescent="0.25">
      <c r="A111" s="111"/>
      <c r="B111" s="124"/>
      <c r="C111" s="124"/>
      <c r="D111" s="88" t="s">
        <v>429</v>
      </c>
      <c r="E111" s="113">
        <f>E134</f>
        <v>0</v>
      </c>
      <c r="F111" s="113">
        <f t="shared" ref="F111:P111" si="43">F134</f>
        <v>0</v>
      </c>
      <c r="G111" s="113">
        <f t="shared" si="43"/>
        <v>0</v>
      </c>
      <c r="H111" s="113">
        <f t="shared" si="43"/>
        <v>0</v>
      </c>
      <c r="I111" s="113">
        <f t="shared" si="43"/>
        <v>0</v>
      </c>
      <c r="J111" s="113">
        <f t="shared" si="43"/>
        <v>4662070.12</v>
      </c>
      <c r="K111" s="113">
        <f t="shared" si="43"/>
        <v>4662070.12</v>
      </c>
      <c r="L111" s="113">
        <f t="shared" si="43"/>
        <v>0</v>
      </c>
      <c r="M111" s="113">
        <f t="shared" si="43"/>
        <v>0</v>
      </c>
      <c r="N111" s="113">
        <f t="shared" si="43"/>
        <v>0</v>
      </c>
      <c r="O111" s="113">
        <f t="shared" si="43"/>
        <v>4662070.12</v>
      </c>
      <c r="P111" s="113">
        <f t="shared" si="43"/>
        <v>4662070.12</v>
      </c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3"/>
      <c r="KM111" s="33"/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3"/>
      <c r="LI111" s="33"/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3"/>
      <c r="ME111" s="33"/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33"/>
      <c r="NA111" s="33"/>
      <c r="NB111" s="33"/>
      <c r="NC111" s="33"/>
      <c r="ND111" s="33"/>
      <c r="NE111" s="33"/>
      <c r="NF111" s="33"/>
      <c r="NG111" s="33"/>
      <c r="NH111" s="33"/>
      <c r="NI111" s="33"/>
      <c r="NJ111" s="33"/>
      <c r="NK111" s="33"/>
      <c r="NL111" s="33"/>
      <c r="NM111" s="33"/>
      <c r="NN111" s="33"/>
      <c r="NO111" s="33"/>
      <c r="NP111" s="33"/>
      <c r="NQ111" s="33"/>
      <c r="NR111" s="33"/>
      <c r="NS111" s="33"/>
      <c r="NT111" s="33"/>
      <c r="NU111" s="33"/>
      <c r="NV111" s="33"/>
      <c r="NW111" s="33"/>
      <c r="NX111" s="33"/>
      <c r="NY111" s="33"/>
      <c r="NZ111" s="33"/>
      <c r="OA111" s="33"/>
      <c r="OB111" s="33"/>
      <c r="OC111" s="33"/>
      <c r="OD111" s="33"/>
      <c r="OE111" s="33"/>
      <c r="OF111" s="33"/>
      <c r="OG111" s="33"/>
      <c r="OH111" s="33"/>
      <c r="OI111" s="33"/>
      <c r="OJ111" s="33"/>
      <c r="OK111" s="33"/>
      <c r="OL111" s="33"/>
      <c r="OM111" s="33"/>
      <c r="ON111" s="33"/>
      <c r="OO111" s="33"/>
      <c r="OP111" s="33"/>
      <c r="OQ111" s="33"/>
      <c r="OR111" s="33"/>
      <c r="OS111" s="33"/>
      <c r="OT111" s="33"/>
      <c r="OU111" s="33"/>
      <c r="OV111" s="33"/>
      <c r="OW111" s="33"/>
      <c r="OX111" s="33"/>
      <c r="OY111" s="33"/>
      <c r="OZ111" s="33"/>
      <c r="PA111" s="33"/>
      <c r="PB111" s="33"/>
      <c r="PC111" s="33"/>
      <c r="PD111" s="33"/>
      <c r="PE111" s="33"/>
      <c r="PF111" s="33"/>
      <c r="PG111" s="33"/>
      <c r="PH111" s="33"/>
      <c r="PI111" s="33"/>
      <c r="PJ111" s="33"/>
      <c r="PK111" s="33"/>
      <c r="PL111" s="33"/>
      <c r="PM111" s="33"/>
      <c r="PN111" s="33"/>
      <c r="PO111" s="33"/>
      <c r="PP111" s="33"/>
      <c r="PQ111" s="33"/>
      <c r="PR111" s="33"/>
      <c r="PS111" s="33"/>
      <c r="PT111" s="33"/>
      <c r="PU111" s="33"/>
      <c r="PV111" s="33"/>
      <c r="PW111" s="33"/>
      <c r="PX111" s="33"/>
      <c r="PY111" s="33"/>
      <c r="PZ111" s="33"/>
      <c r="QA111" s="33"/>
      <c r="QB111" s="33"/>
      <c r="QC111" s="33"/>
      <c r="QD111" s="33"/>
      <c r="QE111" s="33"/>
      <c r="QF111" s="33"/>
      <c r="QG111" s="33"/>
      <c r="QH111" s="33"/>
      <c r="QI111" s="33"/>
      <c r="QJ111" s="33"/>
      <c r="QK111" s="33"/>
      <c r="QL111" s="33"/>
      <c r="QM111" s="33"/>
      <c r="QN111" s="33"/>
      <c r="QO111" s="33"/>
      <c r="QP111" s="33"/>
      <c r="QQ111" s="33"/>
      <c r="QR111" s="33"/>
      <c r="QS111" s="33"/>
      <c r="QT111" s="33"/>
      <c r="QU111" s="33"/>
      <c r="QV111" s="33"/>
      <c r="QW111" s="33"/>
      <c r="QX111" s="33"/>
      <c r="QY111" s="33"/>
      <c r="QZ111" s="33"/>
      <c r="RA111" s="33"/>
      <c r="RB111" s="33"/>
      <c r="RC111" s="33"/>
      <c r="RD111" s="33"/>
      <c r="RE111" s="33"/>
      <c r="RF111" s="33"/>
      <c r="RG111" s="33"/>
      <c r="RH111" s="33"/>
      <c r="RI111" s="33"/>
      <c r="RJ111" s="33"/>
      <c r="RK111" s="33"/>
      <c r="RL111" s="33"/>
      <c r="RM111" s="33"/>
      <c r="RN111" s="33"/>
      <c r="RO111" s="33"/>
      <c r="RP111" s="33"/>
      <c r="RQ111" s="33"/>
      <c r="RR111" s="33"/>
      <c r="RS111" s="33"/>
      <c r="RT111" s="33"/>
      <c r="RU111" s="33"/>
      <c r="RV111" s="33"/>
      <c r="RW111" s="33"/>
      <c r="RX111" s="33"/>
      <c r="RY111" s="33"/>
      <c r="RZ111" s="33"/>
      <c r="SA111" s="33"/>
      <c r="SB111" s="33"/>
      <c r="SC111" s="33"/>
      <c r="SD111" s="33"/>
      <c r="SE111" s="33"/>
      <c r="SF111" s="33"/>
      <c r="SG111" s="33"/>
      <c r="SH111" s="33"/>
      <c r="SI111" s="33"/>
      <c r="SJ111" s="33"/>
      <c r="SK111" s="33"/>
      <c r="SL111" s="33"/>
      <c r="SM111" s="33"/>
      <c r="SN111" s="33"/>
      <c r="SO111" s="33"/>
      <c r="SP111" s="33"/>
      <c r="SQ111" s="33"/>
      <c r="SR111" s="33"/>
      <c r="SS111" s="33"/>
      <c r="ST111" s="33"/>
      <c r="SU111" s="33"/>
      <c r="SV111" s="33"/>
      <c r="SW111" s="33"/>
      <c r="SX111" s="33"/>
      <c r="SY111" s="33"/>
      <c r="SZ111" s="33"/>
      <c r="TA111" s="33"/>
      <c r="TB111" s="33"/>
      <c r="TC111" s="33"/>
      <c r="TD111" s="33"/>
      <c r="TE111" s="33"/>
      <c r="TF111" s="33"/>
      <c r="TG111" s="33"/>
      <c r="TH111" s="33"/>
    </row>
    <row r="112" spans="1:528" s="22" customFormat="1" ht="48" customHeight="1" x14ac:dyDescent="0.25">
      <c r="A112" s="60" t="s">
        <v>175</v>
      </c>
      <c r="B112" s="108" t="str">
        <f>'дод 7'!A19</f>
        <v>0160</v>
      </c>
      <c r="C112" s="108" t="str">
        <f>'дод 7'!B19</f>
        <v>0111</v>
      </c>
      <c r="D112" s="36" t="s">
        <v>515</v>
      </c>
      <c r="E112" s="114">
        <f t="shared" ref="E112:E136" si="44">F112+I112</f>
        <v>2550200</v>
      </c>
      <c r="F112" s="114">
        <f>2547700+2500</f>
        <v>2550200</v>
      </c>
      <c r="G112" s="114">
        <v>1956200</v>
      </c>
      <c r="H112" s="114">
        <v>29900</v>
      </c>
      <c r="I112" s="114"/>
      <c r="J112" s="114">
        <f>L112+O112</f>
        <v>600000</v>
      </c>
      <c r="K112" s="114">
        <v>600000</v>
      </c>
      <c r="L112" s="114"/>
      <c r="M112" s="114"/>
      <c r="N112" s="114"/>
      <c r="O112" s="114">
        <v>600000</v>
      </c>
      <c r="P112" s="114">
        <f t="shared" ref="P112:P136" si="45">E112+J112</f>
        <v>3150200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  <c r="TF112" s="23"/>
      <c r="TG112" s="23"/>
      <c r="TH112" s="23"/>
    </row>
    <row r="113" spans="1:528" s="22" customFormat="1" ht="33" customHeight="1" x14ac:dyDescent="0.25">
      <c r="A113" s="60" t="s">
        <v>176</v>
      </c>
      <c r="B113" s="108" t="str">
        <f>'дод 7'!A68</f>
        <v>2010</v>
      </c>
      <c r="C113" s="108" t="str">
        <f>'дод 7'!B68</f>
        <v>0731</v>
      </c>
      <c r="D113" s="6" t="s">
        <v>478</v>
      </c>
      <c r="E113" s="114">
        <f t="shared" si="44"/>
        <v>33423521</v>
      </c>
      <c r="F113" s="114">
        <f>31536400+1200921+149100+497100+40000</f>
        <v>33423521</v>
      </c>
      <c r="G113" s="114"/>
      <c r="H113" s="114"/>
      <c r="I113" s="128"/>
      <c r="J113" s="114">
        <f t="shared" ref="J113:J136" si="46">L113+O113</f>
        <v>39324000</v>
      </c>
      <c r="K113" s="114">
        <f>39000000+264000+60000</f>
        <v>39324000</v>
      </c>
      <c r="L113" s="114"/>
      <c r="M113" s="114"/>
      <c r="N113" s="114"/>
      <c r="O113" s="114">
        <f>39000000+264000+60000</f>
        <v>39324000</v>
      </c>
      <c r="P113" s="114">
        <f t="shared" si="45"/>
        <v>72747521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  <c r="TF113" s="23"/>
      <c r="TG113" s="23"/>
      <c r="TH113" s="23"/>
    </row>
    <row r="114" spans="1:528" s="24" customFormat="1" ht="30" hidden="1" customHeight="1" x14ac:dyDescent="0.25">
      <c r="A114" s="89"/>
      <c r="B114" s="126"/>
      <c r="C114" s="126"/>
      <c r="D114" s="92" t="s">
        <v>399</v>
      </c>
      <c r="E114" s="116">
        <f t="shared" si="44"/>
        <v>0</v>
      </c>
      <c r="F114" s="116"/>
      <c r="G114" s="116"/>
      <c r="H114" s="116"/>
      <c r="I114" s="129"/>
      <c r="J114" s="116">
        <f t="shared" si="46"/>
        <v>0</v>
      </c>
      <c r="K114" s="116"/>
      <c r="L114" s="116"/>
      <c r="M114" s="116"/>
      <c r="N114" s="116"/>
      <c r="O114" s="116"/>
      <c r="P114" s="116">
        <f t="shared" si="45"/>
        <v>0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  <c r="TH114" s="30"/>
    </row>
    <row r="115" spans="1:528" s="24" customFormat="1" ht="45" hidden="1" customHeight="1" x14ac:dyDescent="0.25">
      <c r="A115" s="89"/>
      <c r="B115" s="126"/>
      <c r="C115" s="126"/>
      <c r="D115" s="92" t="s">
        <v>400</v>
      </c>
      <c r="E115" s="116">
        <f t="shared" si="44"/>
        <v>0</v>
      </c>
      <c r="F115" s="116"/>
      <c r="G115" s="116"/>
      <c r="H115" s="116"/>
      <c r="I115" s="116"/>
      <c r="J115" s="116">
        <f t="shared" si="46"/>
        <v>0</v>
      </c>
      <c r="K115" s="116"/>
      <c r="L115" s="116"/>
      <c r="M115" s="116"/>
      <c r="N115" s="116"/>
      <c r="O115" s="116"/>
      <c r="P115" s="116">
        <f t="shared" si="45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</row>
    <row r="116" spans="1:528" s="24" customFormat="1" ht="15" hidden="1" customHeight="1" x14ac:dyDescent="0.25">
      <c r="A116" s="89"/>
      <c r="B116" s="126"/>
      <c r="C116" s="126"/>
      <c r="D116" s="92" t="s">
        <v>402</v>
      </c>
      <c r="E116" s="116">
        <f t="shared" si="44"/>
        <v>0</v>
      </c>
      <c r="F116" s="116"/>
      <c r="G116" s="116"/>
      <c r="H116" s="116"/>
      <c r="I116" s="129"/>
      <c r="J116" s="116">
        <f t="shared" si="46"/>
        <v>0</v>
      </c>
      <c r="K116" s="116"/>
      <c r="L116" s="116"/>
      <c r="M116" s="116"/>
      <c r="N116" s="116"/>
      <c r="O116" s="116"/>
      <c r="P116" s="116">
        <f t="shared" si="45"/>
        <v>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  <c r="TH116" s="30"/>
    </row>
    <row r="117" spans="1:528" s="22" customFormat="1" ht="30" hidden="1" customHeight="1" x14ac:dyDescent="0.25">
      <c r="A117" s="60" t="s">
        <v>459</v>
      </c>
      <c r="B117" s="108">
        <v>2020</v>
      </c>
      <c r="C117" s="60" t="s">
        <v>460</v>
      </c>
      <c r="D117" s="61" t="str">
        <f>'дод 7'!C72</f>
        <v xml:space="preserve"> Спеціалізована стаціонарна медична допомога населенню</v>
      </c>
      <c r="E117" s="114">
        <f t="shared" si="44"/>
        <v>0</v>
      </c>
      <c r="F117" s="114"/>
      <c r="G117" s="128"/>
      <c r="H117" s="128"/>
      <c r="I117" s="128"/>
      <c r="J117" s="114">
        <f t="shared" si="46"/>
        <v>0</v>
      </c>
      <c r="K117" s="114"/>
      <c r="L117" s="114"/>
      <c r="M117" s="114"/>
      <c r="N117" s="114"/>
      <c r="O117" s="114"/>
      <c r="P117" s="114">
        <f t="shared" si="45"/>
        <v>0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  <c r="SQ117" s="23"/>
      <c r="SR117" s="23"/>
      <c r="SS117" s="23"/>
      <c r="ST117" s="23"/>
      <c r="SU117" s="23"/>
      <c r="SV117" s="23"/>
      <c r="SW117" s="23"/>
      <c r="SX117" s="23"/>
      <c r="SY117" s="23"/>
      <c r="SZ117" s="23"/>
      <c r="TA117" s="23"/>
      <c r="TB117" s="23"/>
      <c r="TC117" s="23"/>
      <c r="TD117" s="23"/>
      <c r="TE117" s="23"/>
      <c r="TF117" s="23"/>
      <c r="TG117" s="23"/>
      <c r="TH117" s="23"/>
    </row>
    <row r="118" spans="1:528" s="22" customFormat="1" ht="36.75" customHeight="1" x14ac:dyDescent="0.25">
      <c r="A118" s="60" t="s">
        <v>181</v>
      </c>
      <c r="B118" s="108" t="str">
        <f>'дод 7'!A73</f>
        <v>2030</v>
      </c>
      <c r="C118" s="108" t="str">
        <f>'дод 7'!B73</f>
        <v>0733</v>
      </c>
      <c r="D118" s="61" t="s">
        <v>479</v>
      </c>
      <c r="E118" s="114">
        <f t="shared" si="44"/>
        <v>3317600</v>
      </c>
      <c r="F118" s="114">
        <v>3317600</v>
      </c>
      <c r="G118" s="130"/>
      <c r="H118" s="130"/>
      <c r="I118" s="128"/>
      <c r="J118" s="114">
        <f t="shared" si="46"/>
        <v>5100000</v>
      </c>
      <c r="K118" s="114">
        <v>5100000</v>
      </c>
      <c r="L118" s="114"/>
      <c r="M118" s="114"/>
      <c r="N118" s="114"/>
      <c r="O118" s="114">
        <v>5100000</v>
      </c>
      <c r="P118" s="114">
        <f t="shared" si="45"/>
        <v>8417600</v>
      </c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  <c r="TH118" s="23"/>
    </row>
    <row r="119" spans="1:528" s="24" customFormat="1" ht="30" hidden="1" customHeight="1" x14ac:dyDescent="0.25">
      <c r="A119" s="89"/>
      <c r="B119" s="126"/>
      <c r="C119" s="126"/>
      <c r="D119" s="92" t="s">
        <v>399</v>
      </c>
      <c r="E119" s="116">
        <f t="shared" si="44"/>
        <v>0</v>
      </c>
      <c r="F119" s="116"/>
      <c r="G119" s="129"/>
      <c r="H119" s="129"/>
      <c r="I119" s="129"/>
      <c r="J119" s="116"/>
      <c r="K119" s="116"/>
      <c r="L119" s="116"/>
      <c r="M119" s="116"/>
      <c r="N119" s="116"/>
      <c r="O119" s="116"/>
      <c r="P119" s="116">
        <f t="shared" si="45"/>
        <v>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  <c r="TH119" s="30"/>
    </row>
    <row r="120" spans="1:528" s="22" customFormat="1" ht="24" customHeight="1" x14ac:dyDescent="0.25">
      <c r="A120" s="60" t="s">
        <v>180</v>
      </c>
      <c r="B120" s="108" t="str">
        <f>'дод 7'!A75</f>
        <v>2100</v>
      </c>
      <c r="C120" s="108" t="str">
        <f>'дод 7'!B75</f>
        <v>0722</v>
      </c>
      <c r="D120" s="61" t="str">
        <f>'дод 7'!C75</f>
        <v>Стоматологічна допомога населенню</v>
      </c>
      <c r="E120" s="114">
        <f t="shared" si="44"/>
        <v>7602100</v>
      </c>
      <c r="F120" s="114">
        <v>7602100</v>
      </c>
      <c r="G120" s="130"/>
      <c r="H120" s="130"/>
      <c r="I120" s="128"/>
      <c r="J120" s="114">
        <f t="shared" si="46"/>
        <v>0</v>
      </c>
      <c r="K120" s="114"/>
      <c r="L120" s="114"/>
      <c r="M120" s="114"/>
      <c r="N120" s="114"/>
      <c r="O120" s="114"/>
      <c r="P120" s="114">
        <f t="shared" si="45"/>
        <v>7602100</v>
      </c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F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N120" s="23"/>
      <c r="MO120" s="23"/>
      <c r="MP120" s="23"/>
      <c r="MQ120" s="23"/>
      <c r="MR120" s="23"/>
      <c r="MS120" s="23"/>
      <c r="MT120" s="23"/>
      <c r="MU120" s="23"/>
      <c r="MV120" s="23"/>
      <c r="MW120" s="23"/>
      <c r="MX120" s="23"/>
      <c r="MY120" s="23"/>
      <c r="MZ120" s="23"/>
      <c r="NA120" s="23"/>
      <c r="NB120" s="23"/>
      <c r="NC120" s="23"/>
      <c r="ND120" s="23"/>
      <c r="NE120" s="23"/>
      <c r="NF120" s="23"/>
      <c r="NG120" s="23"/>
      <c r="NH120" s="23"/>
      <c r="NI120" s="23"/>
      <c r="NJ120" s="23"/>
      <c r="NK120" s="23"/>
      <c r="NL120" s="23"/>
      <c r="NM120" s="23"/>
      <c r="NN120" s="23"/>
      <c r="NO120" s="23"/>
      <c r="NP120" s="23"/>
      <c r="NQ120" s="23"/>
      <c r="NR120" s="23"/>
      <c r="NS120" s="23"/>
      <c r="NT120" s="23"/>
      <c r="NU120" s="23"/>
      <c r="NV120" s="23"/>
      <c r="NW120" s="23"/>
      <c r="NX120" s="23"/>
      <c r="NY120" s="23"/>
      <c r="NZ120" s="23"/>
      <c r="OA120" s="23"/>
      <c r="OB120" s="23"/>
      <c r="OC120" s="23"/>
      <c r="OD120" s="23"/>
      <c r="OE120" s="23"/>
      <c r="OF120" s="23"/>
      <c r="OG120" s="23"/>
      <c r="OH120" s="23"/>
      <c r="OI120" s="23"/>
      <c r="OJ120" s="23"/>
      <c r="OK120" s="23"/>
      <c r="OL120" s="23"/>
      <c r="OM120" s="23"/>
      <c r="ON120" s="23"/>
      <c r="OO120" s="23"/>
      <c r="OP120" s="23"/>
      <c r="OQ120" s="23"/>
      <c r="OR120" s="23"/>
      <c r="OS120" s="23"/>
      <c r="OT120" s="23"/>
      <c r="OU120" s="23"/>
      <c r="OV120" s="23"/>
      <c r="OW120" s="23"/>
      <c r="OX120" s="23"/>
      <c r="OY120" s="23"/>
      <c r="OZ120" s="23"/>
      <c r="PA120" s="23"/>
      <c r="PB120" s="23"/>
      <c r="PC120" s="23"/>
      <c r="PD120" s="23"/>
      <c r="PE120" s="23"/>
      <c r="PF120" s="23"/>
      <c r="PG120" s="23"/>
      <c r="PH120" s="23"/>
      <c r="PI120" s="23"/>
      <c r="PJ120" s="23"/>
      <c r="PK120" s="23"/>
      <c r="PL120" s="23"/>
      <c r="PM120" s="23"/>
      <c r="PN120" s="23"/>
      <c r="PO120" s="23"/>
      <c r="PP120" s="23"/>
      <c r="PQ120" s="23"/>
      <c r="PR120" s="23"/>
      <c r="PS120" s="23"/>
      <c r="PT120" s="23"/>
      <c r="PU120" s="23"/>
      <c r="PV120" s="23"/>
      <c r="PW120" s="23"/>
      <c r="PX120" s="23"/>
      <c r="PY120" s="23"/>
      <c r="PZ120" s="23"/>
      <c r="QA120" s="23"/>
      <c r="QB120" s="23"/>
      <c r="QC120" s="23"/>
      <c r="QD120" s="23"/>
      <c r="QE120" s="23"/>
      <c r="QF120" s="23"/>
      <c r="QG120" s="23"/>
      <c r="QH120" s="23"/>
      <c r="QI120" s="23"/>
      <c r="QJ120" s="23"/>
      <c r="QK120" s="23"/>
      <c r="QL120" s="23"/>
      <c r="QM120" s="23"/>
      <c r="QN120" s="23"/>
      <c r="QO120" s="23"/>
      <c r="QP120" s="23"/>
      <c r="QQ120" s="23"/>
      <c r="QR120" s="23"/>
      <c r="QS120" s="23"/>
      <c r="QT120" s="23"/>
      <c r="QU120" s="23"/>
      <c r="QV120" s="23"/>
      <c r="QW120" s="23"/>
      <c r="QX120" s="23"/>
      <c r="QY120" s="23"/>
      <c r="QZ120" s="23"/>
      <c r="RA120" s="23"/>
      <c r="RB120" s="23"/>
      <c r="RC120" s="23"/>
      <c r="RD120" s="23"/>
      <c r="RE120" s="23"/>
      <c r="RF120" s="23"/>
      <c r="RG120" s="23"/>
      <c r="RH120" s="23"/>
      <c r="RI120" s="23"/>
      <c r="RJ120" s="23"/>
      <c r="RK120" s="23"/>
      <c r="RL120" s="23"/>
      <c r="RM120" s="23"/>
      <c r="RN120" s="23"/>
      <c r="RO120" s="23"/>
      <c r="RP120" s="23"/>
      <c r="RQ120" s="23"/>
      <c r="RR120" s="23"/>
      <c r="RS120" s="23"/>
      <c r="RT120" s="23"/>
      <c r="RU120" s="23"/>
      <c r="RV120" s="23"/>
      <c r="RW120" s="23"/>
      <c r="RX120" s="23"/>
      <c r="RY120" s="23"/>
      <c r="RZ120" s="23"/>
      <c r="SA120" s="23"/>
      <c r="SB120" s="23"/>
      <c r="SC120" s="23"/>
      <c r="SD120" s="23"/>
      <c r="SE120" s="23"/>
      <c r="SF120" s="23"/>
      <c r="SG120" s="23"/>
      <c r="SH120" s="23"/>
      <c r="SI120" s="23"/>
      <c r="SJ120" s="23"/>
      <c r="SK120" s="23"/>
      <c r="SL120" s="23"/>
      <c r="SM120" s="23"/>
      <c r="SN120" s="23"/>
      <c r="SO120" s="23"/>
      <c r="SP120" s="23"/>
      <c r="SQ120" s="23"/>
      <c r="SR120" s="23"/>
      <c r="SS120" s="23"/>
      <c r="ST120" s="23"/>
      <c r="SU120" s="23"/>
      <c r="SV120" s="23"/>
      <c r="SW120" s="23"/>
      <c r="SX120" s="23"/>
      <c r="SY120" s="23"/>
      <c r="SZ120" s="23"/>
      <c r="TA120" s="23"/>
      <c r="TB120" s="23"/>
      <c r="TC120" s="23"/>
      <c r="TD120" s="23"/>
      <c r="TE120" s="23"/>
      <c r="TF120" s="23"/>
      <c r="TG120" s="23"/>
      <c r="TH120" s="23"/>
    </row>
    <row r="121" spans="1:528" s="24" customFormat="1" ht="30" hidden="1" customHeight="1" x14ac:dyDescent="0.25">
      <c r="A121" s="89"/>
      <c r="B121" s="126"/>
      <c r="C121" s="126"/>
      <c r="D121" s="92" t="s">
        <v>399</v>
      </c>
      <c r="E121" s="116">
        <f t="shared" si="44"/>
        <v>0</v>
      </c>
      <c r="F121" s="116"/>
      <c r="G121" s="129"/>
      <c r="H121" s="129"/>
      <c r="I121" s="129"/>
      <c r="J121" s="116">
        <f t="shared" si="46"/>
        <v>0</v>
      </c>
      <c r="K121" s="116"/>
      <c r="L121" s="116"/>
      <c r="M121" s="116"/>
      <c r="N121" s="116"/>
      <c r="O121" s="116"/>
      <c r="P121" s="116">
        <f t="shared" si="45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  <c r="TH121" s="30"/>
    </row>
    <row r="122" spans="1:528" s="22" customFormat="1" ht="48" customHeight="1" x14ac:dyDescent="0.25">
      <c r="A122" s="60" t="s">
        <v>179</v>
      </c>
      <c r="B122" s="108" t="str">
        <f>'дод 7'!A77</f>
        <v>2111</v>
      </c>
      <c r="C122" s="108" t="str">
        <f>'дод 7'!B77</f>
        <v>0726</v>
      </c>
      <c r="D122" s="61" t="str">
        <f>'дод 7'!C77</f>
        <v>Первинна медична допомога населенню, що надається центрами первинної медичної (медико-санітарної) допомоги</v>
      </c>
      <c r="E122" s="114">
        <f t="shared" si="44"/>
        <v>2716000</v>
      </c>
      <c r="F122" s="114">
        <v>2716000</v>
      </c>
      <c r="G122" s="128"/>
      <c r="H122" s="130"/>
      <c r="I122" s="128"/>
      <c r="J122" s="114">
        <f t="shared" si="46"/>
        <v>0</v>
      </c>
      <c r="K122" s="114"/>
      <c r="L122" s="114"/>
      <c r="M122" s="114"/>
      <c r="N122" s="114"/>
      <c r="O122" s="114"/>
      <c r="P122" s="114">
        <f t="shared" si="45"/>
        <v>2716000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</row>
    <row r="123" spans="1:528" s="24" customFormat="1" ht="63" hidden="1" x14ac:dyDescent="0.25">
      <c r="A123" s="89"/>
      <c r="B123" s="126"/>
      <c r="C123" s="126"/>
      <c r="D123" s="90" t="s">
        <v>401</v>
      </c>
      <c r="E123" s="116">
        <f t="shared" si="44"/>
        <v>0</v>
      </c>
      <c r="F123" s="116"/>
      <c r="G123" s="129"/>
      <c r="H123" s="129"/>
      <c r="I123" s="129"/>
      <c r="J123" s="116">
        <f t="shared" si="46"/>
        <v>0</v>
      </c>
      <c r="K123" s="116"/>
      <c r="L123" s="116"/>
      <c r="M123" s="116"/>
      <c r="N123" s="116"/>
      <c r="O123" s="116"/>
      <c r="P123" s="116">
        <f t="shared" si="45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  <c r="TH123" s="30"/>
    </row>
    <row r="124" spans="1:528" s="22" customFormat="1" ht="31.5" x14ac:dyDescent="0.25">
      <c r="A124" s="60" t="s">
        <v>178</v>
      </c>
      <c r="B124" s="108">
        <f>'дод 7'!A79</f>
        <v>2144</v>
      </c>
      <c r="C124" s="108" t="str">
        <f>'дод 7'!B79</f>
        <v>0763</v>
      </c>
      <c r="D124" s="144" t="str">
        <f>'дод 7'!C79</f>
        <v>Централізовані заходи з лікування хворих на цукровий та нецукровий діабет, у т.ч. за рахунок:</v>
      </c>
      <c r="E124" s="114">
        <f t="shared" si="44"/>
        <v>7670800</v>
      </c>
      <c r="F124" s="114">
        <v>7670800</v>
      </c>
      <c r="G124" s="128"/>
      <c r="H124" s="128"/>
      <c r="I124" s="128"/>
      <c r="J124" s="114">
        <f t="shared" si="46"/>
        <v>0</v>
      </c>
      <c r="K124" s="114"/>
      <c r="L124" s="114"/>
      <c r="M124" s="114"/>
      <c r="N124" s="114"/>
      <c r="O124" s="114"/>
      <c r="P124" s="114">
        <f t="shared" si="45"/>
        <v>7670800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  <c r="SQ124" s="23"/>
      <c r="SR124" s="23"/>
      <c r="SS124" s="23"/>
      <c r="ST124" s="23"/>
      <c r="SU124" s="23"/>
      <c r="SV124" s="23"/>
      <c r="SW124" s="23"/>
      <c r="SX124" s="23"/>
      <c r="SY124" s="23"/>
      <c r="SZ124" s="23"/>
      <c r="TA124" s="23"/>
      <c r="TB124" s="23"/>
      <c r="TC124" s="23"/>
      <c r="TD124" s="23"/>
      <c r="TE124" s="23"/>
      <c r="TF124" s="23"/>
      <c r="TG124" s="23"/>
      <c r="TH124" s="23"/>
    </row>
    <row r="125" spans="1:528" s="24" customFormat="1" ht="47.25" hidden="1" x14ac:dyDescent="0.25">
      <c r="A125" s="89"/>
      <c r="B125" s="126"/>
      <c r="C125" s="126"/>
      <c r="D125" s="145" t="s">
        <v>400</v>
      </c>
      <c r="E125" s="116">
        <f t="shared" si="44"/>
        <v>0</v>
      </c>
      <c r="F125" s="116"/>
      <c r="G125" s="116"/>
      <c r="H125" s="116"/>
      <c r="I125" s="116"/>
      <c r="J125" s="116">
        <f t="shared" si="46"/>
        <v>0</v>
      </c>
      <c r="K125" s="116"/>
      <c r="L125" s="116"/>
      <c r="M125" s="116"/>
      <c r="N125" s="116"/>
      <c r="O125" s="116"/>
      <c r="P125" s="116">
        <f t="shared" si="45"/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  <c r="TH125" s="30"/>
    </row>
    <row r="126" spans="1:528" s="24" customFormat="1" ht="63" x14ac:dyDescent="0.25">
      <c r="A126" s="89"/>
      <c r="B126" s="126"/>
      <c r="C126" s="126"/>
      <c r="D126" s="145" t="s">
        <v>401</v>
      </c>
      <c r="E126" s="116">
        <f t="shared" si="44"/>
        <v>7670800</v>
      </c>
      <c r="F126" s="116">
        <v>7670800</v>
      </c>
      <c r="G126" s="129"/>
      <c r="H126" s="129"/>
      <c r="I126" s="129"/>
      <c r="J126" s="116">
        <f t="shared" si="46"/>
        <v>0</v>
      </c>
      <c r="K126" s="116"/>
      <c r="L126" s="116"/>
      <c r="M126" s="116"/>
      <c r="N126" s="116"/>
      <c r="O126" s="116"/>
      <c r="P126" s="116">
        <f t="shared" si="45"/>
        <v>7670800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</row>
    <row r="127" spans="1:528" s="22" customFormat="1" ht="30" customHeight="1" x14ac:dyDescent="0.25">
      <c r="A127" s="60" t="s">
        <v>332</v>
      </c>
      <c r="B127" s="42" t="str">
        <f>'дод 7'!A82</f>
        <v>2151</v>
      </c>
      <c r="C127" s="42" t="str">
        <f>'дод 7'!B82</f>
        <v>0763</v>
      </c>
      <c r="D127" s="61" t="str">
        <f>'дод 7'!C82</f>
        <v>Забезпечення діяльності інших закладів у сфері охорони здоров’я</v>
      </c>
      <c r="E127" s="114">
        <f t="shared" si="44"/>
        <v>3049300</v>
      </c>
      <c r="F127" s="114">
        <v>3049300</v>
      </c>
      <c r="G127" s="130">
        <v>2387600</v>
      </c>
      <c r="H127" s="130">
        <v>48700</v>
      </c>
      <c r="I127" s="128"/>
      <c r="J127" s="114">
        <f t="shared" si="46"/>
        <v>0</v>
      </c>
      <c r="K127" s="114"/>
      <c r="L127" s="114"/>
      <c r="M127" s="114"/>
      <c r="N127" s="114"/>
      <c r="O127" s="114"/>
      <c r="P127" s="114">
        <f t="shared" si="45"/>
        <v>3049300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</row>
    <row r="128" spans="1:528" s="22" customFormat="1" ht="24.75" customHeight="1" x14ac:dyDescent="0.25">
      <c r="A128" s="60" t="s">
        <v>333</v>
      </c>
      <c r="B128" s="42" t="str">
        <f>'дод 7'!A83</f>
        <v>2152</v>
      </c>
      <c r="C128" s="42" t="str">
        <f>'дод 7'!B83</f>
        <v>0763</v>
      </c>
      <c r="D128" s="36" t="str">
        <f>'дод 7'!C83</f>
        <v>Інші програми та заходи у сфері охорони здоров’я</v>
      </c>
      <c r="E128" s="114">
        <f>F128+I128</f>
        <v>20283800</v>
      </c>
      <c r="F128" s="114">
        <f>22283800-2000000</f>
        <v>20283800</v>
      </c>
      <c r="G128" s="114"/>
      <c r="H128" s="114"/>
      <c r="I128" s="114"/>
      <c r="J128" s="114">
        <f t="shared" si="46"/>
        <v>21737500</v>
      </c>
      <c r="K128" s="114">
        <f>19737500+2000000</f>
        <v>21737500</v>
      </c>
      <c r="L128" s="114"/>
      <c r="M128" s="114"/>
      <c r="N128" s="114"/>
      <c r="O128" s="114">
        <f>19737500+2000000</f>
        <v>21737500</v>
      </c>
      <c r="P128" s="114">
        <f t="shared" si="45"/>
        <v>42021300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</row>
    <row r="129" spans="1:528" s="22" customFormat="1" ht="24.75" customHeight="1" x14ac:dyDescent="0.25">
      <c r="A129" s="60" t="s">
        <v>425</v>
      </c>
      <c r="B129" s="42">
        <v>7322</v>
      </c>
      <c r="C129" s="118" t="s">
        <v>114</v>
      </c>
      <c r="D129" s="36" t="s">
        <v>287</v>
      </c>
      <c r="E129" s="114">
        <f>F129+I129</f>
        <v>0</v>
      </c>
      <c r="F129" s="114"/>
      <c r="G129" s="114"/>
      <c r="H129" s="114"/>
      <c r="I129" s="114"/>
      <c r="J129" s="114">
        <f t="shared" si="46"/>
        <v>25978711</v>
      </c>
      <c r="K129" s="114">
        <f>20000000+378711+1600000+3000000+1000000</f>
        <v>25978711</v>
      </c>
      <c r="L129" s="114"/>
      <c r="M129" s="114"/>
      <c r="N129" s="114"/>
      <c r="O129" s="114">
        <f>20000000+378711+1600000+3000000+1000000</f>
        <v>25978711</v>
      </c>
      <c r="P129" s="114">
        <f t="shared" si="45"/>
        <v>25978711</v>
      </c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  <c r="TH129" s="23"/>
    </row>
    <row r="130" spans="1:528" s="22" customFormat="1" ht="47.25" x14ac:dyDescent="0.25">
      <c r="A130" s="60" t="s">
        <v>382</v>
      </c>
      <c r="B130" s="42">
        <f>'дод 7'!A162</f>
        <v>7361</v>
      </c>
      <c r="C130" s="42" t="str">
        <f>'дод 7'!B162</f>
        <v>0490</v>
      </c>
      <c r="D130" s="36" t="str">
        <f>'дод 7'!C162</f>
        <v>Співфінансування інвестиційних проектів, що реалізуються за рахунок коштів державного фонду регіонального розвитку</v>
      </c>
      <c r="E130" s="114">
        <f t="shared" si="44"/>
        <v>0</v>
      </c>
      <c r="F130" s="114"/>
      <c r="G130" s="114"/>
      <c r="H130" s="114"/>
      <c r="I130" s="114"/>
      <c r="J130" s="114">
        <f t="shared" si="46"/>
        <v>2289000</v>
      </c>
      <c r="K130" s="114">
        <v>2289000</v>
      </c>
      <c r="L130" s="114"/>
      <c r="M130" s="114"/>
      <c r="N130" s="114"/>
      <c r="O130" s="114">
        <v>2289000</v>
      </c>
      <c r="P130" s="114">
        <f t="shared" si="45"/>
        <v>2289000</v>
      </c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  <c r="TH130" s="23"/>
    </row>
    <row r="131" spans="1:528" s="22" customFormat="1" ht="47.25" hidden="1" x14ac:dyDescent="0.25">
      <c r="A131" s="60" t="s">
        <v>433</v>
      </c>
      <c r="B131" s="42">
        <v>7363</v>
      </c>
      <c r="C131" s="118" t="s">
        <v>84</v>
      </c>
      <c r="D131" s="61" t="s">
        <v>407</v>
      </c>
      <c r="E131" s="114">
        <f t="shared" si="44"/>
        <v>0</v>
      </c>
      <c r="F131" s="114"/>
      <c r="G131" s="114"/>
      <c r="H131" s="114"/>
      <c r="I131" s="114"/>
      <c r="J131" s="114">
        <f t="shared" si="46"/>
        <v>0</v>
      </c>
      <c r="K131" s="114"/>
      <c r="L131" s="114"/>
      <c r="M131" s="114"/>
      <c r="N131" s="114"/>
      <c r="O131" s="114"/>
      <c r="P131" s="114">
        <f t="shared" si="45"/>
        <v>0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  <c r="TH131" s="23"/>
    </row>
    <row r="132" spans="1:528" s="22" customFormat="1" ht="47.25" hidden="1" x14ac:dyDescent="0.25">
      <c r="A132" s="60"/>
      <c r="B132" s="42"/>
      <c r="C132" s="42"/>
      <c r="D132" s="92" t="s">
        <v>397</v>
      </c>
      <c r="E132" s="116">
        <f t="shared" si="44"/>
        <v>0</v>
      </c>
      <c r="F132" s="116"/>
      <c r="G132" s="116"/>
      <c r="H132" s="116"/>
      <c r="I132" s="116"/>
      <c r="J132" s="116">
        <f t="shared" si="46"/>
        <v>0</v>
      </c>
      <c r="K132" s="116"/>
      <c r="L132" s="116"/>
      <c r="M132" s="116"/>
      <c r="N132" s="116"/>
      <c r="O132" s="116"/>
      <c r="P132" s="116">
        <f t="shared" si="45"/>
        <v>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</row>
    <row r="133" spans="1:528" s="22" customFormat="1" ht="18.75" customHeight="1" x14ac:dyDescent="0.25">
      <c r="A133" s="60" t="s">
        <v>177</v>
      </c>
      <c r="B133" s="108" t="str">
        <f>'дод 7'!A182</f>
        <v>7640</v>
      </c>
      <c r="C133" s="108" t="str">
        <f>'дод 7'!B182</f>
        <v>0470</v>
      </c>
      <c r="D133" s="61" t="s">
        <v>428</v>
      </c>
      <c r="E133" s="114">
        <f t="shared" si="44"/>
        <v>121500</v>
      </c>
      <c r="F133" s="114">
        <v>121500</v>
      </c>
      <c r="G133" s="114"/>
      <c r="H133" s="114"/>
      <c r="I133" s="114"/>
      <c r="J133" s="114">
        <f t="shared" si="46"/>
        <v>10527570.120000001</v>
      </c>
      <c r="K133" s="114">
        <f>7336970+3190600.12</f>
        <v>10527570.120000001</v>
      </c>
      <c r="L133" s="114"/>
      <c r="M133" s="114"/>
      <c r="N133" s="114"/>
      <c r="O133" s="114">
        <f>7336970+3190600.12</f>
        <v>10527570.120000001</v>
      </c>
      <c r="P133" s="114">
        <f t="shared" si="45"/>
        <v>10649070.120000001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  <c r="OH133" s="23"/>
      <c r="OI133" s="23"/>
      <c r="OJ133" s="23"/>
      <c r="OK133" s="23"/>
      <c r="OL133" s="23"/>
      <c r="OM133" s="23"/>
      <c r="ON133" s="23"/>
      <c r="OO133" s="23"/>
      <c r="OP133" s="23"/>
      <c r="OQ133" s="23"/>
      <c r="OR133" s="23"/>
      <c r="OS133" s="23"/>
      <c r="OT133" s="23"/>
      <c r="OU133" s="23"/>
      <c r="OV133" s="23"/>
      <c r="OW133" s="23"/>
      <c r="OX133" s="23"/>
      <c r="OY133" s="23"/>
      <c r="OZ133" s="23"/>
      <c r="PA133" s="23"/>
      <c r="PB133" s="23"/>
      <c r="PC133" s="23"/>
      <c r="PD133" s="23"/>
      <c r="PE133" s="23"/>
      <c r="PF133" s="23"/>
      <c r="PG133" s="23"/>
      <c r="PH133" s="23"/>
      <c r="PI133" s="23"/>
      <c r="PJ133" s="23"/>
      <c r="PK133" s="23"/>
      <c r="PL133" s="23"/>
      <c r="PM133" s="23"/>
      <c r="PN133" s="23"/>
      <c r="PO133" s="23"/>
      <c r="PP133" s="23"/>
      <c r="PQ133" s="23"/>
      <c r="PR133" s="23"/>
      <c r="PS133" s="23"/>
      <c r="PT133" s="23"/>
      <c r="PU133" s="23"/>
      <c r="PV133" s="23"/>
      <c r="PW133" s="23"/>
      <c r="PX133" s="23"/>
      <c r="PY133" s="23"/>
      <c r="PZ133" s="23"/>
      <c r="QA133" s="23"/>
      <c r="QB133" s="23"/>
      <c r="QC133" s="23"/>
      <c r="QD133" s="23"/>
      <c r="QE133" s="23"/>
      <c r="QF133" s="23"/>
      <c r="QG133" s="23"/>
      <c r="QH133" s="23"/>
      <c r="QI133" s="23"/>
      <c r="QJ133" s="23"/>
      <c r="QK133" s="23"/>
      <c r="QL133" s="23"/>
      <c r="QM133" s="23"/>
      <c r="QN133" s="23"/>
      <c r="QO133" s="23"/>
      <c r="QP133" s="23"/>
      <c r="QQ133" s="23"/>
      <c r="QR133" s="23"/>
      <c r="QS133" s="23"/>
      <c r="QT133" s="23"/>
      <c r="QU133" s="23"/>
      <c r="QV133" s="23"/>
      <c r="QW133" s="23"/>
      <c r="QX133" s="23"/>
      <c r="QY133" s="23"/>
      <c r="QZ133" s="23"/>
      <c r="RA133" s="23"/>
      <c r="RB133" s="23"/>
      <c r="RC133" s="23"/>
      <c r="RD133" s="23"/>
      <c r="RE133" s="23"/>
      <c r="RF133" s="23"/>
      <c r="RG133" s="23"/>
      <c r="RH133" s="23"/>
      <c r="RI133" s="23"/>
      <c r="RJ133" s="23"/>
      <c r="RK133" s="23"/>
      <c r="RL133" s="23"/>
      <c r="RM133" s="23"/>
      <c r="RN133" s="23"/>
      <c r="RO133" s="23"/>
      <c r="RP133" s="23"/>
      <c r="RQ133" s="23"/>
      <c r="RR133" s="23"/>
      <c r="RS133" s="23"/>
      <c r="RT133" s="23"/>
      <c r="RU133" s="23"/>
      <c r="RV133" s="23"/>
      <c r="RW133" s="23"/>
      <c r="RX133" s="23"/>
      <c r="RY133" s="23"/>
      <c r="RZ133" s="23"/>
      <c r="SA133" s="23"/>
      <c r="SB133" s="23"/>
      <c r="SC133" s="23"/>
      <c r="SD133" s="23"/>
      <c r="SE133" s="23"/>
      <c r="SF133" s="23"/>
      <c r="SG133" s="23"/>
      <c r="SH133" s="23"/>
      <c r="SI133" s="23"/>
      <c r="SJ133" s="23"/>
      <c r="SK133" s="23"/>
      <c r="SL133" s="23"/>
      <c r="SM133" s="23"/>
      <c r="SN133" s="23"/>
      <c r="SO133" s="23"/>
      <c r="SP133" s="23"/>
      <c r="SQ133" s="23"/>
      <c r="SR133" s="23"/>
      <c r="SS133" s="23"/>
      <c r="ST133" s="23"/>
      <c r="SU133" s="23"/>
      <c r="SV133" s="23"/>
      <c r="SW133" s="23"/>
      <c r="SX133" s="23"/>
      <c r="SY133" s="23"/>
      <c r="SZ133" s="23"/>
      <c r="TA133" s="23"/>
      <c r="TB133" s="23"/>
      <c r="TC133" s="23"/>
      <c r="TD133" s="23"/>
      <c r="TE133" s="23"/>
      <c r="TF133" s="23"/>
      <c r="TG133" s="23"/>
      <c r="TH133" s="23"/>
    </row>
    <row r="134" spans="1:528" s="24" customFormat="1" ht="15" customHeight="1" x14ac:dyDescent="0.25">
      <c r="A134" s="89"/>
      <c r="B134" s="126"/>
      <c r="C134" s="126"/>
      <c r="D134" s="90" t="s">
        <v>429</v>
      </c>
      <c r="E134" s="116">
        <f t="shared" si="44"/>
        <v>0</v>
      </c>
      <c r="F134" s="116"/>
      <c r="G134" s="116"/>
      <c r="H134" s="116"/>
      <c r="I134" s="116"/>
      <c r="J134" s="116">
        <f t="shared" si="46"/>
        <v>4662070.12</v>
      </c>
      <c r="K134" s="116">
        <f>1471470+3190600.12</f>
        <v>4662070.12</v>
      </c>
      <c r="L134" s="116"/>
      <c r="M134" s="116"/>
      <c r="N134" s="116"/>
      <c r="O134" s="116">
        <f>1471470+3190600.12</f>
        <v>4662070.12</v>
      </c>
      <c r="P134" s="116">
        <f t="shared" si="45"/>
        <v>4662070.12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  <c r="TH134" s="30"/>
    </row>
    <row r="135" spans="1:528" s="22" customFormat="1" ht="45" hidden="1" customHeight="1" x14ac:dyDescent="0.25">
      <c r="A135" s="60" t="s">
        <v>370</v>
      </c>
      <c r="B135" s="108">
        <v>7700</v>
      </c>
      <c r="C135" s="60" t="s">
        <v>95</v>
      </c>
      <c r="D135" s="61" t="s">
        <v>371</v>
      </c>
      <c r="E135" s="114">
        <f t="shared" si="44"/>
        <v>0</v>
      </c>
      <c r="F135" s="114"/>
      <c r="G135" s="114"/>
      <c r="H135" s="114"/>
      <c r="I135" s="114"/>
      <c r="J135" s="114">
        <f t="shared" si="46"/>
        <v>0</v>
      </c>
      <c r="K135" s="114"/>
      <c r="L135" s="114"/>
      <c r="M135" s="114"/>
      <c r="N135" s="114"/>
      <c r="O135" s="114">
        <f>630000-630000</f>
        <v>0</v>
      </c>
      <c r="P135" s="114">
        <f t="shared" si="45"/>
        <v>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  <c r="TH135" s="23"/>
    </row>
    <row r="136" spans="1:528" s="22" customFormat="1" ht="15.75" x14ac:dyDescent="0.25">
      <c r="A136" s="60" t="s">
        <v>443</v>
      </c>
      <c r="B136" s="108">
        <v>9770</v>
      </c>
      <c r="C136" s="60" t="s">
        <v>46</v>
      </c>
      <c r="D136" s="61" t="s">
        <v>444</v>
      </c>
      <c r="E136" s="114">
        <f t="shared" si="44"/>
        <v>0</v>
      </c>
      <c r="F136" s="114"/>
      <c r="G136" s="114"/>
      <c r="H136" s="114"/>
      <c r="I136" s="114"/>
      <c r="J136" s="114">
        <f t="shared" si="46"/>
        <v>2000000</v>
      </c>
      <c r="K136" s="114">
        <v>2000000</v>
      </c>
      <c r="L136" s="114"/>
      <c r="M136" s="114"/>
      <c r="N136" s="114"/>
      <c r="O136" s="114">
        <v>2000000</v>
      </c>
      <c r="P136" s="114">
        <f t="shared" si="45"/>
        <v>2000000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  <c r="TH136" s="23"/>
    </row>
    <row r="137" spans="1:528" s="27" customFormat="1" ht="36" customHeight="1" x14ac:dyDescent="0.25">
      <c r="A137" s="125" t="s">
        <v>182</v>
      </c>
      <c r="B137" s="127"/>
      <c r="C137" s="127"/>
      <c r="D137" s="122" t="s">
        <v>39</v>
      </c>
      <c r="E137" s="110">
        <f>E138</f>
        <v>193875059.35000002</v>
      </c>
      <c r="F137" s="110">
        <f t="shared" ref="F137:J137" si="47">F138</f>
        <v>193875059.35000002</v>
      </c>
      <c r="G137" s="110">
        <f t="shared" si="47"/>
        <v>60937100</v>
      </c>
      <c r="H137" s="110">
        <f t="shared" si="47"/>
        <v>1303350</v>
      </c>
      <c r="I137" s="110">
        <f t="shared" si="47"/>
        <v>0</v>
      </c>
      <c r="J137" s="110">
        <f t="shared" si="47"/>
        <v>969200</v>
      </c>
      <c r="K137" s="110">
        <f t="shared" ref="K137" si="48">K138</f>
        <v>873000</v>
      </c>
      <c r="L137" s="110">
        <f t="shared" ref="L137" si="49">L138</f>
        <v>96200</v>
      </c>
      <c r="M137" s="110">
        <f t="shared" ref="M137" si="50">M138</f>
        <v>75000</v>
      </c>
      <c r="N137" s="110">
        <f t="shared" ref="N137" si="51">N138</f>
        <v>0</v>
      </c>
      <c r="O137" s="110">
        <f t="shared" ref="O137:P137" si="52">O138</f>
        <v>873000</v>
      </c>
      <c r="P137" s="110">
        <f t="shared" si="52"/>
        <v>194844259.35000002</v>
      </c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  <c r="IT137" s="32"/>
      <c r="IU137" s="32"/>
      <c r="IV137" s="32"/>
      <c r="IW137" s="32"/>
      <c r="IX137" s="32"/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2"/>
      <c r="JK137" s="32"/>
      <c r="JL137" s="32"/>
      <c r="JM137" s="32"/>
      <c r="JN137" s="32"/>
      <c r="JO137" s="32"/>
      <c r="JP137" s="32"/>
      <c r="JQ137" s="32"/>
      <c r="JR137" s="32"/>
      <c r="JS137" s="32"/>
      <c r="JT137" s="32"/>
      <c r="JU137" s="32"/>
      <c r="JV137" s="32"/>
      <c r="JW137" s="32"/>
      <c r="JX137" s="32"/>
      <c r="JY137" s="32"/>
      <c r="JZ137" s="32"/>
      <c r="KA137" s="32"/>
      <c r="KB137" s="32"/>
      <c r="KC137" s="32"/>
      <c r="KD137" s="32"/>
      <c r="KE137" s="32"/>
      <c r="KF137" s="32"/>
      <c r="KG137" s="32"/>
      <c r="KH137" s="32"/>
      <c r="KI137" s="32"/>
      <c r="KJ137" s="32"/>
      <c r="KK137" s="32"/>
      <c r="KL137" s="32"/>
      <c r="KM137" s="32"/>
      <c r="KN137" s="32"/>
      <c r="KO137" s="32"/>
      <c r="KP137" s="32"/>
      <c r="KQ137" s="32"/>
      <c r="KR137" s="32"/>
      <c r="KS137" s="32"/>
      <c r="KT137" s="32"/>
      <c r="KU137" s="32"/>
      <c r="KV137" s="32"/>
      <c r="KW137" s="32"/>
      <c r="KX137" s="32"/>
      <c r="KY137" s="32"/>
      <c r="KZ137" s="32"/>
      <c r="LA137" s="32"/>
      <c r="LB137" s="32"/>
      <c r="LC137" s="32"/>
      <c r="LD137" s="32"/>
      <c r="LE137" s="32"/>
      <c r="LF137" s="32"/>
      <c r="LG137" s="32"/>
      <c r="LH137" s="32"/>
      <c r="LI137" s="32"/>
      <c r="LJ137" s="32"/>
      <c r="LK137" s="32"/>
      <c r="LL137" s="32"/>
      <c r="LM137" s="32"/>
      <c r="LN137" s="32"/>
      <c r="LO137" s="32"/>
      <c r="LP137" s="32"/>
      <c r="LQ137" s="32"/>
      <c r="LR137" s="32"/>
      <c r="LS137" s="32"/>
      <c r="LT137" s="32"/>
      <c r="LU137" s="32"/>
      <c r="LV137" s="32"/>
      <c r="LW137" s="32"/>
      <c r="LX137" s="32"/>
      <c r="LY137" s="32"/>
      <c r="LZ137" s="32"/>
      <c r="MA137" s="32"/>
      <c r="MB137" s="32"/>
      <c r="MC137" s="32"/>
      <c r="MD137" s="32"/>
      <c r="ME137" s="32"/>
      <c r="MF137" s="32"/>
      <c r="MG137" s="32"/>
      <c r="MH137" s="32"/>
      <c r="MI137" s="32"/>
      <c r="MJ137" s="32"/>
      <c r="MK137" s="32"/>
      <c r="ML137" s="32"/>
      <c r="MM137" s="32"/>
      <c r="MN137" s="32"/>
      <c r="MO137" s="32"/>
      <c r="MP137" s="32"/>
      <c r="MQ137" s="32"/>
      <c r="MR137" s="32"/>
      <c r="MS137" s="32"/>
      <c r="MT137" s="32"/>
      <c r="MU137" s="32"/>
      <c r="MV137" s="32"/>
      <c r="MW137" s="32"/>
      <c r="MX137" s="32"/>
      <c r="MY137" s="32"/>
      <c r="MZ137" s="32"/>
      <c r="NA137" s="32"/>
      <c r="NB137" s="32"/>
      <c r="NC137" s="32"/>
      <c r="ND137" s="32"/>
      <c r="NE137" s="32"/>
      <c r="NF137" s="32"/>
      <c r="NG137" s="32"/>
      <c r="NH137" s="32"/>
      <c r="NI137" s="32"/>
      <c r="NJ137" s="32"/>
      <c r="NK137" s="32"/>
      <c r="NL137" s="32"/>
      <c r="NM137" s="32"/>
      <c r="NN137" s="32"/>
      <c r="NO137" s="32"/>
      <c r="NP137" s="32"/>
      <c r="NQ137" s="32"/>
      <c r="NR137" s="32"/>
      <c r="NS137" s="32"/>
      <c r="NT137" s="32"/>
      <c r="NU137" s="32"/>
      <c r="NV137" s="32"/>
      <c r="NW137" s="32"/>
      <c r="NX137" s="32"/>
      <c r="NY137" s="32"/>
      <c r="NZ137" s="32"/>
      <c r="OA137" s="32"/>
      <c r="OB137" s="32"/>
      <c r="OC137" s="32"/>
      <c r="OD137" s="32"/>
      <c r="OE137" s="32"/>
      <c r="OF137" s="32"/>
      <c r="OG137" s="32"/>
      <c r="OH137" s="32"/>
      <c r="OI137" s="32"/>
      <c r="OJ137" s="32"/>
      <c r="OK137" s="32"/>
      <c r="OL137" s="32"/>
      <c r="OM137" s="32"/>
      <c r="ON137" s="32"/>
      <c r="OO137" s="32"/>
      <c r="OP137" s="32"/>
      <c r="OQ137" s="32"/>
      <c r="OR137" s="32"/>
      <c r="OS137" s="32"/>
      <c r="OT137" s="32"/>
      <c r="OU137" s="32"/>
      <c r="OV137" s="32"/>
      <c r="OW137" s="32"/>
      <c r="OX137" s="32"/>
      <c r="OY137" s="32"/>
      <c r="OZ137" s="32"/>
      <c r="PA137" s="32"/>
      <c r="PB137" s="32"/>
      <c r="PC137" s="32"/>
      <c r="PD137" s="32"/>
      <c r="PE137" s="32"/>
      <c r="PF137" s="32"/>
      <c r="PG137" s="32"/>
      <c r="PH137" s="32"/>
      <c r="PI137" s="32"/>
      <c r="PJ137" s="32"/>
      <c r="PK137" s="32"/>
      <c r="PL137" s="32"/>
      <c r="PM137" s="32"/>
      <c r="PN137" s="32"/>
      <c r="PO137" s="32"/>
      <c r="PP137" s="32"/>
      <c r="PQ137" s="32"/>
      <c r="PR137" s="32"/>
      <c r="PS137" s="32"/>
      <c r="PT137" s="32"/>
      <c r="PU137" s="32"/>
      <c r="PV137" s="32"/>
      <c r="PW137" s="32"/>
      <c r="PX137" s="32"/>
      <c r="PY137" s="32"/>
      <c r="PZ137" s="32"/>
      <c r="QA137" s="32"/>
      <c r="QB137" s="32"/>
      <c r="QC137" s="32"/>
      <c r="QD137" s="32"/>
      <c r="QE137" s="32"/>
      <c r="QF137" s="32"/>
      <c r="QG137" s="32"/>
      <c r="QH137" s="32"/>
      <c r="QI137" s="32"/>
      <c r="QJ137" s="32"/>
      <c r="QK137" s="32"/>
      <c r="QL137" s="32"/>
      <c r="QM137" s="32"/>
      <c r="QN137" s="32"/>
      <c r="QO137" s="32"/>
      <c r="QP137" s="32"/>
      <c r="QQ137" s="32"/>
      <c r="QR137" s="32"/>
      <c r="QS137" s="32"/>
      <c r="QT137" s="32"/>
      <c r="QU137" s="32"/>
      <c r="QV137" s="32"/>
      <c r="QW137" s="32"/>
      <c r="QX137" s="32"/>
      <c r="QY137" s="32"/>
      <c r="QZ137" s="32"/>
      <c r="RA137" s="32"/>
      <c r="RB137" s="32"/>
      <c r="RC137" s="32"/>
      <c r="RD137" s="32"/>
      <c r="RE137" s="32"/>
      <c r="RF137" s="32"/>
      <c r="RG137" s="32"/>
      <c r="RH137" s="32"/>
      <c r="RI137" s="32"/>
      <c r="RJ137" s="32"/>
      <c r="RK137" s="32"/>
      <c r="RL137" s="32"/>
      <c r="RM137" s="32"/>
      <c r="RN137" s="32"/>
      <c r="RO137" s="32"/>
      <c r="RP137" s="32"/>
      <c r="RQ137" s="32"/>
      <c r="RR137" s="32"/>
      <c r="RS137" s="32"/>
      <c r="RT137" s="32"/>
      <c r="RU137" s="32"/>
      <c r="RV137" s="32"/>
      <c r="RW137" s="32"/>
      <c r="RX137" s="32"/>
      <c r="RY137" s="32"/>
      <c r="RZ137" s="32"/>
      <c r="SA137" s="32"/>
      <c r="SB137" s="32"/>
      <c r="SC137" s="32"/>
      <c r="SD137" s="32"/>
      <c r="SE137" s="32"/>
      <c r="SF137" s="32"/>
      <c r="SG137" s="32"/>
      <c r="SH137" s="32"/>
      <c r="SI137" s="32"/>
      <c r="SJ137" s="32"/>
      <c r="SK137" s="32"/>
      <c r="SL137" s="32"/>
      <c r="SM137" s="32"/>
      <c r="SN137" s="32"/>
      <c r="SO137" s="32"/>
      <c r="SP137" s="32"/>
      <c r="SQ137" s="32"/>
      <c r="SR137" s="32"/>
      <c r="SS137" s="32"/>
      <c r="ST137" s="32"/>
      <c r="SU137" s="32"/>
      <c r="SV137" s="32"/>
      <c r="SW137" s="32"/>
      <c r="SX137" s="32"/>
      <c r="SY137" s="32"/>
      <c r="SZ137" s="32"/>
      <c r="TA137" s="32"/>
      <c r="TB137" s="32"/>
      <c r="TC137" s="32"/>
      <c r="TD137" s="32"/>
      <c r="TE137" s="32"/>
      <c r="TF137" s="32"/>
      <c r="TG137" s="32"/>
      <c r="TH137" s="32"/>
    </row>
    <row r="138" spans="1:528" s="34" customFormat="1" ht="32.25" customHeight="1" x14ac:dyDescent="0.25">
      <c r="A138" s="111" t="s">
        <v>183</v>
      </c>
      <c r="B138" s="124"/>
      <c r="C138" s="124"/>
      <c r="D138" s="82" t="s">
        <v>403</v>
      </c>
      <c r="E138" s="113">
        <f>E142+E143+E144+E145+E146+E148+E149+E150+E152+E154+E155+E156+E158+E160+E161+E162+E163+E164+E165+E167+E169+E170+E172+E173</f>
        <v>193875059.35000002</v>
      </c>
      <c r="F138" s="113">
        <f>F142+F143+F144+F145+F146+F148+F149+F150+F152+F154+F155+F156+F158+F160+F161+F162+F163+F164+F165+F167+F169+F170+F172+F173</f>
        <v>193875059.35000002</v>
      </c>
      <c r="G138" s="113">
        <f t="shared" ref="G138:O138" si="53">G142+G143+G144+G145+G146+G148+G149+G150+G152+G154+G155+G156+G158+G160+G161+G162+G163+G164+G165+G167+G169+G170+G172+G173</f>
        <v>60937100</v>
      </c>
      <c r="H138" s="113">
        <f t="shared" si="53"/>
        <v>1303350</v>
      </c>
      <c r="I138" s="113">
        <f t="shared" si="53"/>
        <v>0</v>
      </c>
      <c r="J138" s="113">
        <f t="shared" si="53"/>
        <v>969200</v>
      </c>
      <c r="K138" s="113">
        <f t="shared" si="53"/>
        <v>873000</v>
      </c>
      <c r="L138" s="113">
        <f t="shared" si="53"/>
        <v>96200</v>
      </c>
      <c r="M138" s="113">
        <f t="shared" si="53"/>
        <v>75000</v>
      </c>
      <c r="N138" s="113">
        <f t="shared" si="53"/>
        <v>0</v>
      </c>
      <c r="O138" s="113">
        <f t="shared" si="53"/>
        <v>873000</v>
      </c>
      <c r="P138" s="113">
        <f>P142+P143+P144+P145+P146+P148+P149+P150+P152+P154+P155+P156+P158+P160+P161+P162+P163+P164+P165+P167+P169+P170+P172+P173</f>
        <v>194844259.35000002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  <c r="TF138" s="33"/>
      <c r="TG138" s="33"/>
      <c r="TH138" s="33"/>
    </row>
    <row r="139" spans="1:528" s="34" customFormat="1" ht="275.25" hidden="1" customHeight="1" x14ac:dyDescent="0.25">
      <c r="A139" s="111"/>
      <c r="B139" s="124"/>
      <c r="C139" s="124"/>
      <c r="D139" s="82" t="str">
        <f>'дод 7'!C85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9" s="113">
        <f>E166</f>
        <v>0</v>
      </c>
      <c r="F139" s="113">
        <f>L166</f>
        <v>0</v>
      </c>
      <c r="G139" s="113">
        <f t="shared" ref="G139:P139" si="54">G166</f>
        <v>0</v>
      </c>
      <c r="H139" s="113">
        <f t="shared" si="54"/>
        <v>0</v>
      </c>
      <c r="I139" s="113">
        <f t="shared" si="54"/>
        <v>0</v>
      </c>
      <c r="J139" s="113">
        <f t="shared" si="54"/>
        <v>0</v>
      </c>
      <c r="K139" s="113">
        <f t="shared" si="54"/>
        <v>0</v>
      </c>
      <c r="L139" s="113">
        <f t="shared" si="54"/>
        <v>0</v>
      </c>
      <c r="M139" s="113">
        <f t="shared" si="54"/>
        <v>0</v>
      </c>
      <c r="N139" s="113">
        <f t="shared" si="54"/>
        <v>0</v>
      </c>
      <c r="O139" s="113">
        <f t="shared" si="54"/>
        <v>0</v>
      </c>
      <c r="P139" s="113">
        <f t="shared" si="54"/>
        <v>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  <c r="TF139" s="33"/>
      <c r="TG139" s="33"/>
      <c r="TH139" s="33"/>
    </row>
    <row r="140" spans="1:528" s="34" customFormat="1" ht="255" hidden="1" customHeight="1" x14ac:dyDescent="0.25">
      <c r="A140" s="111"/>
      <c r="B140" s="124"/>
      <c r="C140" s="124"/>
      <c r="D140" s="82" t="str">
        <f>'дод 7'!C86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0" s="113">
        <f>E168</f>
        <v>0</v>
      </c>
      <c r="F140" s="113">
        <f t="shared" ref="F140:P140" si="55">F168</f>
        <v>0</v>
      </c>
      <c r="G140" s="113">
        <f t="shared" si="55"/>
        <v>0</v>
      </c>
      <c r="H140" s="113">
        <f t="shared" si="55"/>
        <v>0</v>
      </c>
      <c r="I140" s="113">
        <f t="shared" si="55"/>
        <v>0</v>
      </c>
      <c r="J140" s="113">
        <f t="shared" si="55"/>
        <v>0</v>
      </c>
      <c r="K140" s="113">
        <f t="shared" si="55"/>
        <v>0</v>
      </c>
      <c r="L140" s="113">
        <f t="shared" si="55"/>
        <v>0</v>
      </c>
      <c r="M140" s="113">
        <f t="shared" si="55"/>
        <v>0</v>
      </c>
      <c r="N140" s="113">
        <f t="shared" si="55"/>
        <v>0</v>
      </c>
      <c r="O140" s="113">
        <f t="shared" si="55"/>
        <v>0</v>
      </c>
      <c r="P140" s="113">
        <f t="shared" si="55"/>
        <v>0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  <c r="TF140" s="33"/>
      <c r="TG140" s="33"/>
      <c r="TH140" s="33"/>
    </row>
    <row r="141" spans="1:528" s="34" customFormat="1" ht="15.75" x14ac:dyDescent="0.25">
      <c r="A141" s="111"/>
      <c r="B141" s="124"/>
      <c r="C141" s="124"/>
      <c r="D141" s="82" t="s">
        <v>404</v>
      </c>
      <c r="E141" s="113">
        <f>E147+E151+E153+E157+E159+E171</f>
        <v>4800910.24</v>
      </c>
      <c r="F141" s="113">
        <f t="shared" ref="F141:P141" si="56">F147+F151+F153+F157+F159+F171</f>
        <v>4800910.24</v>
      </c>
      <c r="G141" s="113">
        <f t="shared" si="56"/>
        <v>0</v>
      </c>
      <c r="H141" s="113">
        <f t="shared" si="56"/>
        <v>0</v>
      </c>
      <c r="I141" s="113">
        <f t="shared" si="56"/>
        <v>0</v>
      </c>
      <c r="J141" s="113">
        <f t="shared" si="56"/>
        <v>0</v>
      </c>
      <c r="K141" s="113">
        <f t="shared" si="56"/>
        <v>0</v>
      </c>
      <c r="L141" s="113">
        <f t="shared" si="56"/>
        <v>0</v>
      </c>
      <c r="M141" s="113">
        <f t="shared" si="56"/>
        <v>0</v>
      </c>
      <c r="N141" s="113">
        <f t="shared" si="56"/>
        <v>0</v>
      </c>
      <c r="O141" s="113">
        <f t="shared" si="56"/>
        <v>0</v>
      </c>
      <c r="P141" s="113">
        <f t="shared" si="56"/>
        <v>4800910.24</v>
      </c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  <c r="TF141" s="33"/>
      <c r="TG141" s="33"/>
      <c r="TH141" s="33"/>
    </row>
    <row r="142" spans="1:528" s="22" customFormat="1" ht="45.75" customHeight="1" x14ac:dyDescent="0.25">
      <c r="A142" s="60" t="s">
        <v>184</v>
      </c>
      <c r="B142" s="108" t="str">
        <f>'дод 7'!A19</f>
        <v>0160</v>
      </c>
      <c r="C142" s="108" t="str">
        <f>'дод 7'!B19</f>
        <v>0111</v>
      </c>
      <c r="D142" s="36" t="s">
        <v>515</v>
      </c>
      <c r="E142" s="114">
        <f t="shared" ref="E142:E173" si="57">F142+I142</f>
        <v>55362100</v>
      </c>
      <c r="F142" s="114">
        <f>55404100-2500-39500</f>
        <v>55362100</v>
      </c>
      <c r="G142" s="114">
        <v>43270200</v>
      </c>
      <c r="H142" s="114">
        <v>762000</v>
      </c>
      <c r="I142" s="114"/>
      <c r="J142" s="114">
        <f>L142+O142</f>
        <v>68000</v>
      </c>
      <c r="K142" s="114">
        <v>68000</v>
      </c>
      <c r="L142" s="114"/>
      <c r="M142" s="114"/>
      <c r="N142" s="114"/>
      <c r="O142" s="114">
        <v>68000</v>
      </c>
      <c r="P142" s="114">
        <f t="shared" ref="P142:P173" si="58">E142+J142</f>
        <v>55430100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  <c r="TH142" s="23"/>
    </row>
    <row r="143" spans="1:528" s="22" customFormat="1" ht="23.25" customHeight="1" x14ac:dyDescent="0.25">
      <c r="A143" s="60" t="s">
        <v>568</v>
      </c>
      <c r="B143" s="60" t="s">
        <v>46</v>
      </c>
      <c r="C143" s="60" t="s">
        <v>95</v>
      </c>
      <c r="D143" s="36" t="s">
        <v>246</v>
      </c>
      <c r="E143" s="114">
        <f t="shared" si="57"/>
        <v>39500</v>
      </c>
      <c r="F143" s="114">
        <v>39500</v>
      </c>
      <c r="G143" s="114"/>
      <c r="H143" s="114"/>
      <c r="I143" s="114"/>
      <c r="J143" s="114">
        <f>L143+O143</f>
        <v>0</v>
      </c>
      <c r="K143" s="114"/>
      <c r="L143" s="114"/>
      <c r="M143" s="114"/>
      <c r="N143" s="114"/>
      <c r="O143" s="114"/>
      <c r="P143" s="114">
        <f t="shared" si="58"/>
        <v>39500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</row>
    <row r="144" spans="1:528" s="23" customFormat="1" ht="36" customHeight="1" x14ac:dyDescent="0.25">
      <c r="A144" s="60" t="s">
        <v>185</v>
      </c>
      <c r="B144" s="108" t="str">
        <f>'дод 7'!A88</f>
        <v>3031</v>
      </c>
      <c r="C144" s="108" t="str">
        <f>'дод 7'!B88</f>
        <v>1030</v>
      </c>
      <c r="D144" s="61" t="str">
        <f>'дод 7'!C88</f>
        <v>Надання інших пільг окремим категоріям громадян відповідно до законодавства</v>
      </c>
      <c r="E144" s="114">
        <f t="shared" si="57"/>
        <v>604900</v>
      </c>
      <c r="F144" s="114">
        <v>604900</v>
      </c>
      <c r="G144" s="114"/>
      <c r="H144" s="114"/>
      <c r="I144" s="114"/>
      <c r="J144" s="114">
        <f t="shared" ref="J144:J168" si="59">L144+O144</f>
        <v>0</v>
      </c>
      <c r="K144" s="114"/>
      <c r="L144" s="114"/>
      <c r="M144" s="114"/>
      <c r="N144" s="114"/>
      <c r="O144" s="114"/>
      <c r="P144" s="114">
        <f t="shared" si="58"/>
        <v>604900</v>
      </c>
    </row>
    <row r="145" spans="1:528" s="23" customFormat="1" ht="33" customHeight="1" x14ac:dyDescent="0.25">
      <c r="A145" s="60" t="s">
        <v>186</v>
      </c>
      <c r="B145" s="108" t="str">
        <f>'дод 7'!A89</f>
        <v>3032</v>
      </c>
      <c r="C145" s="108" t="str">
        <f>'дод 7'!B89</f>
        <v>1070</v>
      </c>
      <c r="D145" s="61" t="str">
        <f>'дод 7'!C89</f>
        <v>Надання пільг окремим категоріям громадян з оплати послуг зв'язку</v>
      </c>
      <c r="E145" s="114">
        <f t="shared" si="57"/>
        <v>1150000</v>
      </c>
      <c r="F145" s="114">
        <v>1150000</v>
      </c>
      <c r="G145" s="114"/>
      <c r="H145" s="114"/>
      <c r="I145" s="114"/>
      <c r="J145" s="114">
        <f t="shared" si="59"/>
        <v>0</v>
      </c>
      <c r="K145" s="114"/>
      <c r="L145" s="114"/>
      <c r="M145" s="114"/>
      <c r="N145" s="114"/>
      <c r="O145" s="114"/>
      <c r="P145" s="114">
        <f t="shared" si="58"/>
        <v>1150000</v>
      </c>
    </row>
    <row r="146" spans="1:528" s="23" customFormat="1" ht="48.75" customHeight="1" x14ac:dyDescent="0.25">
      <c r="A146" s="60" t="s">
        <v>360</v>
      </c>
      <c r="B146" s="108" t="str">
        <f>'дод 7'!A90</f>
        <v>3033</v>
      </c>
      <c r="C146" s="108" t="str">
        <f>'дод 7'!B90</f>
        <v>1070</v>
      </c>
      <c r="D146" s="61" t="str">
        <f>'дод 7'!C90</f>
        <v>Компенсаційні виплати на пільговий проїзд автомобільним транспортом окремим категоріям громадян</v>
      </c>
      <c r="E146" s="114">
        <f t="shared" si="57"/>
        <v>23042311.240000002</v>
      </c>
      <c r="F146" s="114">
        <f>3342111.24+19700200</f>
        <v>23042311.240000002</v>
      </c>
      <c r="G146" s="114"/>
      <c r="H146" s="114"/>
      <c r="I146" s="114"/>
      <c r="J146" s="114">
        <f t="shared" si="59"/>
        <v>0</v>
      </c>
      <c r="K146" s="114"/>
      <c r="L146" s="114"/>
      <c r="M146" s="114"/>
      <c r="N146" s="114"/>
      <c r="O146" s="114"/>
      <c r="P146" s="114">
        <f t="shared" si="58"/>
        <v>23042311.240000002</v>
      </c>
    </row>
    <row r="147" spans="1:528" s="30" customFormat="1" ht="20.25" customHeight="1" x14ac:dyDescent="0.25">
      <c r="A147" s="89"/>
      <c r="B147" s="126"/>
      <c r="C147" s="126"/>
      <c r="D147" s="90" t="s">
        <v>402</v>
      </c>
      <c r="E147" s="116">
        <f t="shared" si="57"/>
        <v>3342111.24</v>
      </c>
      <c r="F147" s="116">
        <v>3342111.24</v>
      </c>
      <c r="G147" s="116"/>
      <c r="H147" s="116"/>
      <c r="I147" s="116"/>
      <c r="J147" s="116">
        <f t="shared" si="59"/>
        <v>0</v>
      </c>
      <c r="K147" s="116"/>
      <c r="L147" s="116"/>
      <c r="M147" s="116"/>
      <c r="N147" s="116"/>
      <c r="O147" s="116"/>
      <c r="P147" s="116">
        <f t="shared" si="58"/>
        <v>3342111.24</v>
      </c>
    </row>
    <row r="148" spans="1:528" s="23" customFormat="1" ht="35.25" customHeight="1" x14ac:dyDescent="0.25">
      <c r="A148" s="60" t="s">
        <v>331</v>
      </c>
      <c r="B148" s="108" t="str">
        <f>'дод 7'!A92</f>
        <v>3035</v>
      </c>
      <c r="C148" s="108" t="str">
        <f>'дод 7'!B92</f>
        <v>1070</v>
      </c>
      <c r="D148" s="61" t="str">
        <f>'дод 7'!C92</f>
        <v>Компенсаційні виплати за пільговий проїзд окремих категорій громадян на залізничному транспорті</v>
      </c>
      <c r="E148" s="114">
        <f t="shared" si="57"/>
        <v>1500000</v>
      </c>
      <c r="F148" s="114">
        <v>1500000</v>
      </c>
      <c r="G148" s="114"/>
      <c r="H148" s="114"/>
      <c r="I148" s="114"/>
      <c r="J148" s="114">
        <f t="shared" si="59"/>
        <v>0</v>
      </c>
      <c r="K148" s="114"/>
      <c r="L148" s="114"/>
      <c r="M148" s="114"/>
      <c r="N148" s="114"/>
      <c r="O148" s="114"/>
      <c r="P148" s="114">
        <f t="shared" si="58"/>
        <v>1500000</v>
      </c>
    </row>
    <row r="149" spans="1:528" s="23" customFormat="1" ht="36" customHeight="1" x14ac:dyDescent="0.25">
      <c r="A149" s="60" t="s">
        <v>187</v>
      </c>
      <c r="B149" s="108" t="str">
        <f>'дод 7'!A93</f>
        <v>3036</v>
      </c>
      <c r="C149" s="108" t="str">
        <f>'дод 7'!B93</f>
        <v>1070</v>
      </c>
      <c r="D149" s="61" t="str">
        <f>'дод 7'!C93</f>
        <v>Компенсаційні виплати на пільговий проїзд електротранспортом окремим категоріям громадян</v>
      </c>
      <c r="E149" s="114">
        <f t="shared" si="57"/>
        <v>37333000</v>
      </c>
      <c r="F149" s="114">
        <v>37333000</v>
      </c>
      <c r="G149" s="114"/>
      <c r="H149" s="114"/>
      <c r="I149" s="114"/>
      <c r="J149" s="114">
        <f t="shared" si="59"/>
        <v>0</v>
      </c>
      <c r="K149" s="114"/>
      <c r="L149" s="114"/>
      <c r="M149" s="114"/>
      <c r="N149" s="114"/>
      <c r="O149" s="114"/>
      <c r="P149" s="114">
        <f t="shared" si="58"/>
        <v>37333000</v>
      </c>
    </row>
    <row r="150" spans="1:528" s="22" customFormat="1" ht="47.25" x14ac:dyDescent="0.25">
      <c r="A150" s="60" t="s">
        <v>358</v>
      </c>
      <c r="B150" s="108" t="str">
        <f>'дод 7'!A94</f>
        <v>3050</v>
      </c>
      <c r="C150" s="108" t="str">
        <f>'дод 7'!B94</f>
        <v>1070</v>
      </c>
      <c r="D150" s="61" t="str">
        <f>'дод 7'!C94</f>
        <v>Пільгове медичне обслуговування осіб, які постраждали внаслідок Чорнобильської катастрофи, у т.ч. за рахунок:</v>
      </c>
      <c r="E150" s="114">
        <f t="shared" si="57"/>
        <v>667500</v>
      </c>
      <c r="F150" s="114">
        <v>667500</v>
      </c>
      <c r="G150" s="114"/>
      <c r="H150" s="114"/>
      <c r="I150" s="114"/>
      <c r="J150" s="114">
        <f t="shared" si="59"/>
        <v>0</v>
      </c>
      <c r="K150" s="114"/>
      <c r="L150" s="114"/>
      <c r="M150" s="114"/>
      <c r="N150" s="114"/>
      <c r="O150" s="114"/>
      <c r="P150" s="114">
        <f t="shared" si="58"/>
        <v>667500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  <c r="TH150" s="23"/>
    </row>
    <row r="151" spans="1:528" s="24" customFormat="1" ht="15.75" x14ac:dyDescent="0.25">
      <c r="A151" s="89"/>
      <c r="B151" s="126"/>
      <c r="C151" s="126"/>
      <c r="D151" s="90" t="s">
        <v>402</v>
      </c>
      <c r="E151" s="116">
        <f t="shared" si="57"/>
        <v>667500</v>
      </c>
      <c r="F151" s="116">
        <v>667500</v>
      </c>
      <c r="G151" s="116"/>
      <c r="H151" s="116"/>
      <c r="I151" s="116"/>
      <c r="J151" s="116">
        <f t="shared" si="59"/>
        <v>0</v>
      </c>
      <c r="K151" s="116"/>
      <c r="L151" s="116"/>
      <c r="M151" s="116"/>
      <c r="N151" s="116"/>
      <c r="O151" s="116"/>
      <c r="P151" s="116">
        <f t="shared" si="58"/>
        <v>667500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  <c r="TH151" s="30"/>
    </row>
    <row r="152" spans="1:528" s="22" customFormat="1" ht="36.75" customHeight="1" x14ac:dyDescent="0.25">
      <c r="A152" s="60" t="s">
        <v>359</v>
      </c>
      <c r="B152" s="108" t="str">
        <f>'дод 7'!A96</f>
        <v>3090</v>
      </c>
      <c r="C152" s="108" t="str">
        <f>'дод 7'!B96</f>
        <v>1030</v>
      </c>
      <c r="D152" s="61" t="str">
        <f>'дод 7'!C96</f>
        <v>Видатки на поховання учасників бойових дій та осіб з інвалідністю внаслідок війни, у т.ч. за рахунок:</v>
      </c>
      <c r="E152" s="114">
        <f t="shared" si="57"/>
        <v>245000</v>
      </c>
      <c r="F152" s="114">
        <v>245000</v>
      </c>
      <c r="G152" s="114"/>
      <c r="H152" s="114"/>
      <c r="I152" s="114"/>
      <c r="J152" s="114">
        <f t="shared" si="59"/>
        <v>0</v>
      </c>
      <c r="K152" s="114"/>
      <c r="L152" s="114"/>
      <c r="M152" s="114"/>
      <c r="N152" s="114"/>
      <c r="O152" s="114"/>
      <c r="P152" s="114">
        <f t="shared" si="58"/>
        <v>245000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</row>
    <row r="153" spans="1:528" s="24" customFormat="1" ht="15.75" x14ac:dyDescent="0.25">
      <c r="A153" s="89"/>
      <c r="B153" s="126"/>
      <c r="C153" s="126"/>
      <c r="D153" s="90" t="s">
        <v>402</v>
      </c>
      <c r="E153" s="116">
        <f t="shared" si="57"/>
        <v>245000</v>
      </c>
      <c r="F153" s="116">
        <v>245000</v>
      </c>
      <c r="G153" s="116"/>
      <c r="H153" s="116"/>
      <c r="I153" s="116"/>
      <c r="J153" s="116">
        <f t="shared" si="59"/>
        <v>0</v>
      </c>
      <c r="K153" s="116"/>
      <c r="L153" s="116"/>
      <c r="M153" s="116"/>
      <c r="N153" s="116"/>
      <c r="O153" s="116"/>
      <c r="P153" s="116">
        <f t="shared" si="58"/>
        <v>245000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  <c r="TF153" s="30"/>
      <c r="TG153" s="30"/>
      <c r="TH153" s="30"/>
    </row>
    <row r="154" spans="1:528" s="22" customFormat="1" ht="64.5" customHeight="1" x14ac:dyDescent="0.25">
      <c r="A154" s="60" t="s">
        <v>188</v>
      </c>
      <c r="B154" s="108" t="str">
        <f>'дод 7'!A98</f>
        <v>3104</v>
      </c>
      <c r="C154" s="108" t="str">
        <f>'дод 7'!B98</f>
        <v>1020</v>
      </c>
      <c r="D154" s="61" t="str">
        <f>'дод 7'!C98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4" s="114">
        <f t="shared" si="57"/>
        <v>17394450</v>
      </c>
      <c r="F154" s="114">
        <v>17394450</v>
      </c>
      <c r="G154" s="114">
        <v>13551350</v>
      </c>
      <c r="H154" s="114">
        <v>208050</v>
      </c>
      <c r="I154" s="114"/>
      <c r="J154" s="114">
        <f t="shared" si="59"/>
        <v>96200</v>
      </c>
      <c r="K154" s="114"/>
      <c r="L154" s="114">
        <v>96200</v>
      </c>
      <c r="M154" s="114">
        <v>75000</v>
      </c>
      <c r="N154" s="114"/>
      <c r="O154" s="114"/>
      <c r="P154" s="114">
        <f t="shared" si="58"/>
        <v>17490650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</row>
    <row r="155" spans="1:528" s="22" customFormat="1" ht="81.75" customHeight="1" x14ac:dyDescent="0.25">
      <c r="A155" s="60" t="s">
        <v>189</v>
      </c>
      <c r="B155" s="108" t="str">
        <f>'дод 7'!A104</f>
        <v>3160</v>
      </c>
      <c r="C155" s="108">
        <f>'дод 7'!B104</f>
        <v>1010</v>
      </c>
      <c r="D155" s="61" t="str">
        <f>'дод 7'!C104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5" s="114">
        <f t="shared" si="57"/>
        <v>2500000</v>
      </c>
      <c r="F155" s="114">
        <v>2500000</v>
      </c>
      <c r="G155" s="114"/>
      <c r="H155" s="114"/>
      <c r="I155" s="114"/>
      <c r="J155" s="114">
        <f t="shared" si="59"/>
        <v>0</v>
      </c>
      <c r="K155" s="114"/>
      <c r="L155" s="114"/>
      <c r="M155" s="114"/>
      <c r="N155" s="114"/>
      <c r="O155" s="114"/>
      <c r="P155" s="114">
        <f t="shared" si="58"/>
        <v>2500000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</row>
    <row r="156" spans="1:528" s="22" customFormat="1" ht="63" x14ac:dyDescent="0.25">
      <c r="A156" s="60" t="s">
        <v>361</v>
      </c>
      <c r="B156" s="108" t="str">
        <f>'дод 7'!A105</f>
        <v>3171</v>
      </c>
      <c r="C156" s="108">
        <f>'дод 7'!B105</f>
        <v>1010</v>
      </c>
      <c r="D156" s="61" t="str">
        <f>'дод 7'!C105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6" s="114">
        <f t="shared" si="57"/>
        <v>198209</v>
      </c>
      <c r="F156" s="114">
        <v>198209</v>
      </c>
      <c r="G156" s="114"/>
      <c r="H156" s="114"/>
      <c r="I156" s="114"/>
      <c r="J156" s="114">
        <f t="shared" si="59"/>
        <v>0</v>
      </c>
      <c r="K156" s="114"/>
      <c r="L156" s="114"/>
      <c r="M156" s="114"/>
      <c r="N156" s="114"/>
      <c r="O156" s="114"/>
      <c r="P156" s="114">
        <f t="shared" si="58"/>
        <v>198209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</row>
    <row r="157" spans="1:528" s="24" customFormat="1" ht="15.75" x14ac:dyDescent="0.25">
      <c r="A157" s="89"/>
      <c r="B157" s="126"/>
      <c r="C157" s="126"/>
      <c r="D157" s="90" t="s">
        <v>402</v>
      </c>
      <c r="E157" s="116">
        <f t="shared" si="57"/>
        <v>198209</v>
      </c>
      <c r="F157" s="116">
        <v>198209</v>
      </c>
      <c r="G157" s="116"/>
      <c r="H157" s="116"/>
      <c r="I157" s="116"/>
      <c r="J157" s="116">
        <f t="shared" si="59"/>
        <v>0</v>
      </c>
      <c r="K157" s="116"/>
      <c r="L157" s="116"/>
      <c r="M157" s="116"/>
      <c r="N157" s="116"/>
      <c r="O157" s="116"/>
      <c r="P157" s="116">
        <f t="shared" si="58"/>
        <v>198209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</row>
    <row r="158" spans="1:528" s="22" customFormat="1" ht="31.5" x14ac:dyDescent="0.25">
      <c r="A158" s="60" t="s">
        <v>362</v>
      </c>
      <c r="B158" s="108" t="str">
        <f>'дод 7'!A107</f>
        <v>3172</v>
      </c>
      <c r="C158" s="108">
        <f>'дод 7'!B107</f>
        <v>1010</v>
      </c>
      <c r="D158" s="61" t="s">
        <v>415</v>
      </c>
      <c r="E158" s="114">
        <f t="shared" si="57"/>
        <v>90</v>
      </c>
      <c r="F158" s="114">
        <v>90</v>
      </c>
      <c r="G158" s="114"/>
      <c r="H158" s="114"/>
      <c r="I158" s="114"/>
      <c r="J158" s="114">
        <f t="shared" si="59"/>
        <v>0</v>
      </c>
      <c r="K158" s="114"/>
      <c r="L158" s="114"/>
      <c r="M158" s="114"/>
      <c r="N158" s="114"/>
      <c r="O158" s="114"/>
      <c r="P158" s="114">
        <f t="shared" si="58"/>
        <v>90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</row>
    <row r="159" spans="1:528" s="24" customFormat="1" ht="15.75" x14ac:dyDescent="0.25">
      <c r="A159" s="89"/>
      <c r="B159" s="126"/>
      <c r="C159" s="126"/>
      <c r="D159" s="90" t="s">
        <v>402</v>
      </c>
      <c r="E159" s="116">
        <f t="shared" si="57"/>
        <v>90</v>
      </c>
      <c r="F159" s="116">
        <v>90</v>
      </c>
      <c r="G159" s="116"/>
      <c r="H159" s="116"/>
      <c r="I159" s="116"/>
      <c r="J159" s="116">
        <f t="shared" si="59"/>
        <v>0</v>
      </c>
      <c r="K159" s="116"/>
      <c r="L159" s="116"/>
      <c r="M159" s="116"/>
      <c r="N159" s="116"/>
      <c r="O159" s="116"/>
      <c r="P159" s="116">
        <f t="shared" si="58"/>
        <v>90</v>
      </c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  <c r="TF159" s="30"/>
      <c r="TG159" s="30"/>
      <c r="TH159" s="30"/>
    </row>
    <row r="160" spans="1:528" s="22" customFormat="1" ht="78.75" x14ac:dyDescent="0.25">
      <c r="A160" s="60" t="s">
        <v>190</v>
      </c>
      <c r="B160" s="108" t="str">
        <f>'дод 7'!A109</f>
        <v>3180</v>
      </c>
      <c r="C160" s="108" t="str">
        <f>'дод 7'!B109</f>
        <v>1060</v>
      </c>
      <c r="D160" s="61" t="str">
        <f>'дод 7'!C109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0" s="114">
        <f t="shared" si="57"/>
        <v>2213520</v>
      </c>
      <c r="F160" s="114">
        <v>2213520</v>
      </c>
      <c r="G160" s="114"/>
      <c r="H160" s="114"/>
      <c r="I160" s="114"/>
      <c r="J160" s="114">
        <f t="shared" si="59"/>
        <v>0</v>
      </c>
      <c r="K160" s="114"/>
      <c r="L160" s="114"/>
      <c r="M160" s="114"/>
      <c r="N160" s="114"/>
      <c r="O160" s="114"/>
      <c r="P160" s="114">
        <f t="shared" si="58"/>
        <v>2213520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</row>
    <row r="161" spans="1:528" s="22" customFormat="1" ht="31.5" customHeight="1" x14ac:dyDescent="0.25">
      <c r="A161" s="60" t="s">
        <v>315</v>
      </c>
      <c r="B161" s="108" t="str">
        <f>'дод 7'!A110</f>
        <v>3191</v>
      </c>
      <c r="C161" s="108" t="str">
        <f>'дод 7'!B110</f>
        <v>1030</v>
      </c>
      <c r="D161" s="61" t="str">
        <f>'дод 7'!C110</f>
        <v>Інші видатки на соціальний захист ветеранів війни та праці</v>
      </c>
      <c r="E161" s="114">
        <f t="shared" si="57"/>
        <v>2089960</v>
      </c>
      <c r="F161" s="114">
        <v>2089960</v>
      </c>
      <c r="G161" s="114"/>
      <c r="H161" s="114"/>
      <c r="I161" s="114"/>
      <c r="J161" s="114">
        <f t="shared" si="59"/>
        <v>0</v>
      </c>
      <c r="K161" s="114"/>
      <c r="L161" s="114"/>
      <c r="M161" s="114"/>
      <c r="N161" s="114"/>
      <c r="O161" s="114"/>
      <c r="P161" s="114">
        <f t="shared" si="58"/>
        <v>2089960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</row>
    <row r="162" spans="1:528" s="22" customFormat="1" ht="47.25" x14ac:dyDescent="0.25">
      <c r="A162" s="60" t="s">
        <v>316</v>
      </c>
      <c r="B162" s="108" t="str">
        <f>'дод 7'!A111</f>
        <v>3192</v>
      </c>
      <c r="C162" s="108" t="str">
        <f>'дод 7'!B111</f>
        <v>1030</v>
      </c>
      <c r="D162" s="61" t="s">
        <v>523</v>
      </c>
      <c r="E162" s="114">
        <f t="shared" si="57"/>
        <v>2250688</v>
      </c>
      <c r="F162" s="114">
        <v>2250688</v>
      </c>
      <c r="G162" s="114"/>
      <c r="H162" s="114"/>
      <c r="I162" s="114"/>
      <c r="J162" s="114">
        <f t="shared" si="59"/>
        <v>0</v>
      </c>
      <c r="K162" s="114"/>
      <c r="L162" s="114"/>
      <c r="M162" s="114"/>
      <c r="N162" s="114"/>
      <c r="O162" s="114"/>
      <c r="P162" s="114">
        <f t="shared" si="58"/>
        <v>2250688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</row>
    <row r="163" spans="1:528" s="22" customFormat="1" ht="34.5" customHeight="1" x14ac:dyDescent="0.25">
      <c r="A163" s="60" t="s">
        <v>191</v>
      </c>
      <c r="B163" s="108" t="str">
        <f>'дод 7'!A112</f>
        <v>3200</v>
      </c>
      <c r="C163" s="108" t="str">
        <f>'дод 7'!B112</f>
        <v>1090</v>
      </c>
      <c r="D163" s="61" t="str">
        <f>'дод 7'!C112</f>
        <v>Забезпечення обробки інформації з нарахування та виплати допомог і компенсацій</v>
      </c>
      <c r="E163" s="114">
        <f t="shared" si="57"/>
        <v>92000</v>
      </c>
      <c r="F163" s="114">
        <v>92000</v>
      </c>
      <c r="G163" s="114"/>
      <c r="H163" s="114"/>
      <c r="I163" s="114"/>
      <c r="J163" s="114">
        <f t="shared" si="59"/>
        <v>0</v>
      </c>
      <c r="K163" s="114"/>
      <c r="L163" s="114"/>
      <c r="M163" s="114"/>
      <c r="N163" s="114"/>
      <c r="O163" s="114"/>
      <c r="P163" s="114">
        <f t="shared" si="58"/>
        <v>92000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</row>
    <row r="164" spans="1:528" s="22" customFormat="1" ht="19.5" customHeight="1" x14ac:dyDescent="0.25">
      <c r="A164" s="118" t="s">
        <v>317</v>
      </c>
      <c r="B164" s="42" t="str">
        <f>'дод 7'!A113</f>
        <v>3210</v>
      </c>
      <c r="C164" s="42" t="str">
        <f>'дод 7'!B113</f>
        <v>1050</v>
      </c>
      <c r="D164" s="36" t="str">
        <f>'дод 7'!C113</f>
        <v>Організація та проведення громадських робіт</v>
      </c>
      <c r="E164" s="114">
        <f t="shared" si="57"/>
        <v>50000</v>
      </c>
      <c r="F164" s="114">
        <v>50000</v>
      </c>
      <c r="G164" s="114">
        <v>40900</v>
      </c>
      <c r="H164" s="114"/>
      <c r="I164" s="114"/>
      <c r="J164" s="114">
        <f t="shared" si="59"/>
        <v>0</v>
      </c>
      <c r="K164" s="114"/>
      <c r="L164" s="114"/>
      <c r="M164" s="114"/>
      <c r="N164" s="114"/>
      <c r="O164" s="114"/>
      <c r="P164" s="114">
        <f t="shared" si="58"/>
        <v>50000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</row>
    <row r="165" spans="1:528" s="22" customFormat="1" ht="225" hidden="1" customHeight="1" x14ac:dyDescent="0.25">
      <c r="A165" s="118" t="s">
        <v>452</v>
      </c>
      <c r="B165" s="42">
        <v>3221</v>
      </c>
      <c r="C165" s="118" t="s">
        <v>54</v>
      </c>
      <c r="D165" s="36" t="str">
        <f>'дод 7'!C114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5" s="114">
        <f t="shared" si="57"/>
        <v>0</v>
      </c>
      <c r="F165" s="131"/>
      <c r="G165" s="114"/>
      <c r="H165" s="114"/>
      <c r="I165" s="114"/>
      <c r="J165" s="114">
        <f t="shared" si="59"/>
        <v>0</v>
      </c>
      <c r="K165" s="114"/>
      <c r="L165" s="114"/>
      <c r="M165" s="114"/>
      <c r="N165" s="114"/>
      <c r="O165" s="114"/>
      <c r="P165" s="114">
        <f t="shared" si="58"/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</row>
    <row r="166" spans="1:528" s="24" customFormat="1" ht="255.75" hidden="1" customHeight="1" x14ac:dyDescent="0.25">
      <c r="A166" s="120"/>
      <c r="B166" s="96"/>
      <c r="C166" s="120"/>
      <c r="D166" s="92" t="str">
        <f>'дод 7'!C85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114">
        <f t="shared" si="57"/>
        <v>0</v>
      </c>
      <c r="F166" s="132"/>
      <c r="G166" s="116"/>
      <c r="H166" s="116"/>
      <c r="I166" s="116"/>
      <c r="J166" s="114">
        <f t="shared" si="59"/>
        <v>0</v>
      </c>
      <c r="K166" s="116"/>
      <c r="L166" s="116"/>
      <c r="M166" s="116"/>
      <c r="N166" s="116"/>
      <c r="O166" s="116"/>
      <c r="P166" s="116">
        <f t="shared" si="58"/>
        <v>0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30"/>
      <c r="KG166" s="30"/>
      <c r="KH166" s="30"/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/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  <c r="LU166" s="30"/>
      <c r="LV166" s="30"/>
      <c r="LW166" s="30"/>
      <c r="LX166" s="30"/>
      <c r="LY166" s="30"/>
      <c r="LZ166" s="30"/>
      <c r="MA166" s="30"/>
      <c r="MB166" s="30"/>
      <c r="MC166" s="30"/>
      <c r="MD166" s="30"/>
      <c r="ME166" s="30"/>
      <c r="MF166" s="30"/>
      <c r="MG166" s="30"/>
      <c r="MH166" s="30"/>
      <c r="MI166" s="30"/>
      <c r="MJ166" s="30"/>
      <c r="MK166" s="30"/>
      <c r="ML166" s="30"/>
      <c r="MM166" s="30"/>
      <c r="MN166" s="30"/>
      <c r="MO166" s="30"/>
      <c r="MP166" s="30"/>
      <c r="MQ166" s="30"/>
      <c r="MR166" s="30"/>
      <c r="MS166" s="30"/>
      <c r="MT166" s="30"/>
      <c r="MU166" s="30"/>
      <c r="MV166" s="30"/>
      <c r="MW166" s="30"/>
      <c r="MX166" s="30"/>
      <c r="MY166" s="30"/>
      <c r="MZ166" s="30"/>
      <c r="NA166" s="30"/>
      <c r="NB166" s="30"/>
      <c r="NC166" s="30"/>
      <c r="ND166" s="30"/>
      <c r="NE166" s="30"/>
      <c r="NF166" s="30"/>
      <c r="NG166" s="30"/>
      <c r="NH166" s="30"/>
      <c r="NI166" s="30"/>
      <c r="NJ166" s="30"/>
      <c r="NK166" s="30"/>
      <c r="NL166" s="30"/>
      <c r="NM166" s="30"/>
      <c r="NN166" s="30"/>
      <c r="NO166" s="30"/>
      <c r="NP166" s="30"/>
      <c r="NQ166" s="30"/>
      <c r="NR166" s="30"/>
      <c r="NS166" s="30"/>
      <c r="NT166" s="30"/>
      <c r="NU166" s="30"/>
      <c r="NV166" s="30"/>
      <c r="NW166" s="30"/>
      <c r="NX166" s="30"/>
      <c r="NY166" s="30"/>
      <c r="NZ166" s="30"/>
      <c r="OA166" s="30"/>
      <c r="OB166" s="30"/>
      <c r="OC166" s="30"/>
      <c r="OD166" s="30"/>
      <c r="OE166" s="30"/>
      <c r="OF166" s="30"/>
      <c r="OG166" s="30"/>
      <c r="OH166" s="30"/>
      <c r="OI166" s="30"/>
      <c r="OJ166" s="30"/>
      <c r="OK166" s="30"/>
      <c r="OL166" s="30"/>
      <c r="OM166" s="30"/>
      <c r="ON166" s="30"/>
      <c r="OO166" s="30"/>
      <c r="OP166" s="30"/>
      <c r="OQ166" s="30"/>
      <c r="OR166" s="30"/>
      <c r="OS166" s="30"/>
      <c r="OT166" s="30"/>
      <c r="OU166" s="30"/>
      <c r="OV166" s="30"/>
      <c r="OW166" s="30"/>
      <c r="OX166" s="30"/>
      <c r="OY166" s="30"/>
      <c r="OZ166" s="30"/>
      <c r="PA166" s="30"/>
      <c r="PB166" s="30"/>
      <c r="PC166" s="30"/>
      <c r="PD166" s="30"/>
      <c r="PE166" s="30"/>
      <c r="PF166" s="30"/>
      <c r="PG166" s="30"/>
      <c r="PH166" s="30"/>
      <c r="PI166" s="30"/>
      <c r="PJ166" s="30"/>
      <c r="PK166" s="30"/>
      <c r="PL166" s="30"/>
      <c r="PM166" s="30"/>
      <c r="PN166" s="30"/>
      <c r="PO166" s="30"/>
      <c r="PP166" s="30"/>
      <c r="PQ166" s="30"/>
      <c r="PR166" s="30"/>
      <c r="PS166" s="30"/>
      <c r="PT166" s="30"/>
      <c r="PU166" s="30"/>
      <c r="PV166" s="30"/>
      <c r="PW166" s="30"/>
      <c r="PX166" s="30"/>
      <c r="PY166" s="30"/>
      <c r="PZ166" s="30"/>
      <c r="QA166" s="30"/>
      <c r="QB166" s="30"/>
      <c r="QC166" s="30"/>
      <c r="QD166" s="30"/>
      <c r="QE166" s="30"/>
      <c r="QF166" s="30"/>
      <c r="QG166" s="30"/>
      <c r="QH166" s="30"/>
      <c r="QI166" s="30"/>
      <c r="QJ166" s="30"/>
      <c r="QK166" s="30"/>
      <c r="QL166" s="30"/>
      <c r="QM166" s="30"/>
      <c r="QN166" s="30"/>
      <c r="QO166" s="30"/>
      <c r="QP166" s="30"/>
      <c r="QQ166" s="30"/>
      <c r="QR166" s="30"/>
      <c r="QS166" s="30"/>
      <c r="QT166" s="30"/>
      <c r="QU166" s="30"/>
      <c r="QV166" s="30"/>
      <c r="QW166" s="30"/>
      <c r="QX166" s="30"/>
      <c r="QY166" s="30"/>
      <c r="QZ166" s="30"/>
      <c r="RA166" s="30"/>
      <c r="RB166" s="30"/>
      <c r="RC166" s="30"/>
      <c r="RD166" s="30"/>
      <c r="RE166" s="30"/>
      <c r="RF166" s="30"/>
      <c r="RG166" s="30"/>
      <c r="RH166" s="30"/>
      <c r="RI166" s="30"/>
      <c r="RJ166" s="30"/>
      <c r="RK166" s="30"/>
      <c r="RL166" s="30"/>
      <c r="RM166" s="30"/>
      <c r="RN166" s="30"/>
      <c r="RO166" s="30"/>
      <c r="RP166" s="30"/>
      <c r="RQ166" s="30"/>
      <c r="RR166" s="30"/>
      <c r="RS166" s="30"/>
      <c r="RT166" s="30"/>
      <c r="RU166" s="30"/>
      <c r="RV166" s="30"/>
      <c r="RW166" s="30"/>
      <c r="RX166" s="30"/>
      <c r="RY166" s="30"/>
      <c r="RZ166" s="30"/>
      <c r="SA166" s="30"/>
      <c r="SB166" s="30"/>
      <c r="SC166" s="30"/>
      <c r="SD166" s="30"/>
      <c r="SE166" s="30"/>
      <c r="SF166" s="30"/>
      <c r="SG166" s="30"/>
      <c r="SH166" s="30"/>
      <c r="SI166" s="30"/>
      <c r="SJ166" s="30"/>
      <c r="SK166" s="30"/>
      <c r="SL166" s="30"/>
      <c r="SM166" s="30"/>
      <c r="SN166" s="30"/>
      <c r="SO166" s="30"/>
      <c r="SP166" s="30"/>
      <c r="SQ166" s="30"/>
      <c r="SR166" s="30"/>
      <c r="SS166" s="30"/>
      <c r="ST166" s="30"/>
      <c r="SU166" s="30"/>
      <c r="SV166" s="30"/>
      <c r="SW166" s="30"/>
      <c r="SX166" s="30"/>
      <c r="SY166" s="30"/>
      <c r="SZ166" s="30"/>
      <c r="TA166" s="30"/>
      <c r="TB166" s="30"/>
      <c r="TC166" s="30"/>
      <c r="TD166" s="30"/>
      <c r="TE166" s="30"/>
      <c r="TF166" s="30"/>
      <c r="TG166" s="30"/>
      <c r="TH166" s="30"/>
    </row>
    <row r="167" spans="1:528" s="22" customFormat="1" ht="174.75" hidden="1" customHeight="1" x14ac:dyDescent="0.25">
      <c r="A167" s="118" t="s">
        <v>451</v>
      </c>
      <c r="B167" s="42">
        <v>3223</v>
      </c>
      <c r="C167" s="118" t="s">
        <v>54</v>
      </c>
      <c r="D167" s="36" t="str">
        <f>'дод 7'!C116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7" s="114">
        <f t="shared" si="57"/>
        <v>0</v>
      </c>
      <c r="F167" s="114"/>
      <c r="G167" s="114"/>
      <c r="H167" s="114"/>
      <c r="I167" s="114"/>
      <c r="J167" s="114">
        <f t="shared" si="59"/>
        <v>0</v>
      </c>
      <c r="K167" s="114"/>
      <c r="L167" s="114"/>
      <c r="M167" s="114"/>
      <c r="N167" s="114"/>
      <c r="O167" s="114"/>
      <c r="P167" s="114">
        <f t="shared" si="58"/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</row>
    <row r="168" spans="1:528" s="24" customFormat="1" ht="216" hidden="1" customHeight="1" x14ac:dyDescent="0.25">
      <c r="A168" s="120"/>
      <c r="B168" s="96"/>
      <c r="C168" s="120"/>
      <c r="D168" s="92" t="str">
        <f>'дод 7'!C117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16">
        <f t="shared" si="57"/>
        <v>0</v>
      </c>
      <c r="F168" s="116"/>
      <c r="G168" s="116"/>
      <c r="H168" s="116"/>
      <c r="I168" s="116"/>
      <c r="J168" s="116">
        <f t="shared" si="59"/>
        <v>0</v>
      </c>
      <c r="K168" s="116"/>
      <c r="L168" s="116"/>
      <c r="M168" s="116"/>
      <c r="N168" s="116"/>
      <c r="O168" s="116"/>
      <c r="P168" s="116">
        <f t="shared" si="58"/>
        <v>0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  <c r="LU168" s="30"/>
      <c r="LV168" s="30"/>
      <c r="LW168" s="30"/>
      <c r="LX168" s="30"/>
      <c r="LY168" s="30"/>
      <c r="LZ168" s="30"/>
      <c r="MA168" s="30"/>
      <c r="MB168" s="30"/>
      <c r="MC168" s="30"/>
      <c r="MD168" s="30"/>
      <c r="ME168" s="30"/>
      <c r="MF168" s="30"/>
      <c r="MG168" s="30"/>
      <c r="MH168" s="30"/>
      <c r="MI168" s="30"/>
      <c r="MJ168" s="30"/>
      <c r="MK168" s="30"/>
      <c r="ML168" s="30"/>
      <c r="MM168" s="30"/>
      <c r="MN168" s="30"/>
      <c r="MO168" s="30"/>
      <c r="MP168" s="30"/>
      <c r="MQ168" s="30"/>
      <c r="MR168" s="30"/>
      <c r="MS168" s="30"/>
      <c r="MT168" s="30"/>
      <c r="MU168" s="30"/>
      <c r="MV168" s="30"/>
      <c r="MW168" s="30"/>
      <c r="MX168" s="30"/>
      <c r="MY168" s="30"/>
      <c r="MZ168" s="30"/>
      <c r="NA168" s="30"/>
      <c r="NB168" s="30"/>
      <c r="NC168" s="30"/>
      <c r="ND168" s="30"/>
      <c r="NE168" s="30"/>
      <c r="NF168" s="30"/>
      <c r="NG168" s="30"/>
      <c r="NH168" s="30"/>
      <c r="NI168" s="30"/>
      <c r="NJ168" s="30"/>
      <c r="NK168" s="30"/>
      <c r="NL168" s="30"/>
      <c r="NM168" s="30"/>
      <c r="NN168" s="30"/>
      <c r="NO168" s="30"/>
      <c r="NP168" s="30"/>
      <c r="NQ168" s="30"/>
      <c r="NR168" s="30"/>
      <c r="NS168" s="30"/>
      <c r="NT168" s="30"/>
      <c r="NU168" s="30"/>
      <c r="NV168" s="30"/>
      <c r="NW168" s="30"/>
      <c r="NX168" s="30"/>
      <c r="NY168" s="30"/>
      <c r="NZ168" s="30"/>
      <c r="OA168" s="30"/>
      <c r="OB168" s="30"/>
      <c r="OC168" s="30"/>
      <c r="OD168" s="30"/>
      <c r="OE168" s="30"/>
      <c r="OF168" s="30"/>
      <c r="OG168" s="30"/>
      <c r="OH168" s="30"/>
      <c r="OI168" s="30"/>
      <c r="OJ168" s="30"/>
      <c r="OK168" s="30"/>
      <c r="OL168" s="30"/>
      <c r="OM168" s="30"/>
      <c r="ON168" s="30"/>
      <c r="OO168" s="30"/>
      <c r="OP168" s="30"/>
      <c r="OQ168" s="30"/>
      <c r="OR168" s="30"/>
      <c r="OS168" s="30"/>
      <c r="OT168" s="30"/>
      <c r="OU168" s="30"/>
      <c r="OV168" s="30"/>
      <c r="OW168" s="30"/>
      <c r="OX168" s="30"/>
      <c r="OY168" s="30"/>
      <c r="OZ168" s="30"/>
      <c r="PA168" s="30"/>
      <c r="PB168" s="30"/>
      <c r="PC168" s="30"/>
      <c r="PD168" s="30"/>
      <c r="PE168" s="30"/>
      <c r="PF168" s="30"/>
      <c r="PG168" s="30"/>
      <c r="PH168" s="30"/>
      <c r="PI168" s="30"/>
      <c r="PJ168" s="30"/>
      <c r="PK168" s="30"/>
      <c r="PL168" s="30"/>
      <c r="PM168" s="30"/>
      <c r="PN168" s="30"/>
      <c r="PO168" s="30"/>
      <c r="PP168" s="30"/>
      <c r="PQ168" s="30"/>
      <c r="PR168" s="30"/>
      <c r="PS168" s="30"/>
      <c r="PT168" s="30"/>
      <c r="PU168" s="30"/>
      <c r="PV168" s="30"/>
      <c r="PW168" s="30"/>
      <c r="PX168" s="30"/>
      <c r="PY168" s="30"/>
      <c r="PZ168" s="30"/>
      <c r="QA168" s="30"/>
      <c r="QB168" s="30"/>
      <c r="QC168" s="30"/>
      <c r="QD168" s="30"/>
      <c r="QE168" s="30"/>
      <c r="QF168" s="30"/>
      <c r="QG168" s="30"/>
      <c r="QH168" s="30"/>
      <c r="QI168" s="30"/>
      <c r="QJ168" s="30"/>
      <c r="QK168" s="30"/>
      <c r="QL168" s="30"/>
      <c r="QM168" s="30"/>
      <c r="QN168" s="30"/>
      <c r="QO168" s="30"/>
      <c r="QP168" s="30"/>
      <c r="QQ168" s="30"/>
      <c r="QR168" s="30"/>
      <c r="QS168" s="30"/>
      <c r="QT168" s="30"/>
      <c r="QU168" s="30"/>
      <c r="QV168" s="30"/>
      <c r="QW168" s="30"/>
      <c r="QX168" s="30"/>
      <c r="QY168" s="30"/>
      <c r="QZ168" s="30"/>
      <c r="RA168" s="30"/>
      <c r="RB168" s="30"/>
      <c r="RC168" s="30"/>
      <c r="RD168" s="30"/>
      <c r="RE168" s="30"/>
      <c r="RF168" s="30"/>
      <c r="RG168" s="30"/>
      <c r="RH168" s="30"/>
      <c r="RI168" s="30"/>
      <c r="RJ168" s="30"/>
      <c r="RK168" s="30"/>
      <c r="RL168" s="30"/>
      <c r="RM168" s="30"/>
      <c r="RN168" s="30"/>
      <c r="RO168" s="30"/>
      <c r="RP168" s="30"/>
      <c r="RQ168" s="30"/>
      <c r="RR168" s="30"/>
      <c r="RS168" s="30"/>
      <c r="RT168" s="30"/>
      <c r="RU168" s="30"/>
      <c r="RV168" s="30"/>
      <c r="RW168" s="30"/>
      <c r="RX168" s="30"/>
      <c r="RY168" s="30"/>
      <c r="RZ168" s="30"/>
      <c r="SA168" s="30"/>
      <c r="SB168" s="30"/>
      <c r="SC168" s="30"/>
      <c r="SD168" s="30"/>
      <c r="SE168" s="30"/>
      <c r="SF168" s="30"/>
      <c r="SG168" s="30"/>
      <c r="SH168" s="30"/>
      <c r="SI168" s="30"/>
      <c r="SJ168" s="30"/>
      <c r="SK168" s="30"/>
      <c r="SL168" s="30"/>
      <c r="SM168" s="30"/>
      <c r="SN168" s="30"/>
      <c r="SO168" s="30"/>
      <c r="SP168" s="30"/>
      <c r="SQ168" s="30"/>
      <c r="SR168" s="30"/>
      <c r="SS168" s="30"/>
      <c r="ST168" s="30"/>
      <c r="SU168" s="30"/>
      <c r="SV168" s="30"/>
      <c r="SW168" s="30"/>
      <c r="SX168" s="30"/>
      <c r="SY168" s="30"/>
      <c r="SZ168" s="30"/>
      <c r="TA168" s="30"/>
      <c r="TB168" s="30"/>
      <c r="TC168" s="30"/>
      <c r="TD168" s="30"/>
      <c r="TE168" s="30"/>
      <c r="TF168" s="30"/>
      <c r="TG168" s="30"/>
      <c r="TH168" s="30"/>
    </row>
    <row r="169" spans="1:528" s="22" customFormat="1" ht="31.5" customHeight="1" x14ac:dyDescent="0.25">
      <c r="A169" s="60" t="s">
        <v>314</v>
      </c>
      <c r="B169" s="108" t="str">
        <f>'дод 7'!A118</f>
        <v>3241</v>
      </c>
      <c r="C169" s="108" t="str">
        <f>'дод 7'!B118</f>
        <v>1090</v>
      </c>
      <c r="D169" s="61" t="str">
        <f>'дод 7'!C118</f>
        <v>Забезпечення діяльності інших закладів у сфері соціального захисту і соціального забезпечення</v>
      </c>
      <c r="E169" s="114">
        <f t="shared" si="57"/>
        <v>6653708.5599999996</v>
      </c>
      <c r="F169" s="114">
        <f>6615708.56+38000</f>
        <v>6653708.5599999996</v>
      </c>
      <c r="G169" s="114">
        <v>4074650</v>
      </c>
      <c r="H169" s="114">
        <v>333300</v>
      </c>
      <c r="I169" s="114"/>
      <c r="J169" s="114">
        <f t="shared" ref="J169:J173" si="60">L169+O169</f>
        <v>360000</v>
      </c>
      <c r="K169" s="114">
        <v>360000</v>
      </c>
      <c r="L169" s="114"/>
      <c r="M169" s="114"/>
      <c r="N169" s="114"/>
      <c r="O169" s="114">
        <v>360000</v>
      </c>
      <c r="P169" s="114">
        <f t="shared" si="58"/>
        <v>7013708.5599999996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</row>
    <row r="170" spans="1:528" s="22" customFormat="1" ht="33" customHeight="1" x14ac:dyDescent="0.25">
      <c r="A170" s="60" t="s">
        <v>363</v>
      </c>
      <c r="B170" s="108" t="str">
        <f>'дод 7'!A119</f>
        <v>3242</v>
      </c>
      <c r="C170" s="108" t="str">
        <f>'дод 7'!B119</f>
        <v>1090</v>
      </c>
      <c r="D170" s="61" t="s">
        <v>537</v>
      </c>
      <c r="E170" s="114">
        <f t="shared" si="57"/>
        <v>37988122.549999997</v>
      </c>
      <c r="F170" s="114">
        <f>34325670+76000+12000+250000+1652252.55+881000+791200</f>
        <v>37988122.549999997</v>
      </c>
      <c r="G170" s="114"/>
      <c r="H170" s="114"/>
      <c r="I170" s="114"/>
      <c r="J170" s="114">
        <f t="shared" si="60"/>
        <v>45000</v>
      </c>
      <c r="K170" s="114">
        <v>45000</v>
      </c>
      <c r="L170" s="114"/>
      <c r="M170" s="114"/>
      <c r="N170" s="114"/>
      <c r="O170" s="114">
        <v>45000</v>
      </c>
      <c r="P170" s="114">
        <f t="shared" si="58"/>
        <v>38033122.549999997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</row>
    <row r="171" spans="1:528" s="24" customFormat="1" ht="15" customHeight="1" x14ac:dyDescent="0.25">
      <c r="A171" s="89"/>
      <c r="B171" s="126"/>
      <c r="C171" s="126"/>
      <c r="D171" s="90" t="s">
        <v>402</v>
      </c>
      <c r="E171" s="116">
        <f t="shared" si="57"/>
        <v>348000</v>
      </c>
      <c r="F171" s="116">
        <f>336000+12000</f>
        <v>348000</v>
      </c>
      <c r="G171" s="116"/>
      <c r="H171" s="116"/>
      <c r="I171" s="116"/>
      <c r="J171" s="116">
        <f t="shared" si="60"/>
        <v>0</v>
      </c>
      <c r="K171" s="116"/>
      <c r="L171" s="116"/>
      <c r="M171" s="116"/>
      <c r="N171" s="116"/>
      <c r="O171" s="116"/>
      <c r="P171" s="116">
        <f t="shared" si="58"/>
        <v>348000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30"/>
      <c r="NY171" s="30"/>
      <c r="NZ171" s="30"/>
      <c r="OA171" s="30"/>
      <c r="OB171" s="30"/>
      <c r="OC171" s="30"/>
      <c r="OD171" s="30"/>
      <c r="OE171" s="30"/>
      <c r="OF171" s="30"/>
      <c r="OG171" s="30"/>
      <c r="OH171" s="30"/>
      <c r="OI171" s="30"/>
      <c r="OJ171" s="30"/>
      <c r="OK171" s="30"/>
      <c r="OL171" s="30"/>
      <c r="OM171" s="30"/>
      <c r="ON171" s="30"/>
      <c r="OO171" s="30"/>
      <c r="OP171" s="30"/>
      <c r="OQ171" s="30"/>
      <c r="OR171" s="30"/>
      <c r="OS171" s="30"/>
      <c r="OT171" s="30"/>
      <c r="OU171" s="30"/>
      <c r="OV171" s="30"/>
      <c r="OW171" s="30"/>
      <c r="OX171" s="30"/>
      <c r="OY171" s="30"/>
      <c r="OZ171" s="30"/>
      <c r="PA171" s="30"/>
      <c r="PB171" s="30"/>
      <c r="PC171" s="30"/>
      <c r="PD171" s="30"/>
      <c r="PE171" s="30"/>
      <c r="PF171" s="30"/>
      <c r="PG171" s="30"/>
      <c r="PH171" s="30"/>
      <c r="PI171" s="30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0"/>
      <c r="SM171" s="30"/>
      <c r="SN171" s="30"/>
      <c r="SO171" s="30"/>
      <c r="SP171" s="30"/>
      <c r="SQ171" s="30"/>
      <c r="SR171" s="30"/>
      <c r="SS171" s="30"/>
      <c r="ST171" s="30"/>
      <c r="SU171" s="30"/>
      <c r="SV171" s="30"/>
      <c r="SW171" s="30"/>
      <c r="SX171" s="30"/>
      <c r="SY171" s="30"/>
      <c r="SZ171" s="30"/>
      <c r="TA171" s="30"/>
      <c r="TB171" s="30"/>
      <c r="TC171" s="30"/>
      <c r="TD171" s="30"/>
      <c r="TE171" s="30"/>
      <c r="TF171" s="30"/>
      <c r="TG171" s="30"/>
      <c r="TH171" s="30"/>
    </row>
    <row r="172" spans="1:528" s="22" customFormat="1" ht="15.75" x14ac:dyDescent="0.25">
      <c r="A172" s="60" t="s">
        <v>426</v>
      </c>
      <c r="B172" s="108">
        <v>7323</v>
      </c>
      <c r="C172" s="60" t="s">
        <v>114</v>
      </c>
      <c r="D172" s="61" t="s">
        <v>427</v>
      </c>
      <c r="E172" s="114">
        <f t="shared" si="57"/>
        <v>0</v>
      </c>
      <c r="F172" s="114"/>
      <c r="G172" s="114"/>
      <c r="H172" s="114"/>
      <c r="I172" s="114"/>
      <c r="J172" s="114">
        <f t="shared" si="60"/>
        <v>400000</v>
      </c>
      <c r="K172" s="114">
        <v>400000</v>
      </c>
      <c r="L172" s="114"/>
      <c r="M172" s="114"/>
      <c r="N172" s="114"/>
      <c r="O172" s="114">
        <v>400000</v>
      </c>
      <c r="P172" s="114">
        <f t="shared" si="58"/>
        <v>400000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</row>
    <row r="173" spans="1:528" s="22" customFormat="1" ht="22.5" customHeight="1" x14ac:dyDescent="0.25">
      <c r="A173" s="60" t="s">
        <v>269</v>
      </c>
      <c r="B173" s="108" t="str">
        <f>'дод 7'!A214</f>
        <v>9770</v>
      </c>
      <c r="C173" s="108" t="str">
        <f>'дод 7'!B214</f>
        <v>0180</v>
      </c>
      <c r="D173" s="61" t="str">
        <f>'дод 7'!C214</f>
        <v>Інші субвенції з місцевого бюджету</v>
      </c>
      <c r="E173" s="114">
        <f t="shared" si="57"/>
        <v>2500000</v>
      </c>
      <c r="F173" s="114">
        <v>2500000</v>
      </c>
      <c r="G173" s="114"/>
      <c r="H173" s="114"/>
      <c r="I173" s="114"/>
      <c r="J173" s="114">
        <f t="shared" si="60"/>
        <v>0</v>
      </c>
      <c r="K173" s="114"/>
      <c r="L173" s="114"/>
      <c r="M173" s="114"/>
      <c r="N173" s="114"/>
      <c r="O173" s="114"/>
      <c r="P173" s="114">
        <f t="shared" si="58"/>
        <v>2500000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</row>
    <row r="174" spans="1:528" s="27" customFormat="1" ht="31.5" x14ac:dyDescent="0.25">
      <c r="A174" s="121" t="s">
        <v>192</v>
      </c>
      <c r="B174" s="39"/>
      <c r="C174" s="39"/>
      <c r="D174" s="122" t="s">
        <v>372</v>
      </c>
      <c r="E174" s="110">
        <f>E175</f>
        <v>5785940</v>
      </c>
      <c r="F174" s="110">
        <f t="shared" ref="F174:J174" si="61">F175</f>
        <v>5785940</v>
      </c>
      <c r="G174" s="110">
        <f t="shared" si="61"/>
        <v>4491300</v>
      </c>
      <c r="H174" s="110">
        <f t="shared" si="61"/>
        <v>51600</v>
      </c>
      <c r="I174" s="110">
        <f t="shared" si="61"/>
        <v>0</v>
      </c>
      <c r="J174" s="110">
        <f t="shared" si="61"/>
        <v>33140</v>
      </c>
      <c r="K174" s="110">
        <f t="shared" ref="K174" si="62">K175</f>
        <v>33140</v>
      </c>
      <c r="L174" s="110">
        <f t="shared" ref="L174" si="63">L175</f>
        <v>0</v>
      </c>
      <c r="M174" s="110">
        <f t="shared" ref="M174" si="64">M175</f>
        <v>0</v>
      </c>
      <c r="N174" s="110">
        <f t="shared" ref="N174" si="65">N175</f>
        <v>0</v>
      </c>
      <c r="O174" s="110">
        <f t="shared" ref="O174:P174" si="66">O175</f>
        <v>33140</v>
      </c>
      <c r="P174" s="110">
        <f t="shared" si="66"/>
        <v>5819080</v>
      </c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  <c r="IS174" s="32"/>
      <c r="IT174" s="32"/>
      <c r="IU174" s="32"/>
      <c r="IV174" s="32"/>
      <c r="IW174" s="32"/>
      <c r="IX174" s="32"/>
      <c r="IY174" s="32"/>
      <c r="IZ174" s="32"/>
      <c r="JA174" s="32"/>
      <c r="JB174" s="32"/>
      <c r="JC174" s="32"/>
      <c r="JD174" s="32"/>
      <c r="JE174" s="32"/>
      <c r="JF174" s="32"/>
      <c r="JG174" s="32"/>
      <c r="JH174" s="32"/>
      <c r="JI174" s="32"/>
      <c r="JJ174" s="32"/>
      <c r="JK174" s="32"/>
      <c r="JL174" s="32"/>
      <c r="JM174" s="32"/>
      <c r="JN174" s="32"/>
      <c r="JO174" s="32"/>
      <c r="JP174" s="32"/>
      <c r="JQ174" s="32"/>
      <c r="JR174" s="32"/>
      <c r="JS174" s="32"/>
      <c r="JT174" s="32"/>
      <c r="JU174" s="32"/>
      <c r="JV174" s="32"/>
      <c r="JW174" s="32"/>
      <c r="JX174" s="32"/>
      <c r="JY174" s="32"/>
      <c r="JZ174" s="32"/>
      <c r="KA174" s="32"/>
      <c r="KB174" s="32"/>
      <c r="KC174" s="32"/>
      <c r="KD174" s="32"/>
      <c r="KE174" s="32"/>
      <c r="KF174" s="32"/>
      <c r="KG174" s="32"/>
      <c r="KH174" s="32"/>
      <c r="KI174" s="32"/>
      <c r="KJ174" s="32"/>
      <c r="KK174" s="32"/>
      <c r="KL174" s="32"/>
      <c r="KM174" s="32"/>
      <c r="KN174" s="32"/>
      <c r="KO174" s="32"/>
      <c r="KP174" s="32"/>
      <c r="KQ174" s="32"/>
      <c r="KR174" s="32"/>
      <c r="KS174" s="32"/>
      <c r="KT174" s="32"/>
      <c r="KU174" s="32"/>
      <c r="KV174" s="32"/>
      <c r="KW174" s="32"/>
      <c r="KX174" s="32"/>
      <c r="KY174" s="32"/>
      <c r="KZ174" s="32"/>
      <c r="LA174" s="32"/>
      <c r="LB174" s="32"/>
      <c r="LC174" s="32"/>
      <c r="LD174" s="32"/>
      <c r="LE174" s="32"/>
      <c r="LF174" s="32"/>
      <c r="LG174" s="32"/>
      <c r="LH174" s="32"/>
      <c r="LI174" s="32"/>
      <c r="LJ174" s="32"/>
      <c r="LK174" s="32"/>
      <c r="LL174" s="32"/>
      <c r="LM174" s="32"/>
      <c r="LN174" s="32"/>
      <c r="LO174" s="32"/>
      <c r="LP174" s="32"/>
      <c r="LQ174" s="32"/>
      <c r="LR174" s="32"/>
      <c r="LS174" s="32"/>
      <c r="LT174" s="32"/>
      <c r="LU174" s="32"/>
      <c r="LV174" s="32"/>
      <c r="LW174" s="32"/>
      <c r="LX174" s="32"/>
      <c r="LY174" s="32"/>
      <c r="LZ174" s="32"/>
      <c r="MA174" s="32"/>
      <c r="MB174" s="32"/>
      <c r="MC174" s="32"/>
      <c r="MD174" s="32"/>
      <c r="ME174" s="32"/>
      <c r="MF174" s="32"/>
      <c r="MG174" s="32"/>
      <c r="MH174" s="32"/>
      <c r="MI174" s="32"/>
      <c r="MJ174" s="32"/>
      <c r="MK174" s="32"/>
      <c r="ML174" s="32"/>
      <c r="MM174" s="32"/>
      <c r="MN174" s="32"/>
      <c r="MO174" s="32"/>
      <c r="MP174" s="32"/>
      <c r="MQ174" s="32"/>
      <c r="MR174" s="32"/>
      <c r="MS174" s="32"/>
      <c r="MT174" s="32"/>
      <c r="MU174" s="32"/>
      <c r="MV174" s="32"/>
      <c r="MW174" s="32"/>
      <c r="MX174" s="32"/>
      <c r="MY174" s="32"/>
      <c r="MZ174" s="32"/>
      <c r="NA174" s="32"/>
      <c r="NB174" s="32"/>
      <c r="NC174" s="32"/>
      <c r="ND174" s="32"/>
      <c r="NE174" s="32"/>
      <c r="NF174" s="32"/>
      <c r="NG174" s="32"/>
      <c r="NH174" s="32"/>
      <c r="NI174" s="32"/>
      <c r="NJ174" s="32"/>
      <c r="NK174" s="32"/>
      <c r="NL174" s="32"/>
      <c r="NM174" s="32"/>
      <c r="NN174" s="32"/>
      <c r="NO174" s="32"/>
      <c r="NP174" s="32"/>
      <c r="NQ174" s="32"/>
      <c r="NR174" s="32"/>
      <c r="NS174" s="32"/>
      <c r="NT174" s="32"/>
      <c r="NU174" s="32"/>
      <c r="NV174" s="32"/>
      <c r="NW174" s="32"/>
      <c r="NX174" s="32"/>
      <c r="NY174" s="32"/>
      <c r="NZ174" s="32"/>
      <c r="OA174" s="32"/>
      <c r="OB174" s="32"/>
      <c r="OC174" s="32"/>
      <c r="OD174" s="32"/>
      <c r="OE174" s="32"/>
      <c r="OF174" s="32"/>
      <c r="OG174" s="32"/>
      <c r="OH174" s="32"/>
      <c r="OI174" s="32"/>
      <c r="OJ174" s="32"/>
      <c r="OK174" s="32"/>
      <c r="OL174" s="32"/>
      <c r="OM174" s="32"/>
      <c r="ON174" s="32"/>
      <c r="OO174" s="32"/>
      <c r="OP174" s="32"/>
      <c r="OQ174" s="32"/>
      <c r="OR174" s="32"/>
      <c r="OS174" s="32"/>
      <c r="OT174" s="32"/>
      <c r="OU174" s="32"/>
      <c r="OV174" s="32"/>
      <c r="OW174" s="32"/>
      <c r="OX174" s="32"/>
      <c r="OY174" s="32"/>
      <c r="OZ174" s="32"/>
      <c r="PA174" s="32"/>
      <c r="PB174" s="32"/>
      <c r="PC174" s="32"/>
      <c r="PD174" s="32"/>
      <c r="PE174" s="32"/>
      <c r="PF174" s="32"/>
      <c r="PG174" s="32"/>
      <c r="PH174" s="32"/>
      <c r="PI174" s="32"/>
      <c r="PJ174" s="32"/>
      <c r="PK174" s="32"/>
      <c r="PL174" s="32"/>
      <c r="PM174" s="32"/>
      <c r="PN174" s="32"/>
      <c r="PO174" s="32"/>
      <c r="PP174" s="32"/>
      <c r="PQ174" s="32"/>
      <c r="PR174" s="32"/>
      <c r="PS174" s="32"/>
      <c r="PT174" s="32"/>
      <c r="PU174" s="32"/>
      <c r="PV174" s="32"/>
      <c r="PW174" s="32"/>
      <c r="PX174" s="32"/>
      <c r="PY174" s="32"/>
      <c r="PZ174" s="32"/>
      <c r="QA174" s="32"/>
      <c r="QB174" s="32"/>
      <c r="QC174" s="32"/>
      <c r="QD174" s="32"/>
      <c r="QE174" s="32"/>
      <c r="QF174" s="32"/>
      <c r="QG174" s="32"/>
      <c r="QH174" s="32"/>
      <c r="QI174" s="32"/>
      <c r="QJ174" s="32"/>
      <c r="QK174" s="32"/>
      <c r="QL174" s="32"/>
      <c r="QM174" s="32"/>
      <c r="QN174" s="32"/>
      <c r="QO174" s="32"/>
      <c r="QP174" s="32"/>
      <c r="QQ174" s="32"/>
      <c r="QR174" s="32"/>
      <c r="QS174" s="32"/>
      <c r="QT174" s="32"/>
      <c r="QU174" s="32"/>
      <c r="QV174" s="32"/>
      <c r="QW174" s="32"/>
      <c r="QX174" s="32"/>
      <c r="QY174" s="32"/>
      <c r="QZ174" s="32"/>
      <c r="RA174" s="32"/>
      <c r="RB174" s="32"/>
      <c r="RC174" s="32"/>
      <c r="RD174" s="32"/>
      <c r="RE174" s="32"/>
      <c r="RF174" s="32"/>
      <c r="RG174" s="32"/>
      <c r="RH174" s="32"/>
      <c r="RI174" s="32"/>
      <c r="RJ174" s="32"/>
      <c r="RK174" s="32"/>
      <c r="RL174" s="32"/>
      <c r="RM174" s="32"/>
      <c r="RN174" s="32"/>
      <c r="RO174" s="32"/>
      <c r="RP174" s="32"/>
      <c r="RQ174" s="32"/>
      <c r="RR174" s="32"/>
      <c r="RS174" s="32"/>
      <c r="RT174" s="32"/>
      <c r="RU174" s="32"/>
      <c r="RV174" s="32"/>
      <c r="RW174" s="32"/>
      <c r="RX174" s="32"/>
      <c r="RY174" s="32"/>
      <c r="RZ174" s="32"/>
      <c r="SA174" s="32"/>
      <c r="SB174" s="32"/>
      <c r="SC174" s="32"/>
      <c r="SD174" s="32"/>
      <c r="SE174" s="32"/>
      <c r="SF174" s="32"/>
      <c r="SG174" s="32"/>
      <c r="SH174" s="32"/>
      <c r="SI174" s="32"/>
      <c r="SJ174" s="32"/>
      <c r="SK174" s="32"/>
      <c r="SL174" s="32"/>
      <c r="SM174" s="32"/>
      <c r="SN174" s="32"/>
      <c r="SO174" s="32"/>
      <c r="SP174" s="32"/>
      <c r="SQ174" s="32"/>
      <c r="SR174" s="32"/>
      <c r="SS174" s="32"/>
      <c r="ST174" s="32"/>
      <c r="SU174" s="32"/>
      <c r="SV174" s="32"/>
      <c r="SW174" s="32"/>
      <c r="SX174" s="32"/>
      <c r="SY174" s="32"/>
      <c r="SZ174" s="32"/>
      <c r="TA174" s="32"/>
      <c r="TB174" s="32"/>
      <c r="TC174" s="32"/>
      <c r="TD174" s="32"/>
      <c r="TE174" s="32"/>
      <c r="TF174" s="32"/>
      <c r="TG174" s="32"/>
      <c r="TH174" s="32"/>
    </row>
    <row r="175" spans="1:528" s="34" customFormat="1" ht="29.25" customHeight="1" x14ac:dyDescent="0.25">
      <c r="A175" s="123" t="s">
        <v>193</v>
      </c>
      <c r="B175" s="79"/>
      <c r="C175" s="79"/>
      <c r="D175" s="82" t="s">
        <v>372</v>
      </c>
      <c r="E175" s="113">
        <f>E177+E178+E179+E180</f>
        <v>5785940</v>
      </c>
      <c r="F175" s="113">
        <f t="shared" ref="F175:P175" si="67">F177+F178+F179+F180</f>
        <v>5785940</v>
      </c>
      <c r="G175" s="113">
        <f t="shared" si="67"/>
        <v>4491300</v>
      </c>
      <c r="H175" s="113">
        <f t="shared" si="67"/>
        <v>51600</v>
      </c>
      <c r="I175" s="113">
        <f t="shared" si="67"/>
        <v>0</v>
      </c>
      <c r="J175" s="113">
        <f t="shared" si="67"/>
        <v>33140</v>
      </c>
      <c r="K175" s="113">
        <f t="shared" si="67"/>
        <v>33140</v>
      </c>
      <c r="L175" s="113">
        <f t="shared" si="67"/>
        <v>0</v>
      </c>
      <c r="M175" s="113">
        <f t="shared" si="67"/>
        <v>0</v>
      </c>
      <c r="N175" s="113">
        <f t="shared" si="67"/>
        <v>0</v>
      </c>
      <c r="O175" s="113">
        <f t="shared" si="67"/>
        <v>33140</v>
      </c>
      <c r="P175" s="113">
        <f t="shared" si="67"/>
        <v>5819080</v>
      </c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  <c r="IU175" s="33"/>
      <c r="IV175" s="33"/>
      <c r="IW175" s="33"/>
      <c r="IX175" s="33"/>
      <c r="IY175" s="33"/>
      <c r="IZ175" s="33"/>
      <c r="JA175" s="33"/>
      <c r="JB175" s="33"/>
      <c r="JC175" s="33"/>
      <c r="JD175" s="33"/>
      <c r="JE175" s="33"/>
      <c r="JF175" s="33"/>
      <c r="JG175" s="33"/>
      <c r="JH175" s="33"/>
      <c r="JI175" s="33"/>
      <c r="JJ175" s="33"/>
      <c r="JK175" s="33"/>
      <c r="JL175" s="33"/>
      <c r="JM175" s="33"/>
      <c r="JN175" s="33"/>
      <c r="JO175" s="33"/>
      <c r="JP175" s="33"/>
      <c r="JQ175" s="33"/>
      <c r="JR175" s="33"/>
      <c r="JS175" s="33"/>
      <c r="JT175" s="33"/>
      <c r="JU175" s="33"/>
      <c r="JV175" s="33"/>
      <c r="JW175" s="33"/>
      <c r="JX175" s="33"/>
      <c r="JY175" s="33"/>
      <c r="JZ175" s="33"/>
      <c r="KA175" s="33"/>
      <c r="KB175" s="33"/>
      <c r="KC175" s="33"/>
      <c r="KD175" s="33"/>
      <c r="KE175" s="33"/>
      <c r="KF175" s="33"/>
      <c r="KG175" s="33"/>
      <c r="KH175" s="33"/>
      <c r="KI175" s="33"/>
      <c r="KJ175" s="33"/>
      <c r="KK175" s="33"/>
      <c r="KL175" s="33"/>
      <c r="KM175" s="33"/>
      <c r="KN175" s="33"/>
      <c r="KO175" s="33"/>
      <c r="KP175" s="33"/>
      <c r="KQ175" s="33"/>
      <c r="KR175" s="33"/>
      <c r="KS175" s="33"/>
      <c r="KT175" s="33"/>
      <c r="KU175" s="33"/>
      <c r="KV175" s="33"/>
      <c r="KW175" s="33"/>
      <c r="KX175" s="33"/>
      <c r="KY175" s="33"/>
      <c r="KZ175" s="33"/>
      <c r="LA175" s="33"/>
      <c r="LB175" s="33"/>
      <c r="LC175" s="33"/>
      <c r="LD175" s="33"/>
      <c r="LE175" s="33"/>
      <c r="LF175" s="33"/>
      <c r="LG175" s="33"/>
      <c r="LH175" s="33"/>
      <c r="LI175" s="33"/>
      <c r="LJ175" s="33"/>
      <c r="LK175" s="33"/>
      <c r="LL175" s="33"/>
      <c r="LM175" s="33"/>
      <c r="LN175" s="33"/>
      <c r="LO175" s="33"/>
      <c r="LP175" s="33"/>
      <c r="LQ175" s="33"/>
      <c r="LR175" s="33"/>
      <c r="LS175" s="33"/>
      <c r="LT175" s="33"/>
      <c r="LU175" s="33"/>
      <c r="LV175" s="33"/>
      <c r="LW175" s="33"/>
      <c r="LX175" s="33"/>
      <c r="LY175" s="33"/>
      <c r="LZ175" s="33"/>
      <c r="MA175" s="33"/>
      <c r="MB175" s="33"/>
      <c r="MC175" s="33"/>
      <c r="MD175" s="33"/>
      <c r="ME175" s="33"/>
      <c r="MF175" s="33"/>
      <c r="MG175" s="33"/>
      <c r="MH175" s="33"/>
      <c r="MI175" s="33"/>
      <c r="MJ175" s="33"/>
      <c r="MK175" s="33"/>
      <c r="ML175" s="33"/>
      <c r="MM175" s="33"/>
      <c r="MN175" s="33"/>
      <c r="MO175" s="33"/>
      <c r="MP175" s="33"/>
      <c r="MQ175" s="33"/>
      <c r="MR175" s="33"/>
      <c r="MS175" s="33"/>
      <c r="MT175" s="33"/>
      <c r="MU175" s="33"/>
      <c r="MV175" s="33"/>
      <c r="MW175" s="33"/>
      <c r="MX175" s="33"/>
      <c r="MY175" s="33"/>
      <c r="MZ175" s="33"/>
      <c r="NA175" s="33"/>
      <c r="NB175" s="33"/>
      <c r="NC175" s="33"/>
      <c r="ND175" s="33"/>
      <c r="NE175" s="33"/>
      <c r="NF175" s="33"/>
      <c r="NG175" s="33"/>
      <c r="NH175" s="33"/>
      <c r="NI175" s="33"/>
      <c r="NJ175" s="33"/>
      <c r="NK175" s="33"/>
      <c r="NL175" s="33"/>
      <c r="NM175" s="33"/>
      <c r="NN175" s="33"/>
      <c r="NO175" s="33"/>
      <c r="NP175" s="33"/>
      <c r="NQ175" s="33"/>
      <c r="NR175" s="33"/>
      <c r="NS175" s="33"/>
      <c r="NT175" s="33"/>
      <c r="NU175" s="33"/>
      <c r="NV175" s="33"/>
      <c r="NW175" s="33"/>
      <c r="NX175" s="33"/>
      <c r="NY175" s="33"/>
      <c r="NZ175" s="33"/>
      <c r="OA175" s="33"/>
      <c r="OB175" s="33"/>
      <c r="OC175" s="33"/>
      <c r="OD175" s="33"/>
      <c r="OE175" s="33"/>
      <c r="OF175" s="33"/>
      <c r="OG175" s="33"/>
      <c r="OH175" s="33"/>
      <c r="OI175" s="33"/>
      <c r="OJ175" s="33"/>
      <c r="OK175" s="33"/>
      <c r="OL175" s="33"/>
      <c r="OM175" s="33"/>
      <c r="ON175" s="33"/>
      <c r="OO175" s="33"/>
      <c r="OP175" s="33"/>
      <c r="OQ175" s="33"/>
      <c r="OR175" s="33"/>
      <c r="OS175" s="33"/>
      <c r="OT175" s="33"/>
      <c r="OU175" s="33"/>
      <c r="OV175" s="33"/>
      <c r="OW175" s="33"/>
      <c r="OX175" s="33"/>
      <c r="OY175" s="33"/>
      <c r="OZ175" s="33"/>
      <c r="PA175" s="33"/>
      <c r="PB175" s="33"/>
      <c r="PC175" s="33"/>
      <c r="PD175" s="33"/>
      <c r="PE175" s="33"/>
      <c r="PF175" s="33"/>
      <c r="PG175" s="33"/>
      <c r="PH175" s="33"/>
      <c r="PI175" s="33"/>
      <c r="PJ175" s="33"/>
      <c r="PK175" s="33"/>
      <c r="PL175" s="33"/>
      <c r="PM175" s="33"/>
      <c r="PN175" s="33"/>
      <c r="PO175" s="33"/>
      <c r="PP175" s="33"/>
      <c r="PQ175" s="33"/>
      <c r="PR175" s="33"/>
      <c r="PS175" s="33"/>
      <c r="PT175" s="33"/>
      <c r="PU175" s="33"/>
      <c r="PV175" s="33"/>
      <c r="PW175" s="33"/>
      <c r="PX175" s="33"/>
      <c r="PY175" s="33"/>
      <c r="PZ175" s="33"/>
      <c r="QA175" s="33"/>
      <c r="QB175" s="33"/>
      <c r="QC175" s="33"/>
      <c r="QD175" s="33"/>
      <c r="QE175" s="33"/>
      <c r="QF175" s="33"/>
      <c r="QG175" s="33"/>
      <c r="QH175" s="33"/>
      <c r="QI175" s="33"/>
      <c r="QJ175" s="33"/>
      <c r="QK175" s="33"/>
      <c r="QL175" s="33"/>
      <c r="QM175" s="33"/>
      <c r="QN175" s="33"/>
      <c r="QO175" s="33"/>
      <c r="QP175" s="33"/>
      <c r="QQ175" s="33"/>
      <c r="QR175" s="33"/>
      <c r="QS175" s="33"/>
      <c r="QT175" s="33"/>
      <c r="QU175" s="33"/>
      <c r="QV175" s="33"/>
      <c r="QW175" s="33"/>
      <c r="QX175" s="33"/>
      <c r="QY175" s="33"/>
      <c r="QZ175" s="33"/>
      <c r="RA175" s="33"/>
      <c r="RB175" s="33"/>
      <c r="RC175" s="33"/>
      <c r="RD175" s="33"/>
      <c r="RE175" s="33"/>
      <c r="RF175" s="33"/>
      <c r="RG175" s="33"/>
      <c r="RH175" s="33"/>
      <c r="RI175" s="33"/>
      <c r="RJ175" s="33"/>
      <c r="RK175" s="33"/>
      <c r="RL175" s="33"/>
      <c r="RM175" s="33"/>
      <c r="RN175" s="33"/>
      <c r="RO175" s="33"/>
      <c r="RP175" s="33"/>
      <c r="RQ175" s="33"/>
      <c r="RR175" s="33"/>
      <c r="RS175" s="33"/>
      <c r="RT175" s="33"/>
      <c r="RU175" s="33"/>
      <c r="RV175" s="33"/>
      <c r="RW175" s="33"/>
      <c r="RX175" s="33"/>
      <c r="RY175" s="33"/>
      <c r="RZ175" s="33"/>
      <c r="SA175" s="33"/>
      <c r="SB175" s="33"/>
      <c r="SC175" s="33"/>
      <c r="SD175" s="33"/>
      <c r="SE175" s="33"/>
      <c r="SF175" s="33"/>
      <c r="SG175" s="33"/>
      <c r="SH175" s="33"/>
      <c r="SI175" s="33"/>
      <c r="SJ175" s="33"/>
      <c r="SK175" s="33"/>
      <c r="SL175" s="33"/>
      <c r="SM175" s="33"/>
      <c r="SN175" s="33"/>
      <c r="SO175" s="33"/>
      <c r="SP175" s="33"/>
      <c r="SQ175" s="33"/>
      <c r="SR175" s="33"/>
      <c r="SS175" s="33"/>
      <c r="ST175" s="33"/>
      <c r="SU175" s="33"/>
      <c r="SV175" s="33"/>
      <c r="SW175" s="33"/>
      <c r="SX175" s="33"/>
      <c r="SY175" s="33"/>
      <c r="SZ175" s="33"/>
      <c r="TA175" s="33"/>
      <c r="TB175" s="33"/>
      <c r="TC175" s="33"/>
      <c r="TD175" s="33"/>
      <c r="TE175" s="33"/>
      <c r="TF175" s="33"/>
      <c r="TG175" s="33"/>
      <c r="TH175" s="33"/>
    </row>
    <row r="176" spans="1:528" s="34" customFormat="1" ht="120" hidden="1" customHeight="1" x14ac:dyDescent="0.25">
      <c r="A176" s="123"/>
      <c r="B176" s="79"/>
      <c r="C176" s="79"/>
      <c r="D176" s="82" t="s">
        <v>457</v>
      </c>
      <c r="E176" s="113">
        <f>E181</f>
        <v>0</v>
      </c>
      <c r="F176" s="113">
        <f t="shared" ref="F176:P176" si="68">F181</f>
        <v>0</v>
      </c>
      <c r="G176" s="113">
        <f t="shared" si="68"/>
        <v>0</v>
      </c>
      <c r="H176" s="113">
        <f t="shared" si="68"/>
        <v>0</v>
      </c>
      <c r="I176" s="113">
        <f t="shared" si="68"/>
        <v>0</v>
      </c>
      <c r="J176" s="113">
        <f t="shared" si="68"/>
        <v>0</v>
      </c>
      <c r="K176" s="113">
        <f t="shared" si="68"/>
        <v>0</v>
      </c>
      <c r="L176" s="113">
        <f t="shared" si="68"/>
        <v>0</v>
      </c>
      <c r="M176" s="113">
        <f t="shared" si="68"/>
        <v>0</v>
      </c>
      <c r="N176" s="113">
        <f t="shared" si="68"/>
        <v>0</v>
      </c>
      <c r="O176" s="113">
        <f t="shared" si="68"/>
        <v>0</v>
      </c>
      <c r="P176" s="113">
        <f t="shared" si="68"/>
        <v>0</v>
      </c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3"/>
      <c r="LZ176" s="33"/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3"/>
      <c r="MZ176" s="33"/>
      <c r="NA176" s="33"/>
      <c r="NB176" s="33"/>
      <c r="NC176" s="33"/>
      <c r="ND176" s="33"/>
      <c r="NE176" s="33"/>
      <c r="NF176" s="33"/>
      <c r="NG176" s="33"/>
      <c r="NH176" s="33"/>
      <c r="NI176" s="33"/>
      <c r="NJ176" s="33"/>
      <c r="NK176" s="33"/>
      <c r="NL176" s="33"/>
      <c r="NM176" s="33"/>
      <c r="NN176" s="33"/>
      <c r="NO176" s="33"/>
      <c r="NP176" s="33"/>
      <c r="NQ176" s="33"/>
      <c r="NR176" s="33"/>
      <c r="NS176" s="33"/>
      <c r="NT176" s="33"/>
      <c r="NU176" s="33"/>
      <c r="NV176" s="33"/>
      <c r="NW176" s="33"/>
      <c r="NX176" s="33"/>
      <c r="NY176" s="33"/>
      <c r="NZ176" s="33"/>
      <c r="OA176" s="33"/>
      <c r="OB176" s="33"/>
      <c r="OC176" s="33"/>
      <c r="OD176" s="33"/>
      <c r="OE176" s="33"/>
      <c r="OF176" s="33"/>
      <c r="OG176" s="33"/>
      <c r="OH176" s="33"/>
      <c r="OI176" s="33"/>
      <c r="OJ176" s="33"/>
      <c r="OK176" s="33"/>
      <c r="OL176" s="33"/>
      <c r="OM176" s="33"/>
      <c r="ON176" s="33"/>
      <c r="OO176" s="33"/>
      <c r="OP176" s="33"/>
      <c r="OQ176" s="33"/>
      <c r="OR176" s="33"/>
      <c r="OS176" s="33"/>
      <c r="OT176" s="33"/>
      <c r="OU176" s="33"/>
      <c r="OV176" s="33"/>
      <c r="OW176" s="33"/>
      <c r="OX176" s="33"/>
      <c r="OY176" s="33"/>
      <c r="OZ176" s="33"/>
      <c r="PA176" s="33"/>
      <c r="PB176" s="33"/>
      <c r="PC176" s="33"/>
      <c r="PD176" s="33"/>
      <c r="PE176" s="33"/>
      <c r="PF176" s="33"/>
      <c r="PG176" s="33"/>
      <c r="PH176" s="33"/>
      <c r="PI176" s="33"/>
      <c r="PJ176" s="33"/>
      <c r="PK176" s="33"/>
      <c r="PL176" s="33"/>
      <c r="PM176" s="33"/>
      <c r="PN176" s="33"/>
      <c r="PO176" s="33"/>
      <c r="PP176" s="33"/>
      <c r="PQ176" s="33"/>
      <c r="PR176" s="33"/>
      <c r="PS176" s="33"/>
      <c r="PT176" s="33"/>
      <c r="PU176" s="33"/>
      <c r="PV176" s="33"/>
      <c r="PW176" s="33"/>
      <c r="PX176" s="33"/>
      <c r="PY176" s="33"/>
      <c r="PZ176" s="33"/>
      <c r="QA176" s="33"/>
      <c r="QB176" s="33"/>
      <c r="QC176" s="33"/>
      <c r="QD176" s="33"/>
      <c r="QE176" s="33"/>
      <c r="QF176" s="33"/>
      <c r="QG176" s="33"/>
      <c r="QH176" s="33"/>
      <c r="QI176" s="33"/>
      <c r="QJ176" s="33"/>
      <c r="QK176" s="33"/>
      <c r="QL176" s="33"/>
      <c r="QM176" s="33"/>
      <c r="QN176" s="33"/>
      <c r="QO176" s="33"/>
      <c r="QP176" s="33"/>
      <c r="QQ176" s="33"/>
      <c r="QR176" s="33"/>
      <c r="QS176" s="33"/>
      <c r="QT176" s="33"/>
      <c r="QU176" s="33"/>
      <c r="QV176" s="33"/>
      <c r="QW176" s="33"/>
      <c r="QX176" s="33"/>
      <c r="QY176" s="33"/>
      <c r="QZ176" s="33"/>
      <c r="RA176" s="33"/>
      <c r="RB176" s="33"/>
      <c r="RC176" s="33"/>
      <c r="RD176" s="33"/>
      <c r="RE176" s="33"/>
      <c r="RF176" s="33"/>
      <c r="RG176" s="33"/>
      <c r="RH176" s="33"/>
      <c r="RI176" s="33"/>
      <c r="RJ176" s="33"/>
      <c r="RK176" s="33"/>
      <c r="RL176" s="33"/>
      <c r="RM176" s="33"/>
      <c r="RN176" s="33"/>
      <c r="RO176" s="33"/>
      <c r="RP176" s="33"/>
      <c r="RQ176" s="33"/>
      <c r="RR176" s="33"/>
      <c r="RS176" s="33"/>
      <c r="RT176" s="33"/>
      <c r="RU176" s="33"/>
      <c r="RV176" s="33"/>
      <c r="RW176" s="33"/>
      <c r="RX176" s="33"/>
      <c r="RY176" s="33"/>
      <c r="RZ176" s="33"/>
      <c r="SA176" s="33"/>
      <c r="SB176" s="33"/>
      <c r="SC176" s="33"/>
      <c r="SD176" s="33"/>
      <c r="SE176" s="33"/>
      <c r="SF176" s="33"/>
      <c r="SG176" s="33"/>
      <c r="SH176" s="33"/>
      <c r="SI176" s="33"/>
      <c r="SJ176" s="33"/>
      <c r="SK176" s="33"/>
      <c r="SL176" s="33"/>
      <c r="SM176" s="33"/>
      <c r="SN176" s="33"/>
      <c r="SO176" s="33"/>
      <c r="SP176" s="33"/>
      <c r="SQ176" s="33"/>
      <c r="SR176" s="33"/>
      <c r="SS176" s="33"/>
      <c r="ST176" s="33"/>
      <c r="SU176" s="33"/>
      <c r="SV176" s="33"/>
      <c r="SW176" s="33"/>
      <c r="SX176" s="33"/>
      <c r="SY176" s="33"/>
      <c r="SZ176" s="33"/>
      <c r="TA176" s="33"/>
      <c r="TB176" s="33"/>
      <c r="TC176" s="33"/>
      <c r="TD176" s="33"/>
      <c r="TE176" s="33"/>
      <c r="TF176" s="33"/>
      <c r="TG176" s="33"/>
      <c r="TH176" s="33"/>
    </row>
    <row r="177" spans="1:528" s="22" customFormat="1" ht="47.25" x14ac:dyDescent="0.25">
      <c r="A177" s="60" t="s">
        <v>194</v>
      </c>
      <c r="B177" s="108" t="str">
        <f>'дод 7'!A19</f>
        <v>0160</v>
      </c>
      <c r="C177" s="108" t="str">
        <f>'дод 7'!B19</f>
        <v>0111</v>
      </c>
      <c r="D177" s="36" t="s">
        <v>515</v>
      </c>
      <c r="E177" s="114">
        <f>F177+I177</f>
        <v>5689700</v>
      </c>
      <c r="F177" s="114">
        <v>5689700</v>
      </c>
      <c r="G177" s="114">
        <v>4491300</v>
      </c>
      <c r="H177" s="114">
        <v>51600</v>
      </c>
      <c r="I177" s="114"/>
      <c r="J177" s="114">
        <f>L177+O177</f>
        <v>12000</v>
      </c>
      <c r="K177" s="114">
        <v>12000</v>
      </c>
      <c r="L177" s="114"/>
      <c r="M177" s="114"/>
      <c r="N177" s="114"/>
      <c r="O177" s="114">
        <v>12000</v>
      </c>
      <c r="P177" s="114">
        <f>E177+J177</f>
        <v>5701700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</row>
    <row r="178" spans="1:528" s="22" customFormat="1" ht="63" x14ac:dyDescent="0.25">
      <c r="A178" s="60" t="s">
        <v>342</v>
      </c>
      <c r="B178" s="108">
        <v>3111</v>
      </c>
      <c r="C178" s="108">
        <v>1040</v>
      </c>
      <c r="D178" s="36" t="str">
        <f>'дод 7'!C99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8" s="114">
        <f>F178+I178</f>
        <v>0</v>
      </c>
      <c r="F178" s="114"/>
      <c r="G178" s="114"/>
      <c r="H178" s="114"/>
      <c r="I178" s="114"/>
      <c r="J178" s="114">
        <f t="shared" ref="J178:J181" si="69">L178+O178</f>
        <v>21140</v>
      </c>
      <c r="K178" s="114">
        <v>21140</v>
      </c>
      <c r="L178" s="114"/>
      <c r="M178" s="114"/>
      <c r="N178" s="114"/>
      <c r="O178" s="114">
        <v>21140</v>
      </c>
      <c r="P178" s="114">
        <f>E178+J178</f>
        <v>21140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</row>
    <row r="179" spans="1:528" s="22" customFormat="1" ht="31.5" customHeight="1" x14ac:dyDescent="0.25">
      <c r="A179" s="60" t="s">
        <v>195</v>
      </c>
      <c r="B179" s="108" t="str">
        <f>'дод 7'!A100</f>
        <v>3112</v>
      </c>
      <c r="C179" s="108" t="str">
        <f>'дод 7'!B100</f>
        <v>1040</v>
      </c>
      <c r="D179" s="61" t="str">
        <f>'дод 7'!C100</f>
        <v>Заходи державної політики з питань дітей та їх соціального захисту</v>
      </c>
      <c r="E179" s="114">
        <f>F179+I179</f>
        <v>96240</v>
      </c>
      <c r="F179" s="114">
        <v>96240</v>
      </c>
      <c r="G179" s="114"/>
      <c r="H179" s="114"/>
      <c r="I179" s="114"/>
      <c r="J179" s="114">
        <f t="shared" si="69"/>
        <v>0</v>
      </c>
      <c r="K179" s="114"/>
      <c r="L179" s="114"/>
      <c r="M179" s="114"/>
      <c r="N179" s="114"/>
      <c r="O179" s="114"/>
      <c r="P179" s="114">
        <f>E179+J179</f>
        <v>96240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</row>
    <row r="180" spans="1:528" s="22" customFormat="1" ht="75" hidden="1" customHeight="1" x14ac:dyDescent="0.25">
      <c r="A180" s="60" t="s">
        <v>448</v>
      </c>
      <c r="B180" s="108">
        <v>6083</v>
      </c>
      <c r="C180" s="60" t="s">
        <v>69</v>
      </c>
      <c r="D180" s="11" t="s">
        <v>449</v>
      </c>
      <c r="E180" s="114">
        <f>F180+I180</f>
        <v>0</v>
      </c>
      <c r="F180" s="114"/>
      <c r="G180" s="114"/>
      <c r="H180" s="114"/>
      <c r="I180" s="114"/>
      <c r="J180" s="114">
        <f t="shared" si="69"/>
        <v>0</v>
      </c>
      <c r="K180" s="114"/>
      <c r="L180" s="114"/>
      <c r="M180" s="114"/>
      <c r="N180" s="114"/>
      <c r="O180" s="114"/>
      <c r="P180" s="114">
        <f>E180+J180</f>
        <v>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</row>
    <row r="181" spans="1:528" s="24" customFormat="1" ht="120" hidden="1" customHeight="1" x14ac:dyDescent="0.25">
      <c r="A181" s="89"/>
      <c r="B181" s="126"/>
      <c r="C181" s="89"/>
      <c r="D181" s="98" t="s">
        <v>457</v>
      </c>
      <c r="E181" s="114">
        <f>F181+I181</f>
        <v>0</v>
      </c>
      <c r="F181" s="116"/>
      <c r="G181" s="116"/>
      <c r="H181" s="116"/>
      <c r="I181" s="116"/>
      <c r="J181" s="114">
        <f t="shared" si="69"/>
        <v>0</v>
      </c>
      <c r="K181" s="116"/>
      <c r="L181" s="116"/>
      <c r="M181" s="116"/>
      <c r="N181" s="116"/>
      <c r="O181" s="116"/>
      <c r="P181" s="114">
        <f>E181+J181</f>
        <v>0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</row>
    <row r="182" spans="1:528" s="27" customFormat="1" ht="22.5" customHeight="1" x14ac:dyDescent="0.25">
      <c r="A182" s="125" t="s">
        <v>27</v>
      </c>
      <c r="B182" s="127"/>
      <c r="C182" s="127"/>
      <c r="D182" s="122" t="s">
        <v>343</v>
      </c>
      <c r="E182" s="110">
        <f>E183</f>
        <v>81299960</v>
      </c>
      <c r="F182" s="110">
        <f t="shared" ref="F182:J182" si="70">F183</f>
        <v>81299960</v>
      </c>
      <c r="G182" s="110">
        <f t="shared" si="70"/>
        <v>62366800</v>
      </c>
      <c r="H182" s="110">
        <f t="shared" si="70"/>
        <v>1929560</v>
      </c>
      <c r="I182" s="110">
        <f t="shared" si="70"/>
        <v>0</v>
      </c>
      <c r="J182" s="110">
        <f t="shared" si="70"/>
        <v>5488100</v>
      </c>
      <c r="K182" s="110">
        <f t="shared" ref="K182" si="71">K183</f>
        <v>2728000</v>
      </c>
      <c r="L182" s="110">
        <f t="shared" ref="L182" si="72">L183</f>
        <v>2756970</v>
      </c>
      <c r="M182" s="110">
        <f t="shared" ref="M182" si="73">M183</f>
        <v>2239004</v>
      </c>
      <c r="N182" s="110">
        <f t="shared" ref="N182" si="74">N183</f>
        <v>3300</v>
      </c>
      <c r="O182" s="110">
        <f t="shared" ref="O182:P182" si="75">O183</f>
        <v>2731130</v>
      </c>
      <c r="P182" s="110">
        <f t="shared" si="75"/>
        <v>86788060</v>
      </c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  <c r="IS182" s="32"/>
      <c r="IT182" s="32"/>
      <c r="IU182" s="32"/>
      <c r="IV182" s="32"/>
      <c r="IW182" s="32"/>
      <c r="IX182" s="32"/>
      <c r="IY182" s="32"/>
      <c r="IZ182" s="32"/>
      <c r="JA182" s="32"/>
      <c r="JB182" s="32"/>
      <c r="JC182" s="32"/>
      <c r="JD182" s="32"/>
      <c r="JE182" s="32"/>
      <c r="JF182" s="32"/>
      <c r="JG182" s="32"/>
      <c r="JH182" s="32"/>
      <c r="JI182" s="32"/>
      <c r="JJ182" s="32"/>
      <c r="JK182" s="32"/>
      <c r="JL182" s="32"/>
      <c r="JM182" s="32"/>
      <c r="JN182" s="32"/>
      <c r="JO182" s="32"/>
      <c r="JP182" s="32"/>
      <c r="JQ182" s="32"/>
      <c r="JR182" s="32"/>
      <c r="JS182" s="32"/>
      <c r="JT182" s="32"/>
      <c r="JU182" s="32"/>
      <c r="JV182" s="32"/>
      <c r="JW182" s="32"/>
      <c r="JX182" s="32"/>
      <c r="JY182" s="32"/>
      <c r="JZ182" s="32"/>
      <c r="KA182" s="32"/>
      <c r="KB182" s="32"/>
      <c r="KC182" s="32"/>
      <c r="KD182" s="32"/>
      <c r="KE182" s="32"/>
      <c r="KF182" s="32"/>
      <c r="KG182" s="32"/>
      <c r="KH182" s="32"/>
      <c r="KI182" s="32"/>
      <c r="KJ182" s="32"/>
      <c r="KK182" s="32"/>
      <c r="KL182" s="32"/>
      <c r="KM182" s="32"/>
      <c r="KN182" s="32"/>
      <c r="KO182" s="32"/>
      <c r="KP182" s="32"/>
      <c r="KQ182" s="32"/>
      <c r="KR182" s="32"/>
      <c r="KS182" s="32"/>
      <c r="KT182" s="32"/>
      <c r="KU182" s="32"/>
      <c r="KV182" s="32"/>
      <c r="KW182" s="32"/>
      <c r="KX182" s="32"/>
      <c r="KY182" s="32"/>
      <c r="KZ182" s="32"/>
      <c r="LA182" s="32"/>
      <c r="LB182" s="32"/>
      <c r="LC182" s="32"/>
      <c r="LD182" s="32"/>
      <c r="LE182" s="32"/>
      <c r="LF182" s="32"/>
      <c r="LG182" s="32"/>
      <c r="LH182" s="32"/>
      <c r="LI182" s="32"/>
      <c r="LJ182" s="32"/>
      <c r="LK182" s="32"/>
      <c r="LL182" s="32"/>
      <c r="LM182" s="32"/>
      <c r="LN182" s="32"/>
      <c r="LO182" s="32"/>
      <c r="LP182" s="32"/>
      <c r="LQ182" s="32"/>
      <c r="LR182" s="32"/>
      <c r="LS182" s="32"/>
      <c r="LT182" s="32"/>
      <c r="LU182" s="32"/>
      <c r="LV182" s="32"/>
      <c r="LW182" s="32"/>
      <c r="LX182" s="32"/>
      <c r="LY182" s="32"/>
      <c r="LZ182" s="32"/>
      <c r="MA182" s="32"/>
      <c r="MB182" s="32"/>
      <c r="MC182" s="32"/>
      <c r="MD182" s="32"/>
      <c r="ME182" s="32"/>
      <c r="MF182" s="32"/>
      <c r="MG182" s="32"/>
      <c r="MH182" s="32"/>
      <c r="MI182" s="32"/>
      <c r="MJ182" s="32"/>
      <c r="MK182" s="32"/>
      <c r="ML182" s="32"/>
      <c r="MM182" s="32"/>
      <c r="MN182" s="32"/>
      <c r="MO182" s="32"/>
      <c r="MP182" s="32"/>
      <c r="MQ182" s="32"/>
      <c r="MR182" s="32"/>
      <c r="MS182" s="32"/>
      <c r="MT182" s="32"/>
      <c r="MU182" s="32"/>
      <c r="MV182" s="32"/>
      <c r="MW182" s="32"/>
      <c r="MX182" s="32"/>
      <c r="MY182" s="32"/>
      <c r="MZ182" s="32"/>
      <c r="NA182" s="32"/>
      <c r="NB182" s="32"/>
      <c r="NC182" s="32"/>
      <c r="ND182" s="32"/>
      <c r="NE182" s="32"/>
      <c r="NF182" s="32"/>
      <c r="NG182" s="32"/>
      <c r="NH182" s="32"/>
      <c r="NI182" s="32"/>
      <c r="NJ182" s="32"/>
      <c r="NK182" s="32"/>
      <c r="NL182" s="32"/>
      <c r="NM182" s="32"/>
      <c r="NN182" s="32"/>
      <c r="NO182" s="32"/>
      <c r="NP182" s="32"/>
      <c r="NQ182" s="32"/>
      <c r="NR182" s="32"/>
      <c r="NS182" s="32"/>
      <c r="NT182" s="32"/>
      <c r="NU182" s="32"/>
      <c r="NV182" s="32"/>
      <c r="NW182" s="32"/>
      <c r="NX182" s="32"/>
      <c r="NY182" s="32"/>
      <c r="NZ182" s="32"/>
      <c r="OA182" s="32"/>
      <c r="OB182" s="32"/>
      <c r="OC182" s="32"/>
      <c r="OD182" s="32"/>
      <c r="OE182" s="32"/>
      <c r="OF182" s="32"/>
      <c r="OG182" s="32"/>
      <c r="OH182" s="32"/>
      <c r="OI182" s="32"/>
      <c r="OJ182" s="32"/>
      <c r="OK182" s="32"/>
      <c r="OL182" s="32"/>
      <c r="OM182" s="32"/>
      <c r="ON182" s="32"/>
      <c r="OO182" s="32"/>
      <c r="OP182" s="32"/>
      <c r="OQ182" s="32"/>
      <c r="OR182" s="32"/>
      <c r="OS182" s="32"/>
      <c r="OT182" s="32"/>
      <c r="OU182" s="32"/>
      <c r="OV182" s="32"/>
      <c r="OW182" s="32"/>
      <c r="OX182" s="32"/>
      <c r="OY182" s="32"/>
      <c r="OZ182" s="32"/>
      <c r="PA182" s="32"/>
      <c r="PB182" s="32"/>
      <c r="PC182" s="32"/>
      <c r="PD182" s="32"/>
      <c r="PE182" s="32"/>
      <c r="PF182" s="32"/>
      <c r="PG182" s="32"/>
      <c r="PH182" s="32"/>
      <c r="PI182" s="32"/>
      <c r="PJ182" s="32"/>
      <c r="PK182" s="32"/>
      <c r="PL182" s="32"/>
      <c r="PM182" s="32"/>
      <c r="PN182" s="32"/>
      <c r="PO182" s="32"/>
      <c r="PP182" s="32"/>
      <c r="PQ182" s="32"/>
      <c r="PR182" s="32"/>
      <c r="PS182" s="32"/>
      <c r="PT182" s="32"/>
      <c r="PU182" s="32"/>
      <c r="PV182" s="32"/>
      <c r="PW182" s="32"/>
      <c r="PX182" s="32"/>
      <c r="PY182" s="32"/>
      <c r="PZ182" s="32"/>
      <c r="QA182" s="32"/>
      <c r="QB182" s="32"/>
      <c r="QC182" s="32"/>
      <c r="QD182" s="32"/>
      <c r="QE182" s="32"/>
      <c r="QF182" s="32"/>
      <c r="QG182" s="32"/>
      <c r="QH182" s="32"/>
      <c r="QI182" s="32"/>
      <c r="QJ182" s="32"/>
      <c r="QK182" s="32"/>
      <c r="QL182" s="32"/>
      <c r="QM182" s="32"/>
      <c r="QN182" s="32"/>
      <c r="QO182" s="32"/>
      <c r="QP182" s="32"/>
      <c r="QQ182" s="32"/>
      <c r="QR182" s="32"/>
      <c r="QS182" s="32"/>
      <c r="QT182" s="32"/>
      <c r="QU182" s="32"/>
      <c r="QV182" s="32"/>
      <c r="QW182" s="32"/>
      <c r="QX182" s="32"/>
      <c r="QY182" s="32"/>
      <c r="QZ182" s="32"/>
      <c r="RA182" s="32"/>
      <c r="RB182" s="32"/>
      <c r="RC182" s="32"/>
      <c r="RD182" s="32"/>
      <c r="RE182" s="32"/>
      <c r="RF182" s="32"/>
      <c r="RG182" s="32"/>
      <c r="RH182" s="32"/>
      <c r="RI182" s="32"/>
      <c r="RJ182" s="32"/>
      <c r="RK182" s="32"/>
      <c r="RL182" s="32"/>
      <c r="RM182" s="32"/>
      <c r="RN182" s="32"/>
      <c r="RO182" s="32"/>
      <c r="RP182" s="32"/>
      <c r="RQ182" s="32"/>
      <c r="RR182" s="32"/>
      <c r="RS182" s="32"/>
      <c r="RT182" s="32"/>
      <c r="RU182" s="32"/>
      <c r="RV182" s="32"/>
      <c r="RW182" s="32"/>
      <c r="RX182" s="32"/>
      <c r="RY182" s="32"/>
      <c r="RZ182" s="32"/>
      <c r="SA182" s="32"/>
      <c r="SB182" s="32"/>
      <c r="SC182" s="32"/>
      <c r="SD182" s="32"/>
      <c r="SE182" s="32"/>
      <c r="SF182" s="32"/>
      <c r="SG182" s="32"/>
      <c r="SH182" s="32"/>
      <c r="SI182" s="32"/>
      <c r="SJ182" s="32"/>
      <c r="SK182" s="32"/>
      <c r="SL182" s="32"/>
      <c r="SM182" s="32"/>
      <c r="SN182" s="32"/>
      <c r="SO182" s="32"/>
      <c r="SP182" s="32"/>
      <c r="SQ182" s="32"/>
      <c r="SR182" s="32"/>
      <c r="SS182" s="32"/>
      <c r="ST182" s="32"/>
      <c r="SU182" s="32"/>
      <c r="SV182" s="32"/>
      <c r="SW182" s="32"/>
      <c r="SX182" s="32"/>
      <c r="SY182" s="32"/>
      <c r="SZ182" s="32"/>
      <c r="TA182" s="32"/>
      <c r="TB182" s="32"/>
      <c r="TC182" s="32"/>
      <c r="TD182" s="32"/>
      <c r="TE182" s="32"/>
      <c r="TF182" s="32"/>
      <c r="TG182" s="32"/>
      <c r="TH182" s="32"/>
    </row>
    <row r="183" spans="1:528" s="34" customFormat="1" ht="21.75" customHeight="1" x14ac:dyDescent="0.25">
      <c r="A183" s="111" t="s">
        <v>196</v>
      </c>
      <c r="B183" s="124"/>
      <c r="C183" s="124"/>
      <c r="D183" s="82" t="s">
        <v>343</v>
      </c>
      <c r="E183" s="113">
        <f t="shared" ref="E183:P183" si="76">E184+E185+E186+E188+E189++E191+E187+E190+E192</f>
        <v>81299960</v>
      </c>
      <c r="F183" s="113">
        <f t="shared" si="76"/>
        <v>81299960</v>
      </c>
      <c r="G183" s="113">
        <f t="shared" si="76"/>
        <v>62366800</v>
      </c>
      <c r="H183" s="113">
        <f t="shared" si="76"/>
        <v>1929560</v>
      </c>
      <c r="I183" s="113">
        <f t="shared" si="76"/>
        <v>0</v>
      </c>
      <c r="J183" s="113">
        <f t="shared" si="76"/>
        <v>5488100</v>
      </c>
      <c r="K183" s="113">
        <f t="shared" si="76"/>
        <v>2728000</v>
      </c>
      <c r="L183" s="113">
        <f t="shared" si="76"/>
        <v>2756970</v>
      </c>
      <c r="M183" s="113">
        <f t="shared" si="76"/>
        <v>2239004</v>
      </c>
      <c r="N183" s="113">
        <f t="shared" si="76"/>
        <v>3300</v>
      </c>
      <c r="O183" s="113">
        <f t="shared" si="76"/>
        <v>2731130</v>
      </c>
      <c r="P183" s="113">
        <f t="shared" si="76"/>
        <v>86788060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  <c r="TF183" s="33"/>
      <c r="TG183" s="33"/>
      <c r="TH183" s="33"/>
    </row>
    <row r="184" spans="1:528" s="22" customFormat="1" ht="47.25" x14ac:dyDescent="0.25">
      <c r="A184" s="60" t="s">
        <v>143</v>
      </c>
      <c r="B184" s="108" t="str">
        <f>'дод 7'!A19</f>
        <v>0160</v>
      </c>
      <c r="C184" s="108" t="str">
        <f>'дод 7'!B19</f>
        <v>0111</v>
      </c>
      <c r="D184" s="36" t="s">
        <v>515</v>
      </c>
      <c r="E184" s="114">
        <f t="shared" ref="E184:E192" si="77">F184+I184</f>
        <v>2163700</v>
      </c>
      <c r="F184" s="114">
        <v>2163700</v>
      </c>
      <c r="G184" s="114">
        <v>1695500</v>
      </c>
      <c r="H184" s="114">
        <v>18000</v>
      </c>
      <c r="I184" s="114"/>
      <c r="J184" s="114">
        <f>L184+O184</f>
        <v>0</v>
      </c>
      <c r="K184" s="114"/>
      <c r="L184" s="114"/>
      <c r="M184" s="114"/>
      <c r="N184" s="114"/>
      <c r="O184" s="114"/>
      <c r="P184" s="114">
        <f t="shared" ref="P184:P192" si="78">E184+J184</f>
        <v>2163700</v>
      </c>
      <c r="Q184" s="9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  <c r="TH184" s="23"/>
    </row>
    <row r="185" spans="1:528" s="22" customFormat="1" ht="19.5" customHeight="1" x14ac:dyDescent="0.25">
      <c r="A185" s="60" t="s">
        <v>530</v>
      </c>
      <c r="B185" s="108">
        <v>1080</v>
      </c>
      <c r="C185" s="60" t="s">
        <v>58</v>
      </c>
      <c r="D185" s="61" t="s">
        <v>531</v>
      </c>
      <c r="E185" s="114">
        <f t="shared" si="77"/>
        <v>50737500</v>
      </c>
      <c r="F185" s="114">
        <f>50652500+65000+20000</f>
        <v>50737500</v>
      </c>
      <c r="G185" s="114">
        <v>40594000</v>
      </c>
      <c r="H185" s="114">
        <f>612300</f>
        <v>612300</v>
      </c>
      <c r="I185" s="114"/>
      <c r="J185" s="114">
        <f t="shared" ref="J185:J192" si="79">L185+O185</f>
        <v>2729100</v>
      </c>
      <c r="K185" s="114"/>
      <c r="L185" s="114">
        <v>2725970</v>
      </c>
      <c r="M185" s="114">
        <v>2226904</v>
      </c>
      <c r="N185" s="114"/>
      <c r="O185" s="114">
        <v>3130</v>
      </c>
      <c r="P185" s="114">
        <f t="shared" si="78"/>
        <v>53466600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  <c r="TH185" s="23"/>
    </row>
    <row r="186" spans="1:528" s="22" customFormat="1" ht="21" customHeight="1" x14ac:dyDescent="0.25">
      <c r="A186" s="60" t="s">
        <v>197</v>
      </c>
      <c r="B186" s="108" t="str">
        <f>'дод 7'!A122</f>
        <v>4030</v>
      </c>
      <c r="C186" s="108" t="str">
        <f>'дод 7'!B122</f>
        <v>0824</v>
      </c>
      <c r="D186" s="61" t="str">
        <f>'дод 7'!C122</f>
        <v>Забезпечення діяльності бібліотек</v>
      </c>
      <c r="E186" s="114">
        <f t="shared" si="77"/>
        <v>22816900</v>
      </c>
      <c r="F186" s="114">
        <f>22627900+77000+112000</f>
        <v>22816900</v>
      </c>
      <c r="G186" s="114">
        <v>16852700</v>
      </c>
      <c r="H186" s="114">
        <v>1133500</v>
      </c>
      <c r="I186" s="114"/>
      <c r="J186" s="114">
        <f t="shared" si="79"/>
        <v>240000</v>
      </c>
      <c r="K186" s="114">
        <f>195000+20000</f>
        <v>215000</v>
      </c>
      <c r="L186" s="114">
        <v>25000</v>
      </c>
      <c r="M186" s="114">
        <v>12100</v>
      </c>
      <c r="N186" s="114"/>
      <c r="O186" s="114">
        <f>195000+20000</f>
        <v>215000</v>
      </c>
      <c r="P186" s="114">
        <f t="shared" si="78"/>
        <v>23056900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  <c r="TH186" s="23"/>
    </row>
    <row r="187" spans="1:528" s="22" customFormat="1" ht="48.75" customHeight="1" x14ac:dyDescent="0.25">
      <c r="A187" s="60">
        <v>1014060</v>
      </c>
      <c r="B187" s="108" t="str">
        <f>'дод 7'!A123</f>
        <v>4060</v>
      </c>
      <c r="C187" s="108" t="str">
        <f>'дод 7'!B123</f>
        <v>0828</v>
      </c>
      <c r="D187" s="61" t="str">
        <f>'дод 7'!C123</f>
        <v>Забезпечення діяльності палаців i будинків культури, клубів, центрів дозвілля та iнших клубних закладів</v>
      </c>
      <c r="E187" s="114">
        <f t="shared" si="77"/>
        <v>2175460</v>
      </c>
      <c r="F187" s="114">
        <f>2160300+15160</f>
        <v>2175460</v>
      </c>
      <c r="G187" s="114">
        <v>1531600</v>
      </c>
      <c r="H187" s="114">
        <f>115700+15160</f>
        <v>130860</v>
      </c>
      <c r="I187" s="114"/>
      <c r="J187" s="114">
        <f t="shared" si="79"/>
        <v>46000</v>
      </c>
      <c r="K187" s="114">
        <v>40000</v>
      </c>
      <c r="L187" s="114">
        <v>6000</v>
      </c>
      <c r="M187" s="114"/>
      <c r="N187" s="114">
        <v>3300</v>
      </c>
      <c r="O187" s="114">
        <v>40000</v>
      </c>
      <c r="P187" s="114">
        <f t="shared" si="78"/>
        <v>2221460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</row>
    <row r="188" spans="1:528" s="24" customFormat="1" ht="33.75" customHeight="1" x14ac:dyDescent="0.25">
      <c r="A188" s="60">
        <v>1014081</v>
      </c>
      <c r="B188" s="108" t="str">
        <f>'дод 7'!A124</f>
        <v>4081</v>
      </c>
      <c r="C188" s="108" t="str">
        <f>'дод 7'!B124</f>
        <v>0829</v>
      </c>
      <c r="D188" s="61" t="str">
        <f>'дод 7'!C124</f>
        <v>Забезпечення діяльності інших закладів в галузі культури і мистецтва</v>
      </c>
      <c r="E188" s="114">
        <f t="shared" si="77"/>
        <v>2206400</v>
      </c>
      <c r="F188" s="114">
        <v>2206400</v>
      </c>
      <c r="G188" s="114">
        <v>1693000</v>
      </c>
      <c r="H188" s="114">
        <v>34900</v>
      </c>
      <c r="I188" s="114"/>
      <c r="J188" s="114">
        <f t="shared" si="79"/>
        <v>23000</v>
      </c>
      <c r="K188" s="114">
        <v>23000</v>
      </c>
      <c r="L188" s="114"/>
      <c r="M188" s="114"/>
      <c r="N188" s="114"/>
      <c r="O188" s="114">
        <v>23000</v>
      </c>
      <c r="P188" s="114">
        <f t="shared" si="78"/>
        <v>2229400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  <c r="TH188" s="30"/>
    </row>
    <row r="189" spans="1:528" s="24" customFormat="1" ht="25.5" customHeight="1" x14ac:dyDescent="0.25">
      <c r="A189" s="60">
        <v>1014082</v>
      </c>
      <c r="B189" s="108" t="str">
        <f>'дод 7'!A125</f>
        <v>4082</v>
      </c>
      <c r="C189" s="108" t="str">
        <f>'дод 7'!B125</f>
        <v>0829</v>
      </c>
      <c r="D189" s="61" t="str">
        <f>'дод 7'!C125</f>
        <v>Інші заходи в галузі культури і мистецтва</v>
      </c>
      <c r="E189" s="114">
        <f t="shared" si="77"/>
        <v>1200000</v>
      </c>
      <c r="F189" s="114">
        <f>1100000+100000</f>
        <v>1200000</v>
      </c>
      <c r="G189" s="114"/>
      <c r="H189" s="114"/>
      <c r="I189" s="114"/>
      <c r="J189" s="114">
        <f t="shared" si="79"/>
        <v>0</v>
      </c>
      <c r="K189" s="114"/>
      <c r="L189" s="114"/>
      <c r="M189" s="114"/>
      <c r="N189" s="114"/>
      <c r="O189" s="114"/>
      <c r="P189" s="114">
        <f t="shared" si="78"/>
        <v>1200000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  <c r="SQ189" s="30"/>
      <c r="SR189" s="30"/>
      <c r="SS189" s="30"/>
      <c r="ST189" s="30"/>
      <c r="SU189" s="30"/>
      <c r="SV189" s="30"/>
      <c r="SW189" s="30"/>
      <c r="SX189" s="30"/>
      <c r="SY189" s="30"/>
      <c r="SZ189" s="30"/>
      <c r="TA189" s="30"/>
      <c r="TB189" s="30"/>
      <c r="TC189" s="30"/>
      <c r="TD189" s="30"/>
      <c r="TE189" s="30"/>
      <c r="TF189" s="30"/>
      <c r="TG189" s="30"/>
      <c r="TH189" s="30"/>
    </row>
    <row r="190" spans="1:528" s="24" customFormat="1" ht="25.5" customHeight="1" x14ac:dyDescent="0.25">
      <c r="A190" s="60" t="s">
        <v>468</v>
      </c>
      <c r="B190" s="60" t="s">
        <v>469</v>
      </c>
      <c r="C190" s="60" t="s">
        <v>114</v>
      </c>
      <c r="D190" s="61" t="s">
        <v>470</v>
      </c>
      <c r="E190" s="114">
        <f t="shared" si="77"/>
        <v>0</v>
      </c>
      <c r="F190" s="114"/>
      <c r="G190" s="114"/>
      <c r="H190" s="114"/>
      <c r="I190" s="114"/>
      <c r="J190" s="114">
        <f t="shared" si="79"/>
        <v>950000</v>
      </c>
      <c r="K190" s="114">
        <v>950000</v>
      </c>
      <c r="L190" s="114"/>
      <c r="M190" s="114"/>
      <c r="N190" s="114"/>
      <c r="O190" s="114">
        <v>950000</v>
      </c>
      <c r="P190" s="114">
        <f t="shared" si="78"/>
        <v>950000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  <c r="TF190" s="30"/>
      <c r="TG190" s="30"/>
      <c r="TH190" s="30"/>
    </row>
    <row r="191" spans="1:528" s="22" customFormat="1" ht="22.5" customHeight="1" x14ac:dyDescent="0.25">
      <c r="A191" s="60" t="s">
        <v>149</v>
      </c>
      <c r="B191" s="108" t="str">
        <f>'дод 7'!A182</f>
        <v>7640</v>
      </c>
      <c r="C191" s="108" t="str">
        <f>'дод 7'!B182</f>
        <v>0470</v>
      </c>
      <c r="D191" s="61" t="s">
        <v>432</v>
      </c>
      <c r="E191" s="114">
        <f t="shared" si="77"/>
        <v>0</v>
      </c>
      <c r="F191" s="114"/>
      <c r="G191" s="114"/>
      <c r="H191" s="114"/>
      <c r="I191" s="114"/>
      <c r="J191" s="114">
        <f t="shared" si="79"/>
        <v>1500000</v>
      </c>
      <c r="K191" s="114">
        <v>1500000</v>
      </c>
      <c r="L191" s="114"/>
      <c r="M191" s="114"/>
      <c r="N191" s="114"/>
      <c r="O191" s="114">
        <v>1500000</v>
      </c>
      <c r="P191" s="114">
        <f t="shared" si="78"/>
        <v>1500000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</row>
    <row r="192" spans="1:528" s="22" customFormat="1" ht="22.5" hidden="1" customHeight="1" x14ac:dyDescent="0.25">
      <c r="A192" s="60">
        <v>1018340</v>
      </c>
      <c r="B192" s="108" t="str">
        <f>'дод 7'!A204</f>
        <v>8340</v>
      </c>
      <c r="C192" s="108" t="str">
        <f>'дод 7'!B204</f>
        <v>0540</v>
      </c>
      <c r="D192" s="133" t="str">
        <f>'дод 7'!C204</f>
        <v>Природоохоронні заходи за рахунок цільових фондів</v>
      </c>
      <c r="E192" s="114">
        <f t="shared" si="77"/>
        <v>0</v>
      </c>
      <c r="F192" s="114"/>
      <c r="G192" s="114"/>
      <c r="H192" s="114"/>
      <c r="I192" s="114"/>
      <c r="J192" s="114">
        <f t="shared" si="79"/>
        <v>0</v>
      </c>
      <c r="K192" s="114"/>
      <c r="L192" s="114"/>
      <c r="M192" s="114"/>
      <c r="N192" s="114"/>
      <c r="O192" s="114"/>
      <c r="P192" s="114">
        <f t="shared" si="78"/>
        <v>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</row>
    <row r="193" spans="1:528" s="27" customFormat="1" ht="34.5" customHeight="1" x14ac:dyDescent="0.25">
      <c r="A193" s="125" t="s">
        <v>198</v>
      </c>
      <c r="B193" s="127"/>
      <c r="C193" s="127"/>
      <c r="D193" s="122" t="s">
        <v>33</v>
      </c>
      <c r="E193" s="110">
        <f>E194</f>
        <v>294906973.35000002</v>
      </c>
      <c r="F193" s="110">
        <f t="shared" ref="F193:J193" si="80">F194</f>
        <v>264606973.34999999</v>
      </c>
      <c r="G193" s="110">
        <f t="shared" si="80"/>
        <v>11274000</v>
      </c>
      <c r="H193" s="110">
        <f t="shared" si="80"/>
        <v>34732100</v>
      </c>
      <c r="I193" s="110">
        <f t="shared" si="80"/>
        <v>30300000</v>
      </c>
      <c r="J193" s="110">
        <f t="shared" si="80"/>
        <v>161625652.46999997</v>
      </c>
      <c r="K193" s="110">
        <f t="shared" ref="K193" si="81">K194</f>
        <v>154942574.46999997</v>
      </c>
      <c r="L193" s="110">
        <f t="shared" ref="L193" si="82">L194</f>
        <v>1611598</v>
      </c>
      <c r="M193" s="110">
        <f t="shared" ref="M193" si="83">M194</f>
        <v>0</v>
      </c>
      <c r="N193" s="110">
        <f t="shared" ref="N193" si="84">N194</f>
        <v>0</v>
      </c>
      <c r="O193" s="110">
        <f t="shared" ref="O193:P193" si="85">O194</f>
        <v>160014054.46999997</v>
      </c>
      <c r="P193" s="110">
        <f t="shared" si="85"/>
        <v>456532625.81999993</v>
      </c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  <c r="IP193" s="32"/>
      <c r="IQ193" s="32"/>
      <c r="IR193" s="32"/>
      <c r="IS193" s="32"/>
      <c r="IT193" s="32"/>
      <c r="IU193" s="32"/>
      <c r="IV193" s="32"/>
      <c r="IW193" s="32"/>
      <c r="IX193" s="32"/>
      <c r="IY193" s="32"/>
      <c r="IZ193" s="32"/>
      <c r="JA193" s="32"/>
      <c r="JB193" s="32"/>
      <c r="JC193" s="32"/>
      <c r="JD193" s="32"/>
      <c r="JE193" s="32"/>
      <c r="JF193" s="32"/>
      <c r="JG193" s="32"/>
      <c r="JH193" s="32"/>
      <c r="JI193" s="32"/>
      <c r="JJ193" s="32"/>
      <c r="JK193" s="32"/>
      <c r="JL193" s="32"/>
      <c r="JM193" s="32"/>
      <c r="JN193" s="32"/>
      <c r="JO193" s="32"/>
      <c r="JP193" s="32"/>
      <c r="JQ193" s="32"/>
      <c r="JR193" s="32"/>
      <c r="JS193" s="32"/>
      <c r="JT193" s="32"/>
      <c r="JU193" s="32"/>
      <c r="JV193" s="32"/>
      <c r="JW193" s="32"/>
      <c r="JX193" s="32"/>
      <c r="JY193" s="32"/>
      <c r="JZ193" s="32"/>
      <c r="KA193" s="32"/>
      <c r="KB193" s="32"/>
      <c r="KC193" s="32"/>
      <c r="KD193" s="32"/>
      <c r="KE193" s="32"/>
      <c r="KF193" s="32"/>
      <c r="KG193" s="32"/>
      <c r="KH193" s="32"/>
      <c r="KI193" s="32"/>
      <c r="KJ193" s="32"/>
      <c r="KK193" s="32"/>
      <c r="KL193" s="32"/>
      <c r="KM193" s="32"/>
      <c r="KN193" s="32"/>
      <c r="KO193" s="32"/>
      <c r="KP193" s="32"/>
      <c r="KQ193" s="32"/>
      <c r="KR193" s="32"/>
      <c r="KS193" s="32"/>
      <c r="KT193" s="32"/>
      <c r="KU193" s="32"/>
      <c r="KV193" s="32"/>
      <c r="KW193" s="32"/>
      <c r="KX193" s="32"/>
      <c r="KY193" s="32"/>
      <c r="KZ193" s="32"/>
      <c r="LA193" s="32"/>
      <c r="LB193" s="32"/>
      <c r="LC193" s="32"/>
      <c r="LD193" s="32"/>
      <c r="LE193" s="32"/>
      <c r="LF193" s="32"/>
      <c r="LG193" s="32"/>
      <c r="LH193" s="32"/>
      <c r="LI193" s="32"/>
      <c r="LJ193" s="32"/>
      <c r="LK193" s="32"/>
      <c r="LL193" s="32"/>
      <c r="LM193" s="32"/>
      <c r="LN193" s="32"/>
      <c r="LO193" s="32"/>
      <c r="LP193" s="32"/>
      <c r="LQ193" s="32"/>
      <c r="LR193" s="32"/>
      <c r="LS193" s="32"/>
      <c r="LT193" s="32"/>
      <c r="LU193" s="32"/>
      <c r="LV193" s="32"/>
      <c r="LW193" s="32"/>
      <c r="LX193" s="32"/>
      <c r="LY193" s="32"/>
      <c r="LZ193" s="32"/>
      <c r="MA193" s="32"/>
      <c r="MB193" s="32"/>
      <c r="MC193" s="32"/>
      <c r="MD193" s="32"/>
      <c r="ME193" s="32"/>
      <c r="MF193" s="32"/>
      <c r="MG193" s="32"/>
      <c r="MH193" s="32"/>
      <c r="MI193" s="32"/>
      <c r="MJ193" s="32"/>
      <c r="MK193" s="32"/>
      <c r="ML193" s="32"/>
      <c r="MM193" s="32"/>
      <c r="MN193" s="32"/>
      <c r="MO193" s="32"/>
      <c r="MP193" s="32"/>
      <c r="MQ193" s="32"/>
      <c r="MR193" s="32"/>
      <c r="MS193" s="32"/>
      <c r="MT193" s="32"/>
      <c r="MU193" s="32"/>
      <c r="MV193" s="32"/>
      <c r="MW193" s="32"/>
      <c r="MX193" s="32"/>
      <c r="MY193" s="32"/>
      <c r="MZ193" s="32"/>
      <c r="NA193" s="32"/>
      <c r="NB193" s="32"/>
      <c r="NC193" s="32"/>
      <c r="ND193" s="32"/>
      <c r="NE193" s="32"/>
      <c r="NF193" s="32"/>
      <c r="NG193" s="32"/>
      <c r="NH193" s="32"/>
      <c r="NI193" s="32"/>
      <c r="NJ193" s="32"/>
      <c r="NK193" s="32"/>
      <c r="NL193" s="32"/>
      <c r="NM193" s="32"/>
      <c r="NN193" s="32"/>
      <c r="NO193" s="32"/>
      <c r="NP193" s="32"/>
      <c r="NQ193" s="32"/>
      <c r="NR193" s="32"/>
      <c r="NS193" s="32"/>
      <c r="NT193" s="32"/>
      <c r="NU193" s="32"/>
      <c r="NV193" s="32"/>
      <c r="NW193" s="32"/>
      <c r="NX193" s="32"/>
      <c r="NY193" s="32"/>
      <c r="NZ193" s="32"/>
      <c r="OA193" s="32"/>
      <c r="OB193" s="32"/>
      <c r="OC193" s="32"/>
      <c r="OD193" s="32"/>
      <c r="OE193" s="32"/>
      <c r="OF193" s="32"/>
      <c r="OG193" s="32"/>
      <c r="OH193" s="32"/>
      <c r="OI193" s="32"/>
      <c r="OJ193" s="32"/>
      <c r="OK193" s="32"/>
      <c r="OL193" s="32"/>
      <c r="OM193" s="32"/>
      <c r="ON193" s="32"/>
      <c r="OO193" s="32"/>
      <c r="OP193" s="32"/>
      <c r="OQ193" s="32"/>
      <c r="OR193" s="32"/>
      <c r="OS193" s="32"/>
      <c r="OT193" s="32"/>
      <c r="OU193" s="32"/>
      <c r="OV193" s="32"/>
      <c r="OW193" s="32"/>
      <c r="OX193" s="32"/>
      <c r="OY193" s="32"/>
      <c r="OZ193" s="32"/>
      <c r="PA193" s="32"/>
      <c r="PB193" s="32"/>
      <c r="PC193" s="32"/>
      <c r="PD193" s="32"/>
      <c r="PE193" s="32"/>
      <c r="PF193" s="32"/>
      <c r="PG193" s="32"/>
      <c r="PH193" s="32"/>
      <c r="PI193" s="32"/>
      <c r="PJ193" s="32"/>
      <c r="PK193" s="32"/>
      <c r="PL193" s="32"/>
      <c r="PM193" s="32"/>
      <c r="PN193" s="32"/>
      <c r="PO193" s="32"/>
      <c r="PP193" s="32"/>
      <c r="PQ193" s="32"/>
      <c r="PR193" s="32"/>
      <c r="PS193" s="32"/>
      <c r="PT193" s="32"/>
      <c r="PU193" s="32"/>
      <c r="PV193" s="32"/>
      <c r="PW193" s="32"/>
      <c r="PX193" s="32"/>
      <c r="PY193" s="32"/>
      <c r="PZ193" s="32"/>
      <c r="QA193" s="32"/>
      <c r="QB193" s="32"/>
      <c r="QC193" s="32"/>
      <c r="QD193" s="32"/>
      <c r="QE193" s="32"/>
      <c r="QF193" s="32"/>
      <c r="QG193" s="32"/>
      <c r="QH193" s="32"/>
      <c r="QI193" s="32"/>
      <c r="QJ193" s="32"/>
      <c r="QK193" s="32"/>
      <c r="QL193" s="32"/>
      <c r="QM193" s="32"/>
      <c r="QN193" s="32"/>
      <c r="QO193" s="32"/>
      <c r="QP193" s="32"/>
      <c r="QQ193" s="32"/>
      <c r="QR193" s="32"/>
      <c r="QS193" s="32"/>
      <c r="QT193" s="32"/>
      <c r="QU193" s="32"/>
      <c r="QV193" s="32"/>
      <c r="QW193" s="32"/>
      <c r="QX193" s="32"/>
      <c r="QY193" s="32"/>
      <c r="QZ193" s="32"/>
      <c r="RA193" s="32"/>
      <c r="RB193" s="32"/>
      <c r="RC193" s="32"/>
      <c r="RD193" s="32"/>
      <c r="RE193" s="32"/>
      <c r="RF193" s="32"/>
      <c r="RG193" s="32"/>
      <c r="RH193" s="32"/>
      <c r="RI193" s="32"/>
      <c r="RJ193" s="32"/>
      <c r="RK193" s="32"/>
      <c r="RL193" s="32"/>
      <c r="RM193" s="32"/>
      <c r="RN193" s="32"/>
      <c r="RO193" s="32"/>
      <c r="RP193" s="32"/>
      <c r="RQ193" s="32"/>
      <c r="RR193" s="32"/>
      <c r="RS193" s="32"/>
      <c r="RT193" s="32"/>
      <c r="RU193" s="32"/>
      <c r="RV193" s="32"/>
      <c r="RW193" s="32"/>
      <c r="RX193" s="32"/>
      <c r="RY193" s="32"/>
      <c r="RZ193" s="32"/>
      <c r="SA193" s="32"/>
      <c r="SB193" s="32"/>
      <c r="SC193" s="32"/>
      <c r="SD193" s="32"/>
      <c r="SE193" s="32"/>
      <c r="SF193" s="32"/>
      <c r="SG193" s="32"/>
      <c r="SH193" s="32"/>
      <c r="SI193" s="32"/>
      <c r="SJ193" s="32"/>
      <c r="SK193" s="32"/>
      <c r="SL193" s="32"/>
      <c r="SM193" s="32"/>
      <c r="SN193" s="32"/>
      <c r="SO193" s="32"/>
      <c r="SP193" s="32"/>
      <c r="SQ193" s="32"/>
      <c r="SR193" s="32"/>
      <c r="SS193" s="32"/>
      <c r="ST193" s="32"/>
      <c r="SU193" s="32"/>
      <c r="SV193" s="32"/>
      <c r="SW193" s="32"/>
      <c r="SX193" s="32"/>
      <c r="SY193" s="32"/>
      <c r="SZ193" s="32"/>
      <c r="TA193" s="32"/>
      <c r="TB193" s="32"/>
      <c r="TC193" s="32"/>
      <c r="TD193" s="32"/>
      <c r="TE193" s="32"/>
      <c r="TF193" s="32"/>
      <c r="TG193" s="32"/>
      <c r="TH193" s="32"/>
    </row>
    <row r="194" spans="1:528" s="34" customFormat="1" ht="36.75" customHeight="1" x14ac:dyDescent="0.25">
      <c r="A194" s="111" t="s">
        <v>199</v>
      </c>
      <c r="B194" s="124"/>
      <c r="C194" s="124"/>
      <c r="D194" s="82" t="s">
        <v>405</v>
      </c>
      <c r="E194" s="113">
        <f>E199+E200+E201+E202+E203+E204+E205+E206+E207+E208+E209+E211+E210+E213+E218+E219+E220+E222+E225+E226+E212+E215+E224+E223</f>
        <v>294906973.35000002</v>
      </c>
      <c r="F194" s="113">
        <f t="shared" ref="F194:P194" si="86">F199+F200+F201+F202+F203+F204+F205+F206+F207+F208+F209+F211+F210+F213+F218+F219+F220+F222+F225+F226+F212+F215+F224+F223</f>
        <v>264606973.34999999</v>
      </c>
      <c r="G194" s="113">
        <f t="shared" si="86"/>
        <v>11274000</v>
      </c>
      <c r="H194" s="113">
        <f t="shared" si="86"/>
        <v>34732100</v>
      </c>
      <c r="I194" s="113">
        <f t="shared" si="86"/>
        <v>30300000</v>
      </c>
      <c r="J194" s="113">
        <f t="shared" si="86"/>
        <v>161625652.46999997</v>
      </c>
      <c r="K194" s="113">
        <f t="shared" si="86"/>
        <v>154942574.46999997</v>
      </c>
      <c r="L194" s="113">
        <f t="shared" si="86"/>
        <v>1611598</v>
      </c>
      <c r="M194" s="113">
        <f t="shared" si="86"/>
        <v>0</v>
      </c>
      <c r="N194" s="113">
        <f t="shared" si="86"/>
        <v>0</v>
      </c>
      <c r="O194" s="113">
        <f t="shared" si="86"/>
        <v>160014054.46999997</v>
      </c>
      <c r="P194" s="113">
        <f t="shared" si="86"/>
        <v>456532625.81999993</v>
      </c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  <c r="IU194" s="33"/>
      <c r="IV194" s="33"/>
      <c r="IW194" s="33"/>
      <c r="IX194" s="33"/>
      <c r="IY194" s="33"/>
      <c r="IZ194" s="33"/>
      <c r="JA194" s="33"/>
      <c r="JB194" s="33"/>
      <c r="JC194" s="33"/>
      <c r="JD194" s="33"/>
      <c r="JE194" s="33"/>
      <c r="JF194" s="33"/>
      <c r="JG194" s="33"/>
      <c r="JH194" s="33"/>
      <c r="JI194" s="33"/>
      <c r="JJ194" s="33"/>
      <c r="JK194" s="33"/>
      <c r="JL194" s="33"/>
      <c r="JM194" s="33"/>
      <c r="JN194" s="33"/>
      <c r="JO194" s="33"/>
      <c r="JP194" s="33"/>
      <c r="JQ194" s="33"/>
      <c r="JR194" s="33"/>
      <c r="JS194" s="33"/>
      <c r="JT194" s="33"/>
      <c r="JU194" s="33"/>
      <c r="JV194" s="33"/>
      <c r="JW194" s="33"/>
      <c r="JX194" s="33"/>
      <c r="JY194" s="33"/>
      <c r="JZ194" s="33"/>
      <c r="KA194" s="33"/>
      <c r="KB194" s="33"/>
      <c r="KC194" s="33"/>
      <c r="KD194" s="33"/>
      <c r="KE194" s="33"/>
      <c r="KF194" s="33"/>
      <c r="KG194" s="33"/>
      <c r="KH194" s="33"/>
      <c r="KI194" s="33"/>
      <c r="KJ194" s="33"/>
      <c r="KK194" s="33"/>
      <c r="KL194" s="33"/>
      <c r="KM194" s="33"/>
      <c r="KN194" s="33"/>
      <c r="KO194" s="33"/>
      <c r="KP194" s="33"/>
      <c r="KQ194" s="33"/>
      <c r="KR194" s="33"/>
      <c r="KS194" s="33"/>
      <c r="KT194" s="33"/>
      <c r="KU194" s="33"/>
      <c r="KV194" s="33"/>
      <c r="KW194" s="33"/>
      <c r="KX194" s="33"/>
      <c r="KY194" s="33"/>
      <c r="KZ194" s="33"/>
      <c r="LA194" s="33"/>
      <c r="LB194" s="33"/>
      <c r="LC194" s="33"/>
      <c r="LD194" s="33"/>
      <c r="LE194" s="33"/>
      <c r="LF194" s="33"/>
      <c r="LG194" s="33"/>
      <c r="LH194" s="33"/>
      <c r="LI194" s="33"/>
      <c r="LJ194" s="33"/>
      <c r="LK194" s="33"/>
      <c r="LL194" s="33"/>
      <c r="LM194" s="33"/>
      <c r="LN194" s="33"/>
      <c r="LO194" s="33"/>
      <c r="LP194" s="33"/>
      <c r="LQ194" s="33"/>
      <c r="LR194" s="33"/>
      <c r="LS194" s="33"/>
      <c r="LT194" s="33"/>
      <c r="LU194" s="33"/>
      <c r="LV194" s="33"/>
      <c r="LW194" s="33"/>
      <c r="LX194" s="33"/>
      <c r="LY194" s="33"/>
      <c r="LZ194" s="33"/>
      <c r="MA194" s="33"/>
      <c r="MB194" s="33"/>
      <c r="MC194" s="33"/>
      <c r="MD194" s="33"/>
      <c r="ME194" s="33"/>
      <c r="MF194" s="33"/>
      <c r="MG194" s="33"/>
      <c r="MH194" s="33"/>
      <c r="MI194" s="33"/>
      <c r="MJ194" s="33"/>
      <c r="MK194" s="33"/>
      <c r="ML194" s="33"/>
      <c r="MM194" s="33"/>
      <c r="MN194" s="33"/>
      <c r="MO194" s="33"/>
      <c r="MP194" s="33"/>
      <c r="MQ194" s="33"/>
      <c r="MR194" s="33"/>
      <c r="MS194" s="33"/>
      <c r="MT194" s="33"/>
      <c r="MU194" s="33"/>
      <c r="MV194" s="33"/>
      <c r="MW194" s="33"/>
      <c r="MX194" s="33"/>
      <c r="MY194" s="33"/>
      <c r="MZ194" s="33"/>
      <c r="NA194" s="33"/>
      <c r="NB194" s="33"/>
      <c r="NC194" s="33"/>
      <c r="ND194" s="33"/>
      <c r="NE194" s="33"/>
      <c r="NF194" s="33"/>
      <c r="NG194" s="33"/>
      <c r="NH194" s="33"/>
      <c r="NI194" s="33"/>
      <c r="NJ194" s="33"/>
      <c r="NK194" s="33"/>
      <c r="NL194" s="33"/>
      <c r="NM194" s="33"/>
      <c r="NN194" s="33"/>
      <c r="NO194" s="33"/>
      <c r="NP194" s="33"/>
      <c r="NQ194" s="33"/>
      <c r="NR194" s="33"/>
      <c r="NS194" s="33"/>
      <c r="NT194" s="33"/>
      <c r="NU194" s="33"/>
      <c r="NV194" s="33"/>
      <c r="NW194" s="33"/>
      <c r="NX194" s="33"/>
      <c r="NY194" s="33"/>
      <c r="NZ194" s="33"/>
      <c r="OA194" s="33"/>
      <c r="OB194" s="33"/>
      <c r="OC194" s="33"/>
      <c r="OD194" s="33"/>
      <c r="OE194" s="33"/>
      <c r="OF194" s="33"/>
      <c r="OG194" s="33"/>
      <c r="OH194" s="33"/>
      <c r="OI194" s="33"/>
      <c r="OJ194" s="33"/>
      <c r="OK194" s="33"/>
      <c r="OL194" s="33"/>
      <c r="OM194" s="33"/>
      <c r="ON194" s="33"/>
      <c r="OO194" s="33"/>
      <c r="OP194" s="33"/>
      <c r="OQ194" s="33"/>
      <c r="OR194" s="33"/>
      <c r="OS194" s="33"/>
      <c r="OT194" s="33"/>
      <c r="OU194" s="33"/>
      <c r="OV194" s="33"/>
      <c r="OW194" s="33"/>
      <c r="OX194" s="33"/>
      <c r="OY194" s="33"/>
      <c r="OZ194" s="33"/>
      <c r="PA194" s="33"/>
      <c r="PB194" s="33"/>
      <c r="PC194" s="33"/>
      <c r="PD194" s="33"/>
      <c r="PE194" s="33"/>
      <c r="PF194" s="33"/>
      <c r="PG194" s="33"/>
      <c r="PH194" s="33"/>
      <c r="PI194" s="33"/>
      <c r="PJ194" s="33"/>
      <c r="PK194" s="33"/>
      <c r="PL194" s="33"/>
      <c r="PM194" s="33"/>
      <c r="PN194" s="33"/>
      <c r="PO194" s="33"/>
      <c r="PP194" s="33"/>
      <c r="PQ194" s="33"/>
      <c r="PR194" s="33"/>
      <c r="PS194" s="33"/>
      <c r="PT194" s="33"/>
      <c r="PU194" s="33"/>
      <c r="PV194" s="33"/>
      <c r="PW194" s="33"/>
      <c r="PX194" s="33"/>
      <c r="PY194" s="33"/>
      <c r="PZ194" s="33"/>
      <c r="QA194" s="33"/>
      <c r="QB194" s="33"/>
      <c r="QC194" s="33"/>
      <c r="QD194" s="33"/>
      <c r="QE194" s="33"/>
      <c r="QF194" s="33"/>
      <c r="QG194" s="33"/>
      <c r="QH194" s="33"/>
      <c r="QI194" s="33"/>
      <c r="QJ194" s="33"/>
      <c r="QK194" s="33"/>
      <c r="QL194" s="33"/>
      <c r="QM194" s="33"/>
      <c r="QN194" s="33"/>
      <c r="QO194" s="33"/>
      <c r="QP194" s="33"/>
      <c r="QQ194" s="33"/>
      <c r="QR194" s="33"/>
      <c r="QS194" s="33"/>
      <c r="QT194" s="33"/>
      <c r="QU194" s="33"/>
      <c r="QV194" s="33"/>
      <c r="QW194" s="33"/>
      <c r="QX194" s="33"/>
      <c r="QY194" s="33"/>
      <c r="QZ194" s="33"/>
      <c r="RA194" s="33"/>
      <c r="RB194" s="33"/>
      <c r="RC194" s="33"/>
      <c r="RD194" s="33"/>
      <c r="RE194" s="33"/>
      <c r="RF194" s="33"/>
      <c r="RG194" s="33"/>
      <c r="RH194" s="33"/>
      <c r="RI194" s="33"/>
      <c r="RJ194" s="33"/>
      <c r="RK194" s="33"/>
      <c r="RL194" s="33"/>
      <c r="RM194" s="33"/>
      <c r="RN194" s="33"/>
      <c r="RO194" s="33"/>
      <c r="RP194" s="33"/>
      <c r="RQ194" s="33"/>
      <c r="RR194" s="33"/>
      <c r="RS194" s="33"/>
      <c r="RT194" s="33"/>
      <c r="RU194" s="33"/>
      <c r="RV194" s="33"/>
      <c r="RW194" s="33"/>
      <c r="RX194" s="33"/>
      <c r="RY194" s="33"/>
      <c r="RZ194" s="33"/>
      <c r="SA194" s="33"/>
      <c r="SB194" s="33"/>
      <c r="SC194" s="33"/>
      <c r="SD194" s="33"/>
      <c r="SE194" s="33"/>
      <c r="SF194" s="33"/>
      <c r="SG194" s="33"/>
      <c r="SH194" s="33"/>
      <c r="SI194" s="33"/>
      <c r="SJ194" s="33"/>
      <c r="SK194" s="33"/>
      <c r="SL194" s="33"/>
      <c r="SM194" s="33"/>
      <c r="SN194" s="33"/>
      <c r="SO194" s="33"/>
      <c r="SP194" s="33"/>
      <c r="SQ194" s="33"/>
      <c r="SR194" s="33"/>
      <c r="SS194" s="33"/>
      <c r="ST194" s="33"/>
      <c r="SU194" s="33"/>
      <c r="SV194" s="33"/>
      <c r="SW194" s="33"/>
      <c r="SX194" s="33"/>
      <c r="SY194" s="33"/>
      <c r="SZ194" s="33"/>
      <c r="TA194" s="33"/>
      <c r="TB194" s="33"/>
      <c r="TC194" s="33"/>
      <c r="TD194" s="33"/>
      <c r="TE194" s="33"/>
      <c r="TF194" s="33"/>
      <c r="TG194" s="33"/>
      <c r="TH194" s="33"/>
    </row>
    <row r="195" spans="1:528" s="34" customFormat="1" ht="45" hidden="1" customHeight="1" x14ac:dyDescent="0.25">
      <c r="A195" s="111"/>
      <c r="B195" s="124"/>
      <c r="C195" s="124"/>
      <c r="D195" s="82" t="s">
        <v>397</v>
      </c>
      <c r="E195" s="113">
        <f>E214</f>
        <v>0</v>
      </c>
      <c r="F195" s="113">
        <f t="shared" ref="F195:P195" si="87">F214</f>
        <v>0</v>
      </c>
      <c r="G195" s="113">
        <f t="shared" si="87"/>
        <v>0</v>
      </c>
      <c r="H195" s="113">
        <f t="shared" si="87"/>
        <v>0</v>
      </c>
      <c r="I195" s="113">
        <f t="shared" si="87"/>
        <v>0</v>
      </c>
      <c r="J195" s="113">
        <f t="shared" si="87"/>
        <v>0</v>
      </c>
      <c r="K195" s="113">
        <f t="shared" si="87"/>
        <v>0</v>
      </c>
      <c r="L195" s="113">
        <f t="shared" si="87"/>
        <v>0</v>
      </c>
      <c r="M195" s="113">
        <f t="shared" si="87"/>
        <v>0</v>
      </c>
      <c r="N195" s="113">
        <f t="shared" si="87"/>
        <v>0</v>
      </c>
      <c r="O195" s="113">
        <f t="shared" si="87"/>
        <v>0</v>
      </c>
      <c r="P195" s="113">
        <f t="shared" si="87"/>
        <v>0</v>
      </c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  <c r="IU195" s="33"/>
      <c r="IV195" s="33"/>
      <c r="IW195" s="33"/>
      <c r="IX195" s="33"/>
      <c r="IY195" s="33"/>
      <c r="IZ195" s="33"/>
      <c r="JA195" s="33"/>
      <c r="JB195" s="33"/>
      <c r="JC195" s="33"/>
      <c r="JD195" s="33"/>
      <c r="JE195" s="33"/>
      <c r="JF195" s="33"/>
      <c r="JG195" s="33"/>
      <c r="JH195" s="33"/>
      <c r="JI195" s="33"/>
      <c r="JJ195" s="33"/>
      <c r="JK195" s="33"/>
      <c r="JL195" s="33"/>
      <c r="JM195" s="33"/>
      <c r="JN195" s="33"/>
      <c r="JO195" s="33"/>
      <c r="JP195" s="33"/>
      <c r="JQ195" s="33"/>
      <c r="JR195" s="33"/>
      <c r="JS195" s="33"/>
      <c r="JT195" s="33"/>
      <c r="JU195" s="33"/>
      <c r="JV195" s="33"/>
      <c r="JW195" s="33"/>
      <c r="JX195" s="33"/>
      <c r="JY195" s="33"/>
      <c r="JZ195" s="33"/>
      <c r="KA195" s="33"/>
      <c r="KB195" s="33"/>
      <c r="KC195" s="33"/>
      <c r="KD195" s="33"/>
      <c r="KE195" s="33"/>
      <c r="KF195" s="33"/>
      <c r="KG195" s="33"/>
      <c r="KH195" s="33"/>
      <c r="KI195" s="33"/>
      <c r="KJ195" s="33"/>
      <c r="KK195" s="33"/>
      <c r="KL195" s="33"/>
      <c r="KM195" s="33"/>
      <c r="KN195" s="33"/>
      <c r="KO195" s="33"/>
      <c r="KP195" s="33"/>
      <c r="KQ195" s="33"/>
      <c r="KR195" s="33"/>
      <c r="KS195" s="33"/>
      <c r="KT195" s="33"/>
      <c r="KU195" s="33"/>
      <c r="KV195" s="33"/>
      <c r="KW195" s="33"/>
      <c r="KX195" s="33"/>
      <c r="KY195" s="33"/>
      <c r="KZ195" s="33"/>
      <c r="LA195" s="33"/>
      <c r="LB195" s="33"/>
      <c r="LC195" s="33"/>
      <c r="LD195" s="33"/>
      <c r="LE195" s="33"/>
      <c r="LF195" s="33"/>
      <c r="LG195" s="33"/>
      <c r="LH195" s="33"/>
      <c r="LI195" s="33"/>
      <c r="LJ195" s="33"/>
      <c r="LK195" s="33"/>
      <c r="LL195" s="33"/>
      <c r="LM195" s="33"/>
      <c r="LN195" s="33"/>
      <c r="LO195" s="33"/>
      <c r="LP195" s="33"/>
      <c r="LQ195" s="33"/>
      <c r="LR195" s="33"/>
      <c r="LS195" s="33"/>
      <c r="LT195" s="33"/>
      <c r="LU195" s="33"/>
      <c r="LV195" s="33"/>
      <c r="LW195" s="33"/>
      <c r="LX195" s="33"/>
      <c r="LY195" s="33"/>
      <c r="LZ195" s="33"/>
      <c r="MA195" s="33"/>
      <c r="MB195" s="33"/>
      <c r="MC195" s="33"/>
      <c r="MD195" s="33"/>
      <c r="ME195" s="33"/>
      <c r="MF195" s="33"/>
      <c r="MG195" s="33"/>
      <c r="MH195" s="33"/>
      <c r="MI195" s="33"/>
      <c r="MJ195" s="33"/>
      <c r="MK195" s="33"/>
      <c r="ML195" s="33"/>
      <c r="MM195" s="33"/>
      <c r="MN195" s="33"/>
      <c r="MO195" s="33"/>
      <c r="MP195" s="33"/>
      <c r="MQ195" s="33"/>
      <c r="MR195" s="33"/>
      <c r="MS195" s="33"/>
      <c r="MT195" s="33"/>
      <c r="MU195" s="33"/>
      <c r="MV195" s="33"/>
      <c r="MW195" s="33"/>
      <c r="MX195" s="33"/>
      <c r="MY195" s="33"/>
      <c r="MZ195" s="33"/>
      <c r="NA195" s="33"/>
      <c r="NB195" s="33"/>
      <c r="NC195" s="33"/>
      <c r="ND195" s="33"/>
      <c r="NE195" s="33"/>
      <c r="NF195" s="33"/>
      <c r="NG195" s="33"/>
      <c r="NH195" s="33"/>
      <c r="NI195" s="33"/>
      <c r="NJ195" s="33"/>
      <c r="NK195" s="33"/>
      <c r="NL195" s="33"/>
      <c r="NM195" s="33"/>
      <c r="NN195" s="33"/>
      <c r="NO195" s="33"/>
      <c r="NP195" s="33"/>
      <c r="NQ195" s="33"/>
      <c r="NR195" s="33"/>
      <c r="NS195" s="33"/>
      <c r="NT195" s="33"/>
      <c r="NU195" s="33"/>
      <c r="NV195" s="33"/>
      <c r="NW195" s="33"/>
      <c r="NX195" s="33"/>
      <c r="NY195" s="33"/>
      <c r="NZ195" s="33"/>
      <c r="OA195" s="33"/>
      <c r="OB195" s="33"/>
      <c r="OC195" s="33"/>
      <c r="OD195" s="33"/>
      <c r="OE195" s="33"/>
      <c r="OF195" s="33"/>
      <c r="OG195" s="33"/>
      <c r="OH195" s="33"/>
      <c r="OI195" s="33"/>
      <c r="OJ195" s="33"/>
      <c r="OK195" s="33"/>
      <c r="OL195" s="33"/>
      <c r="OM195" s="33"/>
      <c r="ON195" s="33"/>
      <c r="OO195" s="33"/>
      <c r="OP195" s="33"/>
      <c r="OQ195" s="33"/>
      <c r="OR195" s="33"/>
      <c r="OS195" s="33"/>
      <c r="OT195" s="33"/>
      <c r="OU195" s="33"/>
      <c r="OV195" s="33"/>
      <c r="OW195" s="33"/>
      <c r="OX195" s="33"/>
      <c r="OY195" s="33"/>
      <c r="OZ195" s="33"/>
      <c r="PA195" s="33"/>
      <c r="PB195" s="33"/>
      <c r="PC195" s="33"/>
      <c r="PD195" s="33"/>
      <c r="PE195" s="33"/>
      <c r="PF195" s="33"/>
      <c r="PG195" s="33"/>
      <c r="PH195" s="33"/>
      <c r="PI195" s="33"/>
      <c r="PJ195" s="33"/>
      <c r="PK195" s="33"/>
      <c r="PL195" s="33"/>
      <c r="PM195" s="33"/>
      <c r="PN195" s="33"/>
      <c r="PO195" s="33"/>
      <c r="PP195" s="33"/>
      <c r="PQ195" s="33"/>
      <c r="PR195" s="33"/>
      <c r="PS195" s="33"/>
      <c r="PT195" s="33"/>
      <c r="PU195" s="33"/>
      <c r="PV195" s="33"/>
      <c r="PW195" s="33"/>
      <c r="PX195" s="33"/>
      <c r="PY195" s="33"/>
      <c r="PZ195" s="33"/>
      <c r="QA195" s="33"/>
      <c r="QB195" s="33"/>
      <c r="QC195" s="33"/>
      <c r="QD195" s="33"/>
      <c r="QE195" s="33"/>
      <c r="QF195" s="33"/>
      <c r="QG195" s="33"/>
      <c r="QH195" s="33"/>
      <c r="QI195" s="33"/>
      <c r="QJ195" s="33"/>
      <c r="QK195" s="33"/>
      <c r="QL195" s="33"/>
      <c r="QM195" s="33"/>
      <c r="QN195" s="33"/>
      <c r="QO195" s="33"/>
      <c r="QP195" s="33"/>
      <c r="QQ195" s="33"/>
      <c r="QR195" s="33"/>
      <c r="QS195" s="33"/>
      <c r="QT195" s="33"/>
      <c r="QU195" s="33"/>
      <c r="QV195" s="33"/>
      <c r="QW195" s="33"/>
      <c r="QX195" s="33"/>
      <c r="QY195" s="33"/>
      <c r="QZ195" s="33"/>
      <c r="RA195" s="33"/>
      <c r="RB195" s="33"/>
      <c r="RC195" s="33"/>
      <c r="RD195" s="33"/>
      <c r="RE195" s="33"/>
      <c r="RF195" s="33"/>
      <c r="RG195" s="33"/>
      <c r="RH195" s="33"/>
      <c r="RI195" s="33"/>
      <c r="RJ195" s="33"/>
      <c r="RK195" s="33"/>
      <c r="RL195" s="33"/>
      <c r="RM195" s="33"/>
      <c r="RN195" s="33"/>
      <c r="RO195" s="33"/>
      <c r="RP195" s="33"/>
      <c r="RQ195" s="33"/>
      <c r="RR195" s="33"/>
      <c r="RS195" s="33"/>
      <c r="RT195" s="33"/>
      <c r="RU195" s="33"/>
      <c r="RV195" s="33"/>
      <c r="RW195" s="33"/>
      <c r="RX195" s="33"/>
      <c r="RY195" s="33"/>
      <c r="RZ195" s="33"/>
      <c r="SA195" s="33"/>
      <c r="SB195" s="33"/>
      <c r="SC195" s="33"/>
      <c r="SD195" s="33"/>
      <c r="SE195" s="33"/>
      <c r="SF195" s="33"/>
      <c r="SG195" s="33"/>
      <c r="SH195" s="33"/>
      <c r="SI195" s="33"/>
      <c r="SJ195" s="33"/>
      <c r="SK195" s="33"/>
      <c r="SL195" s="33"/>
      <c r="SM195" s="33"/>
      <c r="SN195" s="33"/>
      <c r="SO195" s="33"/>
      <c r="SP195" s="33"/>
      <c r="SQ195" s="33"/>
      <c r="SR195" s="33"/>
      <c r="SS195" s="33"/>
      <c r="ST195" s="33"/>
      <c r="SU195" s="33"/>
      <c r="SV195" s="33"/>
      <c r="SW195" s="33"/>
      <c r="SX195" s="33"/>
      <c r="SY195" s="33"/>
      <c r="SZ195" s="33"/>
      <c r="TA195" s="33"/>
      <c r="TB195" s="33"/>
      <c r="TC195" s="33"/>
      <c r="TD195" s="33"/>
      <c r="TE195" s="33"/>
      <c r="TF195" s="33"/>
      <c r="TG195" s="33"/>
      <c r="TH195" s="33"/>
    </row>
    <row r="196" spans="1:528" s="34" customFormat="1" ht="96.75" hidden="1" customHeight="1" x14ac:dyDescent="0.25">
      <c r="A196" s="111"/>
      <c r="B196" s="124"/>
      <c r="C196" s="124"/>
      <c r="D196" s="82" t="s">
        <v>406</v>
      </c>
      <c r="E196" s="113">
        <f>E216</f>
        <v>0</v>
      </c>
      <c r="F196" s="113">
        <f t="shared" ref="F196:P196" si="88">F216</f>
        <v>0</v>
      </c>
      <c r="G196" s="113">
        <f t="shared" si="88"/>
        <v>0</v>
      </c>
      <c r="H196" s="113">
        <f t="shared" si="88"/>
        <v>0</v>
      </c>
      <c r="I196" s="113">
        <f t="shared" si="88"/>
        <v>0</v>
      </c>
      <c r="J196" s="113">
        <f t="shared" si="88"/>
        <v>0</v>
      </c>
      <c r="K196" s="113">
        <f t="shared" si="88"/>
        <v>0</v>
      </c>
      <c r="L196" s="113">
        <f t="shared" si="88"/>
        <v>0</v>
      </c>
      <c r="M196" s="113">
        <f t="shared" si="88"/>
        <v>0</v>
      </c>
      <c r="N196" s="113">
        <f t="shared" si="88"/>
        <v>0</v>
      </c>
      <c r="O196" s="113">
        <f t="shared" si="88"/>
        <v>0</v>
      </c>
      <c r="P196" s="113">
        <f t="shared" si="88"/>
        <v>0</v>
      </c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  <c r="IU196" s="33"/>
      <c r="IV196" s="33"/>
      <c r="IW196" s="33"/>
      <c r="IX196" s="33"/>
      <c r="IY196" s="33"/>
      <c r="IZ196" s="33"/>
      <c r="JA196" s="33"/>
      <c r="JB196" s="33"/>
      <c r="JC196" s="33"/>
      <c r="JD196" s="33"/>
      <c r="JE196" s="33"/>
      <c r="JF196" s="33"/>
      <c r="JG196" s="33"/>
      <c r="JH196" s="33"/>
      <c r="JI196" s="33"/>
      <c r="JJ196" s="33"/>
      <c r="JK196" s="33"/>
      <c r="JL196" s="33"/>
      <c r="JM196" s="33"/>
      <c r="JN196" s="33"/>
      <c r="JO196" s="33"/>
      <c r="JP196" s="33"/>
      <c r="JQ196" s="33"/>
      <c r="JR196" s="33"/>
      <c r="JS196" s="33"/>
      <c r="JT196" s="33"/>
      <c r="JU196" s="33"/>
      <c r="JV196" s="33"/>
      <c r="JW196" s="33"/>
      <c r="JX196" s="33"/>
      <c r="JY196" s="33"/>
      <c r="JZ196" s="33"/>
      <c r="KA196" s="33"/>
      <c r="KB196" s="33"/>
      <c r="KC196" s="33"/>
      <c r="KD196" s="33"/>
      <c r="KE196" s="33"/>
      <c r="KF196" s="33"/>
      <c r="KG196" s="33"/>
      <c r="KH196" s="33"/>
      <c r="KI196" s="33"/>
      <c r="KJ196" s="33"/>
      <c r="KK196" s="33"/>
      <c r="KL196" s="33"/>
      <c r="KM196" s="33"/>
      <c r="KN196" s="33"/>
      <c r="KO196" s="33"/>
      <c r="KP196" s="33"/>
      <c r="KQ196" s="33"/>
      <c r="KR196" s="33"/>
      <c r="KS196" s="33"/>
      <c r="KT196" s="33"/>
      <c r="KU196" s="33"/>
      <c r="KV196" s="33"/>
      <c r="KW196" s="33"/>
      <c r="KX196" s="33"/>
      <c r="KY196" s="33"/>
      <c r="KZ196" s="33"/>
      <c r="LA196" s="33"/>
      <c r="LB196" s="33"/>
      <c r="LC196" s="33"/>
      <c r="LD196" s="33"/>
      <c r="LE196" s="33"/>
      <c r="LF196" s="33"/>
      <c r="LG196" s="33"/>
      <c r="LH196" s="33"/>
      <c r="LI196" s="33"/>
      <c r="LJ196" s="33"/>
      <c r="LK196" s="33"/>
      <c r="LL196" s="33"/>
      <c r="LM196" s="33"/>
      <c r="LN196" s="33"/>
      <c r="LO196" s="33"/>
      <c r="LP196" s="33"/>
      <c r="LQ196" s="33"/>
      <c r="LR196" s="33"/>
      <c r="LS196" s="33"/>
      <c r="LT196" s="33"/>
      <c r="LU196" s="33"/>
      <c r="LV196" s="33"/>
      <c r="LW196" s="33"/>
      <c r="LX196" s="33"/>
      <c r="LY196" s="33"/>
      <c r="LZ196" s="33"/>
      <c r="MA196" s="33"/>
      <c r="MB196" s="33"/>
      <c r="MC196" s="33"/>
      <c r="MD196" s="33"/>
      <c r="ME196" s="33"/>
      <c r="MF196" s="33"/>
      <c r="MG196" s="33"/>
      <c r="MH196" s="33"/>
      <c r="MI196" s="33"/>
      <c r="MJ196" s="33"/>
      <c r="MK196" s="33"/>
      <c r="ML196" s="33"/>
      <c r="MM196" s="33"/>
      <c r="MN196" s="33"/>
      <c r="MO196" s="33"/>
      <c r="MP196" s="33"/>
      <c r="MQ196" s="33"/>
      <c r="MR196" s="33"/>
      <c r="MS196" s="33"/>
      <c r="MT196" s="33"/>
      <c r="MU196" s="33"/>
      <c r="MV196" s="33"/>
      <c r="MW196" s="33"/>
      <c r="MX196" s="33"/>
      <c r="MY196" s="33"/>
      <c r="MZ196" s="33"/>
      <c r="NA196" s="33"/>
      <c r="NB196" s="33"/>
      <c r="NC196" s="33"/>
      <c r="ND196" s="33"/>
      <c r="NE196" s="33"/>
      <c r="NF196" s="33"/>
      <c r="NG196" s="33"/>
      <c r="NH196" s="33"/>
      <c r="NI196" s="33"/>
      <c r="NJ196" s="33"/>
      <c r="NK196" s="33"/>
      <c r="NL196" s="33"/>
      <c r="NM196" s="33"/>
      <c r="NN196" s="33"/>
      <c r="NO196" s="33"/>
      <c r="NP196" s="33"/>
      <c r="NQ196" s="33"/>
      <c r="NR196" s="33"/>
      <c r="NS196" s="33"/>
      <c r="NT196" s="33"/>
      <c r="NU196" s="33"/>
      <c r="NV196" s="33"/>
      <c r="NW196" s="33"/>
      <c r="NX196" s="33"/>
      <c r="NY196" s="33"/>
      <c r="NZ196" s="33"/>
      <c r="OA196" s="33"/>
      <c r="OB196" s="33"/>
      <c r="OC196" s="33"/>
      <c r="OD196" s="33"/>
      <c r="OE196" s="33"/>
      <c r="OF196" s="33"/>
      <c r="OG196" s="33"/>
      <c r="OH196" s="33"/>
      <c r="OI196" s="33"/>
      <c r="OJ196" s="33"/>
      <c r="OK196" s="33"/>
      <c r="OL196" s="33"/>
      <c r="OM196" s="33"/>
      <c r="ON196" s="33"/>
      <c r="OO196" s="33"/>
      <c r="OP196" s="33"/>
      <c r="OQ196" s="33"/>
      <c r="OR196" s="33"/>
      <c r="OS196" s="33"/>
      <c r="OT196" s="33"/>
      <c r="OU196" s="33"/>
      <c r="OV196" s="33"/>
      <c r="OW196" s="33"/>
      <c r="OX196" s="33"/>
      <c r="OY196" s="33"/>
      <c r="OZ196" s="33"/>
      <c r="PA196" s="33"/>
      <c r="PB196" s="33"/>
      <c r="PC196" s="33"/>
      <c r="PD196" s="33"/>
      <c r="PE196" s="33"/>
      <c r="PF196" s="33"/>
      <c r="PG196" s="33"/>
      <c r="PH196" s="33"/>
      <c r="PI196" s="33"/>
      <c r="PJ196" s="33"/>
      <c r="PK196" s="33"/>
      <c r="PL196" s="33"/>
      <c r="PM196" s="33"/>
      <c r="PN196" s="33"/>
      <c r="PO196" s="33"/>
      <c r="PP196" s="33"/>
      <c r="PQ196" s="33"/>
      <c r="PR196" s="33"/>
      <c r="PS196" s="33"/>
      <c r="PT196" s="33"/>
      <c r="PU196" s="33"/>
      <c r="PV196" s="33"/>
      <c r="PW196" s="33"/>
      <c r="PX196" s="33"/>
      <c r="PY196" s="33"/>
      <c r="PZ196" s="33"/>
      <c r="QA196" s="33"/>
      <c r="QB196" s="33"/>
      <c r="QC196" s="33"/>
      <c r="QD196" s="33"/>
      <c r="QE196" s="33"/>
      <c r="QF196" s="33"/>
      <c r="QG196" s="33"/>
      <c r="QH196" s="33"/>
      <c r="QI196" s="33"/>
      <c r="QJ196" s="33"/>
      <c r="QK196" s="33"/>
      <c r="QL196" s="33"/>
      <c r="QM196" s="33"/>
      <c r="QN196" s="33"/>
      <c r="QO196" s="33"/>
      <c r="QP196" s="33"/>
      <c r="QQ196" s="33"/>
      <c r="QR196" s="33"/>
      <c r="QS196" s="33"/>
      <c r="QT196" s="33"/>
      <c r="QU196" s="33"/>
      <c r="QV196" s="33"/>
      <c r="QW196" s="33"/>
      <c r="QX196" s="33"/>
      <c r="QY196" s="33"/>
      <c r="QZ196" s="33"/>
      <c r="RA196" s="33"/>
      <c r="RB196" s="33"/>
      <c r="RC196" s="33"/>
      <c r="RD196" s="33"/>
      <c r="RE196" s="33"/>
      <c r="RF196" s="33"/>
      <c r="RG196" s="33"/>
      <c r="RH196" s="33"/>
      <c r="RI196" s="33"/>
      <c r="RJ196" s="33"/>
      <c r="RK196" s="33"/>
      <c r="RL196" s="33"/>
      <c r="RM196" s="33"/>
      <c r="RN196" s="33"/>
      <c r="RO196" s="33"/>
      <c r="RP196" s="33"/>
      <c r="RQ196" s="33"/>
      <c r="RR196" s="33"/>
      <c r="RS196" s="33"/>
      <c r="RT196" s="33"/>
      <c r="RU196" s="33"/>
      <c r="RV196" s="33"/>
      <c r="RW196" s="33"/>
      <c r="RX196" s="33"/>
      <c r="RY196" s="33"/>
      <c r="RZ196" s="33"/>
      <c r="SA196" s="33"/>
      <c r="SB196" s="33"/>
      <c r="SC196" s="33"/>
      <c r="SD196" s="33"/>
      <c r="SE196" s="33"/>
      <c r="SF196" s="33"/>
      <c r="SG196" s="33"/>
      <c r="SH196" s="33"/>
      <c r="SI196" s="33"/>
      <c r="SJ196" s="33"/>
      <c r="SK196" s="33"/>
      <c r="SL196" s="33"/>
      <c r="SM196" s="33"/>
      <c r="SN196" s="33"/>
      <c r="SO196" s="33"/>
      <c r="SP196" s="33"/>
      <c r="SQ196" s="33"/>
      <c r="SR196" s="33"/>
      <c r="SS196" s="33"/>
      <c r="ST196" s="33"/>
      <c r="SU196" s="33"/>
      <c r="SV196" s="33"/>
      <c r="SW196" s="33"/>
      <c r="SX196" s="33"/>
      <c r="SY196" s="33"/>
      <c r="SZ196" s="33"/>
      <c r="TA196" s="33"/>
      <c r="TB196" s="33"/>
      <c r="TC196" s="33"/>
      <c r="TD196" s="33"/>
      <c r="TE196" s="33"/>
      <c r="TF196" s="33"/>
      <c r="TG196" s="33"/>
      <c r="TH196" s="33"/>
    </row>
    <row r="197" spans="1:528" s="34" customFormat="1" ht="75" hidden="1" customHeight="1" x14ac:dyDescent="0.25">
      <c r="A197" s="111"/>
      <c r="B197" s="124"/>
      <c r="C197" s="124"/>
      <c r="D197" s="82" t="s">
        <v>458</v>
      </c>
      <c r="E197" s="113">
        <f>E217</f>
        <v>0</v>
      </c>
      <c r="F197" s="113">
        <f t="shared" ref="F197:P197" si="89">F217</f>
        <v>0</v>
      </c>
      <c r="G197" s="113">
        <f t="shared" si="89"/>
        <v>0</v>
      </c>
      <c r="H197" s="113">
        <f t="shared" si="89"/>
        <v>0</v>
      </c>
      <c r="I197" s="113">
        <f t="shared" si="89"/>
        <v>0</v>
      </c>
      <c r="J197" s="113">
        <f t="shared" si="89"/>
        <v>0</v>
      </c>
      <c r="K197" s="113">
        <f t="shared" si="89"/>
        <v>0</v>
      </c>
      <c r="L197" s="113">
        <f t="shared" si="89"/>
        <v>0</v>
      </c>
      <c r="M197" s="113">
        <f t="shared" si="89"/>
        <v>0</v>
      </c>
      <c r="N197" s="113">
        <f t="shared" si="89"/>
        <v>0</v>
      </c>
      <c r="O197" s="113">
        <f t="shared" si="89"/>
        <v>0</v>
      </c>
      <c r="P197" s="113">
        <f t="shared" si="89"/>
        <v>0</v>
      </c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33"/>
      <c r="NA197" s="33"/>
      <c r="NB197" s="33"/>
      <c r="NC197" s="33"/>
      <c r="ND197" s="33"/>
      <c r="NE197" s="33"/>
      <c r="NF197" s="33"/>
      <c r="NG197" s="33"/>
      <c r="NH197" s="33"/>
      <c r="NI197" s="33"/>
      <c r="NJ197" s="33"/>
      <c r="NK197" s="33"/>
      <c r="NL197" s="33"/>
      <c r="NM197" s="33"/>
      <c r="NN197" s="33"/>
      <c r="NO197" s="33"/>
      <c r="NP197" s="33"/>
      <c r="NQ197" s="33"/>
      <c r="NR197" s="33"/>
      <c r="NS197" s="33"/>
      <c r="NT197" s="33"/>
      <c r="NU197" s="33"/>
      <c r="NV197" s="33"/>
      <c r="NW197" s="33"/>
      <c r="NX197" s="33"/>
      <c r="NY197" s="33"/>
      <c r="NZ197" s="33"/>
      <c r="OA197" s="33"/>
      <c r="OB197" s="33"/>
      <c r="OC197" s="33"/>
      <c r="OD197" s="33"/>
      <c r="OE197" s="33"/>
      <c r="OF197" s="33"/>
      <c r="OG197" s="33"/>
      <c r="OH197" s="33"/>
      <c r="OI197" s="33"/>
      <c r="OJ197" s="33"/>
      <c r="OK197" s="33"/>
      <c r="OL197" s="33"/>
      <c r="OM197" s="33"/>
      <c r="ON197" s="33"/>
      <c r="OO197" s="33"/>
      <c r="OP197" s="33"/>
      <c r="OQ197" s="33"/>
      <c r="OR197" s="33"/>
      <c r="OS197" s="33"/>
      <c r="OT197" s="33"/>
      <c r="OU197" s="33"/>
      <c r="OV197" s="33"/>
      <c r="OW197" s="33"/>
      <c r="OX197" s="33"/>
      <c r="OY197" s="33"/>
      <c r="OZ197" s="33"/>
      <c r="PA197" s="33"/>
      <c r="PB197" s="33"/>
      <c r="PC197" s="33"/>
      <c r="PD197" s="33"/>
      <c r="PE197" s="33"/>
      <c r="PF197" s="33"/>
      <c r="PG197" s="33"/>
      <c r="PH197" s="33"/>
      <c r="PI197" s="33"/>
      <c r="PJ197" s="33"/>
      <c r="PK197" s="33"/>
      <c r="PL197" s="33"/>
      <c r="PM197" s="33"/>
      <c r="PN197" s="33"/>
      <c r="PO197" s="33"/>
      <c r="PP197" s="33"/>
      <c r="PQ197" s="33"/>
      <c r="PR197" s="33"/>
      <c r="PS197" s="33"/>
      <c r="PT197" s="33"/>
      <c r="PU197" s="33"/>
      <c r="PV197" s="33"/>
      <c r="PW197" s="33"/>
      <c r="PX197" s="33"/>
      <c r="PY197" s="33"/>
      <c r="PZ197" s="33"/>
      <c r="QA197" s="33"/>
      <c r="QB197" s="33"/>
      <c r="QC197" s="33"/>
      <c r="QD197" s="33"/>
      <c r="QE197" s="33"/>
      <c r="QF197" s="33"/>
      <c r="QG197" s="33"/>
      <c r="QH197" s="33"/>
      <c r="QI197" s="33"/>
      <c r="QJ197" s="33"/>
      <c r="QK197" s="33"/>
      <c r="QL197" s="33"/>
      <c r="QM197" s="33"/>
      <c r="QN197" s="33"/>
      <c r="QO197" s="33"/>
      <c r="QP197" s="33"/>
      <c r="QQ197" s="33"/>
      <c r="QR197" s="33"/>
      <c r="QS197" s="33"/>
      <c r="QT197" s="33"/>
      <c r="QU197" s="33"/>
      <c r="QV197" s="33"/>
      <c r="QW197" s="33"/>
      <c r="QX197" s="33"/>
      <c r="QY197" s="33"/>
      <c r="QZ197" s="33"/>
      <c r="RA197" s="33"/>
      <c r="RB197" s="33"/>
      <c r="RC197" s="33"/>
      <c r="RD197" s="33"/>
      <c r="RE197" s="33"/>
      <c r="RF197" s="33"/>
      <c r="RG197" s="33"/>
      <c r="RH197" s="33"/>
      <c r="RI197" s="33"/>
      <c r="RJ197" s="33"/>
      <c r="RK197" s="33"/>
      <c r="RL197" s="33"/>
      <c r="RM197" s="33"/>
      <c r="RN197" s="33"/>
      <c r="RO197" s="33"/>
      <c r="RP197" s="33"/>
      <c r="RQ197" s="33"/>
      <c r="RR197" s="33"/>
      <c r="RS197" s="33"/>
      <c r="RT197" s="33"/>
      <c r="RU197" s="33"/>
      <c r="RV197" s="33"/>
      <c r="RW197" s="33"/>
      <c r="RX197" s="33"/>
      <c r="RY197" s="33"/>
      <c r="RZ197" s="33"/>
      <c r="SA197" s="33"/>
      <c r="SB197" s="33"/>
      <c r="SC197" s="33"/>
      <c r="SD197" s="33"/>
      <c r="SE197" s="33"/>
      <c r="SF197" s="33"/>
      <c r="SG197" s="33"/>
      <c r="SH197" s="33"/>
      <c r="SI197" s="33"/>
      <c r="SJ197" s="33"/>
      <c r="SK197" s="33"/>
      <c r="SL197" s="33"/>
      <c r="SM197" s="33"/>
      <c r="SN197" s="33"/>
      <c r="SO197" s="33"/>
      <c r="SP197" s="33"/>
      <c r="SQ197" s="33"/>
      <c r="SR197" s="33"/>
      <c r="SS197" s="33"/>
      <c r="ST197" s="33"/>
      <c r="SU197" s="33"/>
      <c r="SV197" s="33"/>
      <c r="SW197" s="33"/>
      <c r="SX197" s="33"/>
      <c r="SY197" s="33"/>
      <c r="SZ197" s="33"/>
      <c r="TA197" s="33"/>
      <c r="TB197" s="33"/>
      <c r="TC197" s="33"/>
      <c r="TD197" s="33"/>
      <c r="TE197" s="33"/>
      <c r="TF197" s="33"/>
      <c r="TG197" s="33"/>
      <c r="TH197" s="33"/>
    </row>
    <row r="198" spans="1:528" s="34" customFormat="1" ht="15.75" x14ac:dyDescent="0.25">
      <c r="A198" s="111"/>
      <c r="B198" s="124"/>
      <c r="C198" s="124"/>
      <c r="D198" s="88" t="s">
        <v>429</v>
      </c>
      <c r="E198" s="113">
        <f>E221</f>
        <v>0</v>
      </c>
      <c r="F198" s="113">
        <f t="shared" ref="F198:P198" si="90">F221</f>
        <v>0</v>
      </c>
      <c r="G198" s="113">
        <f t="shared" si="90"/>
        <v>0</v>
      </c>
      <c r="H198" s="113">
        <f t="shared" si="90"/>
        <v>0</v>
      </c>
      <c r="I198" s="113">
        <f t="shared" si="90"/>
        <v>0</v>
      </c>
      <c r="J198" s="113">
        <f t="shared" si="90"/>
        <v>26250000</v>
      </c>
      <c r="K198" s="113">
        <f t="shared" si="90"/>
        <v>26250000</v>
      </c>
      <c r="L198" s="113">
        <f t="shared" si="90"/>
        <v>0</v>
      </c>
      <c r="M198" s="113">
        <f t="shared" si="90"/>
        <v>0</v>
      </c>
      <c r="N198" s="113">
        <f t="shared" si="90"/>
        <v>0</v>
      </c>
      <c r="O198" s="113">
        <f t="shared" si="90"/>
        <v>26250000</v>
      </c>
      <c r="P198" s="113">
        <f t="shared" si="90"/>
        <v>26250000</v>
      </c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  <c r="IW198" s="33"/>
      <c r="IX198" s="33"/>
      <c r="IY198" s="33"/>
      <c r="IZ198" s="33"/>
      <c r="JA198" s="33"/>
      <c r="JB198" s="33"/>
      <c r="JC198" s="33"/>
      <c r="JD198" s="33"/>
      <c r="JE198" s="33"/>
      <c r="JF198" s="33"/>
      <c r="JG198" s="33"/>
      <c r="JH198" s="33"/>
      <c r="JI198" s="33"/>
      <c r="JJ198" s="33"/>
      <c r="JK198" s="33"/>
      <c r="JL198" s="33"/>
      <c r="JM198" s="33"/>
      <c r="JN198" s="33"/>
      <c r="JO198" s="33"/>
      <c r="JP198" s="33"/>
      <c r="JQ198" s="33"/>
      <c r="JR198" s="33"/>
      <c r="JS198" s="33"/>
      <c r="JT198" s="33"/>
      <c r="JU198" s="33"/>
      <c r="JV198" s="33"/>
      <c r="JW198" s="33"/>
      <c r="JX198" s="33"/>
      <c r="JY198" s="33"/>
      <c r="JZ198" s="33"/>
      <c r="KA198" s="33"/>
      <c r="KB198" s="33"/>
      <c r="KC198" s="33"/>
      <c r="KD198" s="33"/>
      <c r="KE198" s="33"/>
      <c r="KF198" s="33"/>
      <c r="KG198" s="33"/>
      <c r="KH198" s="33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3"/>
      <c r="LC198" s="33"/>
      <c r="LD198" s="33"/>
      <c r="LE198" s="33"/>
      <c r="LF198" s="33"/>
      <c r="LG198" s="33"/>
      <c r="LH198" s="33"/>
      <c r="LI198" s="33"/>
      <c r="LJ198" s="33"/>
      <c r="LK198" s="33"/>
      <c r="LL198" s="33"/>
      <c r="LM198" s="33"/>
      <c r="LN198" s="33"/>
      <c r="LO198" s="33"/>
      <c r="LP198" s="33"/>
      <c r="LQ198" s="33"/>
      <c r="LR198" s="33"/>
      <c r="LS198" s="33"/>
      <c r="LT198" s="33"/>
      <c r="LU198" s="33"/>
      <c r="LV198" s="33"/>
      <c r="LW198" s="33"/>
      <c r="LX198" s="33"/>
      <c r="LY198" s="33"/>
      <c r="LZ198" s="33"/>
      <c r="MA198" s="33"/>
      <c r="MB198" s="33"/>
      <c r="MC198" s="33"/>
      <c r="MD198" s="33"/>
      <c r="ME198" s="33"/>
      <c r="MF198" s="33"/>
      <c r="MG198" s="33"/>
      <c r="MH198" s="33"/>
      <c r="MI198" s="33"/>
      <c r="MJ198" s="33"/>
      <c r="MK198" s="33"/>
      <c r="ML198" s="33"/>
      <c r="MM198" s="33"/>
      <c r="MN198" s="33"/>
      <c r="MO198" s="33"/>
      <c r="MP198" s="33"/>
      <c r="MQ198" s="33"/>
      <c r="MR198" s="33"/>
      <c r="MS198" s="33"/>
      <c r="MT198" s="33"/>
      <c r="MU198" s="33"/>
      <c r="MV198" s="33"/>
      <c r="MW198" s="33"/>
      <c r="MX198" s="33"/>
      <c r="MY198" s="33"/>
      <c r="MZ198" s="33"/>
      <c r="NA198" s="33"/>
      <c r="NB198" s="33"/>
      <c r="NC198" s="33"/>
      <c r="ND198" s="33"/>
      <c r="NE198" s="33"/>
      <c r="NF198" s="33"/>
      <c r="NG198" s="33"/>
      <c r="NH198" s="33"/>
      <c r="NI198" s="33"/>
      <c r="NJ198" s="33"/>
      <c r="NK198" s="33"/>
      <c r="NL198" s="33"/>
      <c r="NM198" s="33"/>
      <c r="NN198" s="33"/>
      <c r="NO198" s="33"/>
      <c r="NP198" s="33"/>
      <c r="NQ198" s="33"/>
      <c r="NR198" s="33"/>
      <c r="NS198" s="33"/>
      <c r="NT198" s="33"/>
      <c r="NU198" s="33"/>
      <c r="NV198" s="33"/>
      <c r="NW198" s="33"/>
      <c r="NX198" s="33"/>
      <c r="NY198" s="33"/>
      <c r="NZ198" s="33"/>
      <c r="OA198" s="33"/>
      <c r="OB198" s="33"/>
      <c r="OC198" s="33"/>
      <c r="OD198" s="33"/>
      <c r="OE198" s="33"/>
      <c r="OF198" s="33"/>
      <c r="OG198" s="33"/>
      <c r="OH198" s="33"/>
      <c r="OI198" s="33"/>
      <c r="OJ198" s="33"/>
      <c r="OK198" s="33"/>
      <c r="OL198" s="33"/>
      <c r="OM198" s="33"/>
      <c r="ON198" s="33"/>
      <c r="OO198" s="33"/>
      <c r="OP198" s="33"/>
      <c r="OQ198" s="33"/>
      <c r="OR198" s="33"/>
      <c r="OS198" s="33"/>
      <c r="OT198" s="33"/>
      <c r="OU198" s="33"/>
      <c r="OV198" s="33"/>
      <c r="OW198" s="33"/>
      <c r="OX198" s="33"/>
      <c r="OY198" s="33"/>
      <c r="OZ198" s="33"/>
      <c r="PA198" s="33"/>
      <c r="PB198" s="33"/>
      <c r="PC198" s="33"/>
      <c r="PD198" s="33"/>
      <c r="PE198" s="33"/>
      <c r="PF198" s="33"/>
      <c r="PG198" s="33"/>
      <c r="PH198" s="33"/>
      <c r="PI198" s="33"/>
      <c r="PJ198" s="33"/>
      <c r="PK198" s="33"/>
      <c r="PL198" s="33"/>
      <c r="PM198" s="33"/>
      <c r="PN198" s="33"/>
      <c r="PO198" s="33"/>
      <c r="PP198" s="33"/>
      <c r="PQ198" s="33"/>
      <c r="PR198" s="33"/>
      <c r="PS198" s="33"/>
      <c r="PT198" s="33"/>
      <c r="PU198" s="33"/>
      <c r="PV198" s="33"/>
      <c r="PW198" s="33"/>
      <c r="PX198" s="33"/>
      <c r="PY198" s="33"/>
      <c r="PZ198" s="33"/>
      <c r="QA198" s="33"/>
      <c r="QB198" s="33"/>
      <c r="QC198" s="33"/>
      <c r="QD198" s="33"/>
      <c r="QE198" s="33"/>
      <c r="QF198" s="33"/>
      <c r="QG198" s="33"/>
      <c r="QH198" s="33"/>
      <c r="QI198" s="33"/>
      <c r="QJ198" s="33"/>
      <c r="QK198" s="33"/>
      <c r="QL198" s="33"/>
      <c r="QM198" s="33"/>
      <c r="QN198" s="33"/>
      <c r="QO198" s="33"/>
      <c r="QP198" s="33"/>
      <c r="QQ198" s="33"/>
      <c r="QR198" s="33"/>
      <c r="QS198" s="33"/>
      <c r="QT198" s="33"/>
      <c r="QU198" s="33"/>
      <c r="QV198" s="33"/>
      <c r="QW198" s="33"/>
      <c r="QX198" s="33"/>
      <c r="QY198" s="33"/>
      <c r="QZ198" s="33"/>
      <c r="RA198" s="33"/>
      <c r="RB198" s="33"/>
      <c r="RC198" s="33"/>
      <c r="RD198" s="33"/>
      <c r="RE198" s="33"/>
      <c r="RF198" s="33"/>
      <c r="RG198" s="33"/>
      <c r="RH198" s="33"/>
      <c r="RI198" s="33"/>
      <c r="RJ198" s="33"/>
      <c r="RK198" s="33"/>
      <c r="RL198" s="33"/>
      <c r="RM198" s="33"/>
      <c r="RN198" s="33"/>
      <c r="RO198" s="33"/>
      <c r="RP198" s="33"/>
      <c r="RQ198" s="33"/>
      <c r="RR198" s="33"/>
      <c r="RS198" s="33"/>
      <c r="RT198" s="33"/>
      <c r="RU198" s="33"/>
      <c r="RV198" s="33"/>
      <c r="RW198" s="33"/>
      <c r="RX198" s="33"/>
      <c r="RY198" s="33"/>
      <c r="RZ198" s="33"/>
      <c r="SA198" s="33"/>
      <c r="SB198" s="33"/>
      <c r="SC198" s="33"/>
      <c r="SD198" s="33"/>
      <c r="SE198" s="33"/>
      <c r="SF198" s="33"/>
      <c r="SG198" s="33"/>
      <c r="SH198" s="33"/>
      <c r="SI198" s="33"/>
      <c r="SJ198" s="33"/>
      <c r="SK198" s="33"/>
      <c r="SL198" s="33"/>
      <c r="SM198" s="33"/>
      <c r="SN198" s="33"/>
      <c r="SO198" s="33"/>
      <c r="SP198" s="33"/>
      <c r="SQ198" s="33"/>
      <c r="SR198" s="33"/>
      <c r="SS198" s="33"/>
      <c r="ST198" s="33"/>
      <c r="SU198" s="33"/>
      <c r="SV198" s="33"/>
      <c r="SW198" s="33"/>
      <c r="SX198" s="33"/>
      <c r="SY198" s="33"/>
      <c r="SZ198" s="33"/>
      <c r="TA198" s="33"/>
      <c r="TB198" s="33"/>
      <c r="TC198" s="33"/>
      <c r="TD198" s="33"/>
      <c r="TE198" s="33"/>
      <c r="TF198" s="33"/>
      <c r="TG198" s="33"/>
      <c r="TH198" s="33"/>
    </row>
    <row r="199" spans="1:528" s="22" customFormat="1" ht="47.25" x14ac:dyDescent="0.25">
      <c r="A199" s="60" t="s">
        <v>200</v>
      </c>
      <c r="B199" s="108" t="str">
        <f>'дод 7'!A19</f>
        <v>0160</v>
      </c>
      <c r="C199" s="108" t="str">
        <f>'дод 7'!B19</f>
        <v>0111</v>
      </c>
      <c r="D199" s="36" t="s">
        <v>515</v>
      </c>
      <c r="E199" s="114">
        <f t="shared" ref="E199:E226" si="91">F199+I199</f>
        <v>14436900</v>
      </c>
      <c r="F199" s="114">
        <v>14436900</v>
      </c>
      <c r="G199" s="114">
        <v>11274000</v>
      </c>
      <c r="H199" s="114">
        <v>203100</v>
      </c>
      <c r="I199" s="114"/>
      <c r="J199" s="114">
        <f>L199+O199</f>
        <v>0</v>
      </c>
      <c r="K199" s="114"/>
      <c r="L199" s="114"/>
      <c r="M199" s="114"/>
      <c r="N199" s="114"/>
      <c r="O199" s="114"/>
      <c r="P199" s="114">
        <f t="shared" ref="P199:P226" si="92">E199+J199</f>
        <v>14436900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</row>
    <row r="200" spans="1:528" s="22" customFormat="1" ht="19.5" customHeight="1" x14ac:dyDescent="0.25">
      <c r="A200" s="118" t="s">
        <v>309</v>
      </c>
      <c r="B200" s="42" t="str">
        <f>'дод 7'!A113</f>
        <v>3210</v>
      </c>
      <c r="C200" s="42" t="str">
        <f>'дод 7'!B113</f>
        <v>1050</v>
      </c>
      <c r="D200" s="36" t="str">
        <f>'дод 7'!C113</f>
        <v>Організація та проведення громадських робіт</v>
      </c>
      <c r="E200" s="114">
        <f t="shared" si="91"/>
        <v>200000</v>
      </c>
      <c r="F200" s="114">
        <v>200000</v>
      </c>
      <c r="G200" s="114"/>
      <c r="H200" s="114"/>
      <c r="I200" s="114"/>
      <c r="J200" s="114">
        <f t="shared" ref="J200:J226" si="93">L200+O200</f>
        <v>0</v>
      </c>
      <c r="K200" s="114"/>
      <c r="L200" s="114"/>
      <c r="M200" s="114"/>
      <c r="N200" s="114"/>
      <c r="O200" s="114"/>
      <c r="P200" s="114">
        <f t="shared" si="92"/>
        <v>200000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</row>
    <row r="201" spans="1:528" s="22" customFormat="1" ht="33.75" customHeight="1" x14ac:dyDescent="0.25">
      <c r="A201" s="60" t="s">
        <v>201</v>
      </c>
      <c r="B201" s="108" t="str">
        <f>'дод 7'!A135</f>
        <v>6011</v>
      </c>
      <c r="C201" s="108" t="str">
        <f>'дод 7'!B135</f>
        <v>0610</v>
      </c>
      <c r="D201" s="61" t="str">
        <f>'дод 7'!C135</f>
        <v>Експлуатація та технічне обслуговування житлового фонду</v>
      </c>
      <c r="E201" s="114">
        <f t="shared" si="91"/>
        <v>0</v>
      </c>
      <c r="F201" s="114"/>
      <c r="G201" s="114"/>
      <c r="H201" s="114"/>
      <c r="I201" s="114"/>
      <c r="J201" s="114">
        <f t="shared" si="93"/>
        <v>7457272</v>
      </c>
      <c r="K201" s="114">
        <f>7054092-807126.65+807126.65+172300+40000+154400</f>
        <v>7420792</v>
      </c>
      <c r="L201" s="114"/>
      <c r="M201" s="114"/>
      <c r="N201" s="114"/>
      <c r="O201" s="114">
        <f>7090572-807126.65+807126.65+172300+40000+154400</f>
        <v>7457272</v>
      </c>
      <c r="P201" s="114">
        <f t="shared" si="92"/>
        <v>7457272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</row>
    <row r="202" spans="1:528" s="22" customFormat="1" ht="31.5" x14ac:dyDescent="0.25">
      <c r="A202" s="60" t="s">
        <v>202</v>
      </c>
      <c r="B202" s="108" t="str">
        <f>'дод 7'!A136</f>
        <v>6013</v>
      </c>
      <c r="C202" s="108" t="str">
        <f>'дод 7'!B136</f>
        <v>0620</v>
      </c>
      <c r="D202" s="61" t="str">
        <f>'дод 7'!C136</f>
        <v>Забезпечення діяльності водопровідно-каналізаційного господарства</v>
      </c>
      <c r="E202" s="114">
        <f t="shared" si="91"/>
        <v>29110000</v>
      </c>
      <c r="F202" s="114">
        <f>3610000-3000000</f>
        <v>610000</v>
      </c>
      <c r="G202" s="114"/>
      <c r="H202" s="114"/>
      <c r="I202" s="114">
        <f>25250000-100000+3350000</f>
        <v>28500000</v>
      </c>
      <c r="J202" s="114">
        <f t="shared" si="93"/>
        <v>230000</v>
      </c>
      <c r="K202" s="114">
        <v>230000</v>
      </c>
      <c r="L202" s="114"/>
      <c r="M202" s="114"/>
      <c r="N202" s="114"/>
      <c r="O202" s="114">
        <v>230000</v>
      </c>
      <c r="P202" s="114">
        <f t="shared" si="92"/>
        <v>29340000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</row>
    <row r="203" spans="1:528" s="22" customFormat="1" ht="30" customHeight="1" x14ac:dyDescent="0.25">
      <c r="A203" s="60" t="s">
        <v>263</v>
      </c>
      <c r="B203" s="108" t="str">
        <f>'дод 7'!A137</f>
        <v>6015</v>
      </c>
      <c r="C203" s="108" t="str">
        <f>'дод 7'!B137</f>
        <v>0620</v>
      </c>
      <c r="D203" s="61" t="str">
        <f>'дод 7'!C137</f>
        <v>Забезпечення надійної та безперебійної експлуатації ліфтів</v>
      </c>
      <c r="E203" s="114">
        <f t="shared" si="91"/>
        <v>99980</v>
      </c>
      <c r="F203" s="114">
        <v>99980</v>
      </c>
      <c r="G203" s="114"/>
      <c r="H203" s="114"/>
      <c r="I203" s="114"/>
      <c r="J203" s="114">
        <f t="shared" si="93"/>
        <v>12539600</v>
      </c>
      <c r="K203" s="114">
        <f>6600000-96212+96212+4439600+1450000</f>
        <v>12489600</v>
      </c>
      <c r="L203" s="114"/>
      <c r="M203" s="114"/>
      <c r="N203" s="114"/>
      <c r="O203" s="114">
        <f>6650000-96212+96212+4439600+1450000</f>
        <v>12539600</v>
      </c>
      <c r="P203" s="114">
        <f t="shared" si="92"/>
        <v>12639580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  <c r="TH203" s="23"/>
    </row>
    <row r="204" spans="1:528" s="22" customFormat="1" ht="32.25" customHeight="1" x14ac:dyDescent="0.25">
      <c r="A204" s="60" t="s">
        <v>266</v>
      </c>
      <c r="B204" s="108" t="str">
        <f>'дод 7'!A138</f>
        <v>6017</v>
      </c>
      <c r="C204" s="108" t="str">
        <f>'дод 7'!B138</f>
        <v>0620</v>
      </c>
      <c r="D204" s="61" t="str">
        <f>'дод 7'!C138</f>
        <v>Інша діяльність, пов’язана з експлуатацією об’єктів житлово-комунального господарства</v>
      </c>
      <c r="E204" s="114">
        <f t="shared" si="91"/>
        <v>100000</v>
      </c>
      <c r="F204" s="114">
        <v>100000</v>
      </c>
      <c r="G204" s="114"/>
      <c r="H204" s="114"/>
      <c r="I204" s="114"/>
      <c r="J204" s="114">
        <f t="shared" si="93"/>
        <v>0</v>
      </c>
      <c r="K204" s="114"/>
      <c r="L204" s="114"/>
      <c r="M204" s="114"/>
      <c r="N204" s="114"/>
      <c r="O204" s="114"/>
      <c r="P204" s="114">
        <f t="shared" si="92"/>
        <v>100000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</row>
    <row r="205" spans="1:528" s="22" customFormat="1" ht="47.25" x14ac:dyDescent="0.25">
      <c r="A205" s="60" t="s">
        <v>203</v>
      </c>
      <c r="B205" s="108" t="str">
        <f>'дод 7'!A139</f>
        <v>6020</v>
      </c>
      <c r="C205" s="108" t="str">
        <f>'дод 7'!B139</f>
        <v>0620</v>
      </c>
      <c r="D205" s="61" t="str">
        <f>'дод 7'!C139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5" s="114">
        <f t="shared" si="91"/>
        <v>300000</v>
      </c>
      <c r="F205" s="114"/>
      <c r="G205" s="114"/>
      <c r="H205" s="114"/>
      <c r="I205" s="114">
        <v>300000</v>
      </c>
      <c r="J205" s="114">
        <f t="shared" si="93"/>
        <v>0</v>
      </c>
      <c r="K205" s="114"/>
      <c r="L205" s="114"/>
      <c r="M205" s="114"/>
      <c r="N205" s="114"/>
      <c r="O205" s="114"/>
      <c r="P205" s="114">
        <f t="shared" si="92"/>
        <v>300000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  <c r="TH205" s="23"/>
    </row>
    <row r="206" spans="1:528" s="22" customFormat="1" ht="21.75" customHeight="1" x14ac:dyDescent="0.25">
      <c r="A206" s="60" t="s">
        <v>204</v>
      </c>
      <c r="B206" s="108" t="str">
        <f>'дод 7'!A140</f>
        <v>6030</v>
      </c>
      <c r="C206" s="108" t="str">
        <f>'дод 7'!B140</f>
        <v>0620</v>
      </c>
      <c r="D206" s="61" t="str">
        <f>'дод 7'!C140</f>
        <v>Організація благоустрою населених пунктів</v>
      </c>
      <c r="E206" s="114">
        <f t="shared" si="91"/>
        <v>215627372.66</v>
      </c>
      <c r="F206" s="114">
        <f>220864874.13-7011318-49900-211983.47+990000+100000+72800+872900</f>
        <v>215627372.66</v>
      </c>
      <c r="G206" s="114"/>
      <c r="H206" s="114">
        <v>34504500</v>
      </c>
      <c r="I206" s="114"/>
      <c r="J206" s="114">
        <f t="shared" si="93"/>
        <v>35882610.889999993</v>
      </c>
      <c r="K206" s="114">
        <f>28422020-300000+7011318-1359437.09+1978809.98+72800-72800+129900</f>
        <v>35882610.889999993</v>
      </c>
      <c r="L206" s="128"/>
      <c r="M206" s="114"/>
      <c r="N206" s="114"/>
      <c r="O206" s="114">
        <f>28422020-300000+7011318-1359437.09+1978809.98+72800-72800+129900</f>
        <v>35882610.889999993</v>
      </c>
      <c r="P206" s="114">
        <f t="shared" si="92"/>
        <v>251509983.54999998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</row>
    <row r="207" spans="1:528" s="22" customFormat="1" ht="31.5" customHeight="1" x14ac:dyDescent="0.25">
      <c r="A207" s="60" t="s">
        <v>256</v>
      </c>
      <c r="B207" s="108" t="str">
        <f>'дод 7'!A144</f>
        <v>6090</v>
      </c>
      <c r="C207" s="108" t="str">
        <f>'дод 7'!B144</f>
        <v>0640</v>
      </c>
      <c r="D207" s="61" t="str">
        <f>'дод 7'!C144</f>
        <v>Інша діяльність у сфері житлово-комунального господарства</v>
      </c>
      <c r="E207" s="114">
        <f t="shared" si="91"/>
        <v>32155226.82</v>
      </c>
      <c r="F207" s="114">
        <f>47773888-76000+38050-9241451.18+49000-200000-6163260-25000</f>
        <v>32155226.82</v>
      </c>
      <c r="G207" s="114"/>
      <c r="H207" s="114">
        <v>24500</v>
      </c>
      <c r="I207" s="114"/>
      <c r="J207" s="114">
        <f t="shared" si="93"/>
        <v>1785000</v>
      </c>
      <c r="K207" s="114"/>
      <c r="L207" s="114"/>
      <c r="M207" s="114"/>
      <c r="N207" s="114"/>
      <c r="O207" s="114">
        <v>1785000</v>
      </c>
      <c r="P207" s="114">
        <f t="shared" si="92"/>
        <v>33940226.82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  <c r="TH207" s="23"/>
    </row>
    <row r="208" spans="1:528" s="22" customFormat="1" ht="31.5" x14ac:dyDescent="0.25">
      <c r="A208" s="60" t="s">
        <v>275</v>
      </c>
      <c r="B208" s="108" t="str">
        <f>'дод 7'!A153</f>
        <v>7310</v>
      </c>
      <c r="C208" s="108" t="str">
        <f>'дод 7'!B153</f>
        <v>0443</v>
      </c>
      <c r="D208" s="61" t="str">
        <f>'дод 7'!C153</f>
        <v>Будівництво об'єктів житлово-комунального господарства</v>
      </c>
      <c r="E208" s="114">
        <f t="shared" si="91"/>
        <v>0</v>
      </c>
      <c r="F208" s="114"/>
      <c r="G208" s="114"/>
      <c r="H208" s="114"/>
      <c r="I208" s="114"/>
      <c r="J208" s="114">
        <f t="shared" si="93"/>
        <v>20348463</v>
      </c>
      <c r="K208" s="114">
        <f>19836513+300000-38050+50000+200000</f>
        <v>20348463</v>
      </c>
      <c r="L208" s="114"/>
      <c r="M208" s="114"/>
      <c r="N208" s="114"/>
      <c r="O208" s="114">
        <f>19836513+300000-38050+50000+200000</f>
        <v>20348463</v>
      </c>
      <c r="P208" s="114">
        <f t="shared" si="92"/>
        <v>20348463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</row>
    <row r="209" spans="1:528" s="22" customFormat="1" ht="20.25" customHeight="1" x14ac:dyDescent="0.25">
      <c r="A209" s="60" t="s">
        <v>277</v>
      </c>
      <c r="B209" s="108" t="str">
        <f>'дод 7'!A159</f>
        <v>7330</v>
      </c>
      <c r="C209" s="108" t="str">
        <f>'дод 7'!B159</f>
        <v>0443</v>
      </c>
      <c r="D209" s="61" t="str">
        <f>'дод 7'!C159</f>
        <v>Будівництво інших об'єктів комунальної власності</v>
      </c>
      <c r="E209" s="114">
        <f t="shared" si="91"/>
        <v>0</v>
      </c>
      <c r="F209" s="114"/>
      <c r="G209" s="114"/>
      <c r="H209" s="114"/>
      <c r="I209" s="114"/>
      <c r="J209" s="114">
        <f t="shared" si="93"/>
        <v>21531108.579999998</v>
      </c>
      <c r="K209" s="114">
        <f>22088598+49900-407389.42-200000</f>
        <v>21531108.579999998</v>
      </c>
      <c r="L209" s="114"/>
      <c r="M209" s="114"/>
      <c r="N209" s="114"/>
      <c r="O209" s="114">
        <f>22088598+49900-407389.42-200000</f>
        <v>21531108.579999998</v>
      </c>
      <c r="P209" s="114">
        <f t="shared" si="92"/>
        <v>21531108.579999998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  <c r="TH209" s="23"/>
    </row>
    <row r="210" spans="1:528" s="22" customFormat="1" ht="29.25" customHeight="1" x14ac:dyDescent="0.25">
      <c r="A210" s="60" t="s">
        <v>205</v>
      </c>
      <c r="B210" s="108">
        <v>7340</v>
      </c>
      <c r="C210" s="108" t="str">
        <f>'дод 7'!B158</f>
        <v>0443</v>
      </c>
      <c r="D210" s="61" t="str">
        <f>'дод 7'!C160</f>
        <v>Проектування, реставрація та охорона пам'яток архітектури</v>
      </c>
      <c r="E210" s="114">
        <f t="shared" ref="E210" si="94">F210+I210</f>
        <v>0</v>
      </c>
      <c r="F210" s="114"/>
      <c r="G210" s="114"/>
      <c r="H210" s="114"/>
      <c r="I210" s="114"/>
      <c r="J210" s="114">
        <f t="shared" ref="J210" si="95">L210+O210</f>
        <v>3250000</v>
      </c>
      <c r="K210" s="114">
        <f>3250000</f>
        <v>3250000</v>
      </c>
      <c r="L210" s="114"/>
      <c r="M210" s="114"/>
      <c r="N210" s="114"/>
      <c r="O210" s="114">
        <f>3250000</f>
        <v>3250000</v>
      </c>
      <c r="P210" s="114">
        <f t="shared" ref="P210" si="96">E210+J210</f>
        <v>3250000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</row>
    <row r="211" spans="1:528" s="22" customFormat="1" ht="49.5" hidden="1" customHeight="1" x14ac:dyDescent="0.25">
      <c r="A211" s="60" t="s">
        <v>379</v>
      </c>
      <c r="B211" s="108">
        <f>'дод 7'!A162</f>
        <v>7361</v>
      </c>
      <c r="C211" s="108" t="str">
        <f>'дод 7'!B162</f>
        <v>0490</v>
      </c>
      <c r="D211" s="61" t="str">
        <f>'дод 7'!C162</f>
        <v>Співфінансування інвестиційних проектів, що реалізуються за рахунок коштів державного фонду регіонального розвитку</v>
      </c>
      <c r="E211" s="114">
        <f t="shared" si="91"/>
        <v>0</v>
      </c>
      <c r="F211" s="114"/>
      <c r="G211" s="114"/>
      <c r="H211" s="114"/>
      <c r="I211" s="114"/>
      <c r="J211" s="114">
        <f t="shared" si="93"/>
        <v>0</v>
      </c>
      <c r="K211" s="114"/>
      <c r="L211" s="114"/>
      <c r="M211" s="114"/>
      <c r="N211" s="114"/>
      <c r="O211" s="114"/>
      <c r="P211" s="114">
        <f t="shared" si="92"/>
        <v>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</row>
    <row r="212" spans="1:528" s="22" customFormat="1" ht="30" hidden="1" customHeight="1" x14ac:dyDescent="0.25">
      <c r="A212" s="60">
        <v>1217362</v>
      </c>
      <c r="B212" s="108">
        <f>'дод 7'!A163</f>
        <v>7362</v>
      </c>
      <c r="C212" s="108" t="str">
        <f>'дод 7'!B163</f>
        <v>0490</v>
      </c>
      <c r="D212" s="61" t="str">
        <f>'дод 7'!C163</f>
        <v>Виконання інвестиційних проектів в рамках підтримки розвитку об'єднаних територіальних громад</v>
      </c>
      <c r="E212" s="114">
        <f t="shared" si="91"/>
        <v>0</v>
      </c>
      <c r="F212" s="114"/>
      <c r="G212" s="114"/>
      <c r="H212" s="114"/>
      <c r="I212" s="114"/>
      <c r="J212" s="114">
        <f t="shared" si="93"/>
        <v>0</v>
      </c>
      <c r="K212" s="114"/>
      <c r="L212" s="114"/>
      <c r="M212" s="114"/>
      <c r="N212" s="114"/>
      <c r="O212" s="114"/>
      <c r="P212" s="114">
        <f t="shared" si="92"/>
        <v>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</row>
    <row r="213" spans="1:528" s="22" customFormat="1" ht="45" hidden="1" customHeight="1" x14ac:dyDescent="0.25">
      <c r="A213" s="60" t="s">
        <v>377</v>
      </c>
      <c r="B213" s="108">
        <v>7363</v>
      </c>
      <c r="C213" s="37" t="s">
        <v>84</v>
      </c>
      <c r="D213" s="36" t="s">
        <v>407</v>
      </c>
      <c r="E213" s="114">
        <f t="shared" si="91"/>
        <v>0</v>
      </c>
      <c r="F213" s="114"/>
      <c r="G213" s="114"/>
      <c r="H213" s="114"/>
      <c r="I213" s="114"/>
      <c r="J213" s="114">
        <f t="shared" si="93"/>
        <v>0</v>
      </c>
      <c r="K213" s="114"/>
      <c r="L213" s="114"/>
      <c r="M213" s="114"/>
      <c r="N213" s="114"/>
      <c r="O213" s="114"/>
      <c r="P213" s="114">
        <f t="shared" si="92"/>
        <v>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</row>
    <row r="214" spans="1:528" s="24" customFormat="1" ht="45" hidden="1" customHeight="1" x14ac:dyDescent="0.25">
      <c r="A214" s="89"/>
      <c r="B214" s="126"/>
      <c r="C214" s="126"/>
      <c r="D214" s="92" t="s">
        <v>397</v>
      </c>
      <c r="E214" s="116">
        <f t="shared" si="91"/>
        <v>0</v>
      </c>
      <c r="F214" s="116"/>
      <c r="G214" s="116"/>
      <c r="H214" s="116"/>
      <c r="I214" s="116"/>
      <c r="J214" s="116">
        <f t="shared" si="93"/>
        <v>0</v>
      </c>
      <c r="K214" s="116"/>
      <c r="L214" s="116"/>
      <c r="M214" s="116"/>
      <c r="N214" s="116"/>
      <c r="O214" s="116"/>
      <c r="P214" s="116">
        <f t="shared" si="92"/>
        <v>0</v>
      </c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  <c r="LU214" s="30"/>
      <c r="LV214" s="30"/>
      <c r="LW214" s="30"/>
      <c r="LX214" s="30"/>
      <c r="LY214" s="30"/>
      <c r="LZ214" s="30"/>
      <c r="MA214" s="30"/>
      <c r="MB214" s="30"/>
      <c r="MC214" s="30"/>
      <c r="MD214" s="30"/>
      <c r="ME214" s="30"/>
      <c r="MF214" s="30"/>
      <c r="MG214" s="30"/>
      <c r="MH214" s="30"/>
      <c r="MI214" s="30"/>
      <c r="MJ214" s="30"/>
      <c r="MK214" s="30"/>
      <c r="ML214" s="30"/>
      <c r="MM214" s="30"/>
      <c r="MN214" s="30"/>
      <c r="MO214" s="30"/>
      <c r="MP214" s="30"/>
      <c r="MQ214" s="30"/>
      <c r="MR214" s="30"/>
      <c r="MS214" s="30"/>
      <c r="MT214" s="30"/>
      <c r="MU214" s="30"/>
      <c r="MV214" s="30"/>
      <c r="MW214" s="30"/>
      <c r="MX214" s="30"/>
      <c r="MY214" s="30"/>
      <c r="MZ214" s="30"/>
      <c r="NA214" s="30"/>
      <c r="NB214" s="30"/>
      <c r="NC214" s="30"/>
      <c r="ND214" s="30"/>
      <c r="NE214" s="30"/>
      <c r="NF214" s="30"/>
      <c r="NG214" s="30"/>
      <c r="NH214" s="30"/>
      <c r="NI214" s="30"/>
      <c r="NJ214" s="30"/>
      <c r="NK214" s="30"/>
      <c r="NL214" s="30"/>
      <c r="NM214" s="30"/>
      <c r="NN214" s="30"/>
      <c r="NO214" s="30"/>
      <c r="NP214" s="30"/>
      <c r="NQ214" s="30"/>
      <c r="NR214" s="30"/>
      <c r="NS214" s="30"/>
      <c r="NT214" s="30"/>
      <c r="NU214" s="30"/>
      <c r="NV214" s="30"/>
      <c r="NW214" s="30"/>
      <c r="NX214" s="30"/>
      <c r="NY214" s="30"/>
      <c r="NZ214" s="30"/>
      <c r="OA214" s="30"/>
      <c r="OB214" s="30"/>
      <c r="OC214" s="30"/>
      <c r="OD214" s="30"/>
      <c r="OE214" s="30"/>
      <c r="OF214" s="30"/>
      <c r="OG214" s="30"/>
      <c r="OH214" s="30"/>
      <c r="OI214" s="30"/>
      <c r="OJ214" s="30"/>
      <c r="OK214" s="30"/>
      <c r="OL214" s="30"/>
      <c r="OM214" s="30"/>
      <c r="ON214" s="30"/>
      <c r="OO214" s="30"/>
      <c r="OP214" s="30"/>
      <c r="OQ214" s="30"/>
      <c r="OR214" s="30"/>
      <c r="OS214" s="30"/>
      <c r="OT214" s="30"/>
      <c r="OU214" s="30"/>
      <c r="OV214" s="30"/>
      <c r="OW214" s="30"/>
      <c r="OX214" s="30"/>
      <c r="OY214" s="30"/>
      <c r="OZ214" s="30"/>
      <c r="PA214" s="30"/>
      <c r="PB214" s="30"/>
      <c r="PC214" s="30"/>
      <c r="PD214" s="30"/>
      <c r="PE214" s="30"/>
      <c r="PF214" s="30"/>
      <c r="PG214" s="30"/>
      <c r="PH214" s="30"/>
      <c r="PI214" s="30"/>
      <c r="PJ214" s="30"/>
      <c r="PK214" s="30"/>
      <c r="PL214" s="30"/>
      <c r="PM214" s="30"/>
      <c r="PN214" s="30"/>
      <c r="PO214" s="30"/>
      <c r="PP214" s="30"/>
      <c r="PQ214" s="30"/>
      <c r="PR214" s="30"/>
      <c r="PS214" s="30"/>
      <c r="PT214" s="30"/>
      <c r="PU214" s="30"/>
      <c r="PV214" s="30"/>
      <c r="PW214" s="30"/>
      <c r="PX214" s="30"/>
      <c r="PY214" s="30"/>
      <c r="PZ214" s="30"/>
      <c r="QA214" s="30"/>
      <c r="QB214" s="30"/>
      <c r="QC214" s="30"/>
      <c r="QD214" s="30"/>
      <c r="QE214" s="30"/>
      <c r="QF214" s="30"/>
      <c r="QG214" s="30"/>
      <c r="QH214" s="30"/>
      <c r="QI214" s="30"/>
      <c r="QJ214" s="30"/>
      <c r="QK214" s="30"/>
      <c r="QL214" s="30"/>
      <c r="QM214" s="30"/>
      <c r="QN214" s="30"/>
      <c r="QO214" s="30"/>
      <c r="QP214" s="30"/>
      <c r="QQ214" s="30"/>
      <c r="QR214" s="30"/>
      <c r="QS214" s="30"/>
      <c r="QT214" s="30"/>
      <c r="QU214" s="30"/>
      <c r="QV214" s="30"/>
      <c r="QW214" s="30"/>
      <c r="QX214" s="30"/>
      <c r="QY214" s="30"/>
      <c r="QZ214" s="30"/>
      <c r="RA214" s="30"/>
      <c r="RB214" s="30"/>
      <c r="RC214" s="30"/>
      <c r="RD214" s="30"/>
      <c r="RE214" s="30"/>
      <c r="RF214" s="30"/>
      <c r="RG214" s="30"/>
      <c r="RH214" s="30"/>
      <c r="RI214" s="30"/>
      <c r="RJ214" s="30"/>
      <c r="RK214" s="30"/>
      <c r="RL214" s="30"/>
      <c r="RM214" s="30"/>
      <c r="RN214" s="30"/>
      <c r="RO214" s="30"/>
      <c r="RP214" s="30"/>
      <c r="RQ214" s="30"/>
      <c r="RR214" s="30"/>
      <c r="RS214" s="30"/>
      <c r="RT214" s="30"/>
      <c r="RU214" s="30"/>
      <c r="RV214" s="30"/>
      <c r="RW214" s="30"/>
      <c r="RX214" s="30"/>
      <c r="RY214" s="30"/>
      <c r="RZ214" s="30"/>
      <c r="SA214" s="30"/>
      <c r="SB214" s="30"/>
      <c r="SC214" s="30"/>
      <c r="SD214" s="30"/>
      <c r="SE214" s="30"/>
      <c r="SF214" s="30"/>
      <c r="SG214" s="30"/>
      <c r="SH214" s="30"/>
      <c r="SI214" s="30"/>
      <c r="SJ214" s="30"/>
      <c r="SK214" s="30"/>
      <c r="SL214" s="30"/>
      <c r="SM214" s="30"/>
      <c r="SN214" s="30"/>
      <c r="SO214" s="30"/>
      <c r="SP214" s="30"/>
      <c r="SQ214" s="30"/>
      <c r="SR214" s="30"/>
      <c r="SS214" s="30"/>
      <c r="ST214" s="30"/>
      <c r="SU214" s="30"/>
      <c r="SV214" s="30"/>
      <c r="SW214" s="30"/>
      <c r="SX214" s="30"/>
      <c r="SY214" s="30"/>
      <c r="SZ214" s="30"/>
      <c r="TA214" s="30"/>
      <c r="TB214" s="30"/>
      <c r="TC214" s="30"/>
      <c r="TD214" s="30"/>
      <c r="TE214" s="30"/>
      <c r="TF214" s="30"/>
      <c r="TG214" s="30"/>
      <c r="TH214" s="30"/>
    </row>
    <row r="215" spans="1:528" s="22" customFormat="1" ht="47.25" hidden="1" customHeight="1" x14ac:dyDescent="0.25">
      <c r="A215" s="60" t="s">
        <v>383</v>
      </c>
      <c r="B215" s="108">
        <f>'дод 7'!A173</f>
        <v>7462</v>
      </c>
      <c r="C215" s="60" t="s">
        <v>409</v>
      </c>
      <c r="D215" s="133" t="str">
        <f>'дод 7'!C173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5" s="114">
        <f t="shared" ref="E215:E218" si="97">F215+I215</f>
        <v>0</v>
      </c>
      <c r="F215" s="114"/>
      <c r="G215" s="114"/>
      <c r="H215" s="114"/>
      <c r="I215" s="114"/>
      <c r="J215" s="114">
        <f t="shared" ref="J215:J218" si="98">L215+O215</f>
        <v>0</v>
      </c>
      <c r="K215" s="114"/>
      <c r="L215" s="114"/>
      <c r="M215" s="114"/>
      <c r="N215" s="114"/>
      <c r="O215" s="114"/>
      <c r="P215" s="114">
        <f t="shared" ref="P215:P218" si="99">E215+J215</f>
        <v>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</row>
    <row r="216" spans="1:528" s="24" customFormat="1" ht="95.25" hidden="1" customHeight="1" x14ac:dyDescent="0.25">
      <c r="A216" s="89"/>
      <c r="B216" s="126"/>
      <c r="C216" s="126"/>
      <c r="D216" s="92" t="s">
        <v>406</v>
      </c>
      <c r="E216" s="116">
        <f t="shared" si="97"/>
        <v>0</v>
      </c>
      <c r="F216" s="116"/>
      <c r="G216" s="116"/>
      <c r="H216" s="116"/>
      <c r="I216" s="116"/>
      <c r="J216" s="116">
        <f t="shared" si="98"/>
        <v>0</v>
      </c>
      <c r="K216" s="116"/>
      <c r="L216" s="116"/>
      <c r="M216" s="116"/>
      <c r="N216" s="116"/>
      <c r="O216" s="116"/>
      <c r="P216" s="116">
        <f t="shared" si="99"/>
        <v>0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  <c r="TF216" s="30"/>
      <c r="TG216" s="30"/>
      <c r="TH216" s="30"/>
    </row>
    <row r="217" spans="1:528" s="24" customFormat="1" ht="60" hidden="1" customHeight="1" x14ac:dyDescent="0.25">
      <c r="A217" s="89"/>
      <c r="B217" s="126"/>
      <c r="C217" s="126"/>
      <c r="D217" s="92" t="s">
        <v>458</v>
      </c>
      <c r="E217" s="116">
        <f t="shared" si="97"/>
        <v>0</v>
      </c>
      <c r="F217" s="116"/>
      <c r="G217" s="116"/>
      <c r="H217" s="116"/>
      <c r="I217" s="116"/>
      <c r="J217" s="116">
        <f t="shared" si="98"/>
        <v>0</v>
      </c>
      <c r="K217" s="116"/>
      <c r="L217" s="116"/>
      <c r="M217" s="116"/>
      <c r="N217" s="116"/>
      <c r="O217" s="116"/>
      <c r="P217" s="116">
        <f t="shared" si="99"/>
        <v>0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  <c r="TF217" s="30"/>
      <c r="TG217" s="30"/>
      <c r="TH217" s="30"/>
    </row>
    <row r="218" spans="1:528" s="24" customFormat="1" ht="33.75" hidden="1" customHeight="1" x14ac:dyDescent="0.25">
      <c r="A218" s="60" t="s">
        <v>439</v>
      </c>
      <c r="B218" s="108">
        <v>7530</v>
      </c>
      <c r="C218" s="60" t="s">
        <v>240</v>
      </c>
      <c r="D218" s="109" t="s">
        <v>238</v>
      </c>
      <c r="E218" s="114">
        <f t="shared" si="97"/>
        <v>0</v>
      </c>
      <c r="F218" s="114"/>
      <c r="G218" s="116"/>
      <c r="H218" s="116"/>
      <c r="I218" s="116"/>
      <c r="J218" s="114">
        <f t="shared" si="98"/>
        <v>0</v>
      </c>
      <c r="K218" s="114"/>
      <c r="L218" s="114"/>
      <c r="M218" s="114"/>
      <c r="N218" s="114"/>
      <c r="O218" s="114"/>
      <c r="P218" s="114">
        <f t="shared" si="99"/>
        <v>0</v>
      </c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  <c r="TF218" s="30"/>
      <c r="TG218" s="30"/>
      <c r="TH218" s="30"/>
    </row>
    <row r="219" spans="1:528" s="22" customFormat="1" ht="20.25" customHeight="1" x14ac:dyDescent="0.25">
      <c r="A219" s="60" t="s">
        <v>206</v>
      </c>
      <c r="B219" s="108" t="str">
        <f>'дод 7'!A182</f>
        <v>7640</v>
      </c>
      <c r="C219" s="108" t="str">
        <f>'дод 7'!B182</f>
        <v>0470</v>
      </c>
      <c r="D219" s="61" t="s">
        <v>432</v>
      </c>
      <c r="E219" s="114">
        <f t="shared" si="91"/>
        <v>2200000</v>
      </c>
      <c r="F219" s="114">
        <v>700000</v>
      </c>
      <c r="G219" s="114"/>
      <c r="H219" s="114"/>
      <c r="I219" s="114">
        <v>1500000</v>
      </c>
      <c r="J219" s="114">
        <f t="shared" si="93"/>
        <v>0</v>
      </c>
      <c r="K219" s="114"/>
      <c r="L219" s="114"/>
      <c r="M219" s="114"/>
      <c r="N219" s="114"/>
      <c r="O219" s="114"/>
      <c r="P219" s="114">
        <f t="shared" si="92"/>
        <v>2200000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</row>
    <row r="220" spans="1:528" s="22" customFormat="1" ht="30" customHeight="1" x14ac:dyDescent="0.25">
      <c r="A220" s="60" t="s">
        <v>338</v>
      </c>
      <c r="B220" s="108" t="str">
        <f>'дод 7'!A186</f>
        <v>7670</v>
      </c>
      <c r="C220" s="108" t="str">
        <f>'дод 7'!B186</f>
        <v>0490</v>
      </c>
      <c r="D220" s="61" t="str">
        <f>'дод 7'!C186</f>
        <v>Внески до статутного капіталу суб’єктів господарювання, у т. ч. за рахунок:</v>
      </c>
      <c r="E220" s="114">
        <f t="shared" si="91"/>
        <v>0</v>
      </c>
      <c r="F220" s="114"/>
      <c r="G220" s="114"/>
      <c r="H220" s="114"/>
      <c r="I220" s="114"/>
      <c r="J220" s="114">
        <f t="shared" si="93"/>
        <v>46790000</v>
      </c>
      <c r="K220" s="114">
        <v>46790000</v>
      </c>
      <c r="L220" s="114"/>
      <c r="M220" s="114"/>
      <c r="N220" s="114"/>
      <c r="O220" s="114">
        <v>46790000</v>
      </c>
      <c r="P220" s="114">
        <f t="shared" si="92"/>
        <v>46790000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</row>
    <row r="221" spans="1:528" s="24" customFormat="1" ht="18.75" customHeight="1" x14ac:dyDescent="0.25">
      <c r="A221" s="89"/>
      <c r="B221" s="126"/>
      <c r="C221" s="126"/>
      <c r="D221" s="90" t="s">
        <v>429</v>
      </c>
      <c r="E221" s="116">
        <f t="shared" si="91"/>
        <v>0</v>
      </c>
      <c r="F221" s="116"/>
      <c r="G221" s="116"/>
      <c r="H221" s="116"/>
      <c r="I221" s="116"/>
      <c r="J221" s="116">
        <f t="shared" si="93"/>
        <v>26250000</v>
      </c>
      <c r="K221" s="116">
        <v>26250000</v>
      </c>
      <c r="L221" s="116"/>
      <c r="M221" s="116"/>
      <c r="N221" s="116"/>
      <c r="O221" s="116">
        <v>26250000</v>
      </c>
      <c r="P221" s="116">
        <f t="shared" si="92"/>
        <v>26250000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  <c r="TF221" s="30"/>
      <c r="TG221" s="30"/>
      <c r="TH221" s="30"/>
    </row>
    <row r="222" spans="1:528" s="22" customFormat="1" ht="120.75" customHeight="1" x14ac:dyDescent="0.25">
      <c r="A222" s="118" t="s">
        <v>307</v>
      </c>
      <c r="B222" s="42">
        <v>7691</v>
      </c>
      <c r="C222" s="42" t="s">
        <v>84</v>
      </c>
      <c r="D222" s="36" t="str">
        <f>'дод 7'!C189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2" s="114">
        <f t="shared" si="91"/>
        <v>0</v>
      </c>
      <c r="F222" s="114"/>
      <c r="G222" s="114"/>
      <c r="H222" s="114"/>
      <c r="I222" s="114"/>
      <c r="J222" s="114">
        <f t="shared" si="93"/>
        <v>2069598</v>
      </c>
      <c r="K222" s="114"/>
      <c r="L222" s="114">
        <v>169598</v>
      </c>
      <c r="M222" s="114"/>
      <c r="N222" s="114"/>
      <c r="O222" s="114">
        <v>1900000</v>
      </c>
      <c r="P222" s="114">
        <f t="shared" si="92"/>
        <v>2069598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</row>
    <row r="223" spans="1:528" s="22" customFormat="1" ht="31.5" x14ac:dyDescent="0.25">
      <c r="A223" s="118" t="s">
        <v>389</v>
      </c>
      <c r="B223" s="42" t="str">
        <f>'дод 7'!A197</f>
        <v>8110</v>
      </c>
      <c r="C223" s="42" t="str">
        <f>'дод 7'!B197</f>
        <v>0320</v>
      </c>
      <c r="D223" s="119" t="str">
        <f>'дод 7'!C197</f>
        <v>Заходи із запобігання та ліквідації надзвичайних ситуацій та наслідків стихійного лиха</v>
      </c>
      <c r="E223" s="114">
        <f t="shared" ref="E223" si="100">F223+I223</f>
        <v>677493.87</v>
      </c>
      <c r="F223" s="114">
        <v>677493.87</v>
      </c>
      <c r="G223" s="114"/>
      <c r="H223" s="114"/>
      <c r="I223" s="114"/>
      <c r="J223" s="114">
        <f t="shared" ref="J223" si="101">L223+O223</f>
        <v>0</v>
      </c>
      <c r="K223" s="114"/>
      <c r="L223" s="114"/>
      <c r="M223" s="114"/>
      <c r="N223" s="114"/>
      <c r="O223" s="114"/>
      <c r="P223" s="114">
        <f t="shared" ref="P223" si="102">E223+J223</f>
        <v>677493.87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</row>
    <row r="224" spans="1:528" s="22" customFormat="1" ht="15.75" hidden="1" x14ac:dyDescent="0.25">
      <c r="A224" s="118" t="s">
        <v>388</v>
      </c>
      <c r="B224" s="42" t="str">
        <f>'дод 7'!A201</f>
        <v>8230</v>
      </c>
      <c r="C224" s="42" t="str">
        <f>'дод 7'!B201</f>
        <v>0380</v>
      </c>
      <c r="D224" s="119" t="str">
        <f>'дод 7'!C201</f>
        <v>Інші заходи громадського порядку та безпеки</v>
      </c>
      <c r="E224" s="114">
        <f t="shared" ref="E224" si="103">F224+I224</f>
        <v>0</v>
      </c>
      <c r="F224" s="114"/>
      <c r="G224" s="114"/>
      <c r="H224" s="114"/>
      <c r="I224" s="114"/>
      <c r="J224" s="114">
        <f t="shared" ref="J224" si="104">L224+O224</f>
        <v>0</v>
      </c>
      <c r="K224" s="114"/>
      <c r="L224" s="114"/>
      <c r="M224" s="114"/>
      <c r="N224" s="114"/>
      <c r="O224" s="114"/>
      <c r="P224" s="114">
        <f t="shared" ref="P224" si="105">E224+J224</f>
        <v>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</row>
    <row r="225" spans="1:528" s="22" customFormat="1" ht="18.75" customHeight="1" x14ac:dyDescent="0.25">
      <c r="A225" s="60" t="s">
        <v>207</v>
      </c>
      <c r="B225" s="108" t="str">
        <f>'дод 7'!A204</f>
        <v>8340</v>
      </c>
      <c r="C225" s="108" t="str">
        <f>'дод 7'!B204</f>
        <v>0540</v>
      </c>
      <c r="D225" s="61" t="str">
        <f>'дод 7'!C204</f>
        <v>Природоохоронні заходи за рахунок цільових фондів</v>
      </c>
      <c r="E225" s="114">
        <f t="shared" si="91"/>
        <v>0</v>
      </c>
      <c r="F225" s="114"/>
      <c r="G225" s="114"/>
      <c r="H225" s="114"/>
      <c r="I225" s="114"/>
      <c r="J225" s="114">
        <f t="shared" si="93"/>
        <v>2742000</v>
      </c>
      <c r="K225" s="114"/>
      <c r="L225" s="114">
        <v>1442000</v>
      </c>
      <c r="M225" s="114"/>
      <c r="N225" s="114"/>
      <c r="O225" s="114">
        <v>1300000</v>
      </c>
      <c r="P225" s="114">
        <f t="shared" si="92"/>
        <v>2742000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</row>
    <row r="226" spans="1:528" s="22" customFormat="1" ht="20.25" customHeight="1" x14ac:dyDescent="0.25">
      <c r="A226" s="60" t="s">
        <v>208</v>
      </c>
      <c r="B226" s="108" t="str">
        <f>'дод 7'!A214</f>
        <v>9770</v>
      </c>
      <c r="C226" s="108" t="str">
        <f>'дод 7'!B214</f>
        <v>0180</v>
      </c>
      <c r="D226" s="61" t="str">
        <f>'дод 7'!C214</f>
        <v>Інші субвенції з місцевого бюджету</v>
      </c>
      <c r="E226" s="114">
        <f t="shared" si="91"/>
        <v>0</v>
      </c>
      <c r="F226" s="114"/>
      <c r="G226" s="114"/>
      <c r="H226" s="114"/>
      <c r="I226" s="114"/>
      <c r="J226" s="114">
        <f t="shared" si="93"/>
        <v>7000000</v>
      </c>
      <c r="K226" s="114">
        <v>7000000</v>
      </c>
      <c r="L226" s="114"/>
      <c r="M226" s="114"/>
      <c r="N226" s="114"/>
      <c r="O226" s="114">
        <v>7000000</v>
      </c>
      <c r="P226" s="114">
        <f t="shared" si="92"/>
        <v>7000000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</row>
    <row r="227" spans="1:528" s="27" customFormat="1" ht="33.75" customHeight="1" x14ac:dyDescent="0.25">
      <c r="A227" s="125" t="s">
        <v>28</v>
      </c>
      <c r="B227" s="127"/>
      <c r="C227" s="127"/>
      <c r="D227" s="122" t="s">
        <v>35</v>
      </c>
      <c r="E227" s="110">
        <f>E228</f>
        <v>6378200</v>
      </c>
      <c r="F227" s="110">
        <f t="shared" ref="F227:J228" si="106">F228</f>
        <v>6378200</v>
      </c>
      <c r="G227" s="110">
        <f t="shared" si="106"/>
        <v>5019800</v>
      </c>
      <c r="H227" s="110">
        <f t="shared" si="106"/>
        <v>75700</v>
      </c>
      <c r="I227" s="110">
        <f t="shared" si="106"/>
        <v>0</v>
      </c>
      <c r="J227" s="110">
        <f t="shared" si="106"/>
        <v>8000</v>
      </c>
      <c r="K227" s="110">
        <f t="shared" ref="K227:K228" si="107">K228</f>
        <v>8000</v>
      </c>
      <c r="L227" s="110">
        <f t="shared" ref="L227:L228" si="108">L228</f>
        <v>0</v>
      </c>
      <c r="M227" s="110">
        <f t="shared" ref="M227:M228" si="109">M228</f>
        <v>0</v>
      </c>
      <c r="N227" s="110">
        <f t="shared" ref="N227:N228" si="110">N228</f>
        <v>0</v>
      </c>
      <c r="O227" s="110">
        <f t="shared" ref="O227:P228" si="111">O228</f>
        <v>8000</v>
      </c>
      <c r="P227" s="110">
        <f t="shared" si="111"/>
        <v>6386200</v>
      </c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  <c r="IT227" s="32"/>
      <c r="IU227" s="32"/>
      <c r="IV227" s="32"/>
      <c r="IW227" s="32"/>
      <c r="IX227" s="32"/>
      <c r="IY227" s="32"/>
      <c r="IZ227" s="32"/>
      <c r="JA227" s="32"/>
      <c r="JB227" s="32"/>
      <c r="JC227" s="32"/>
      <c r="JD227" s="32"/>
      <c r="JE227" s="32"/>
      <c r="JF227" s="32"/>
      <c r="JG227" s="32"/>
      <c r="JH227" s="32"/>
      <c r="JI227" s="32"/>
      <c r="JJ227" s="32"/>
      <c r="JK227" s="32"/>
      <c r="JL227" s="32"/>
      <c r="JM227" s="32"/>
      <c r="JN227" s="32"/>
      <c r="JO227" s="32"/>
      <c r="JP227" s="32"/>
      <c r="JQ227" s="32"/>
      <c r="JR227" s="32"/>
      <c r="JS227" s="32"/>
      <c r="JT227" s="32"/>
      <c r="JU227" s="32"/>
      <c r="JV227" s="32"/>
      <c r="JW227" s="32"/>
      <c r="JX227" s="32"/>
      <c r="JY227" s="32"/>
      <c r="JZ227" s="32"/>
      <c r="KA227" s="32"/>
      <c r="KB227" s="32"/>
      <c r="KC227" s="32"/>
      <c r="KD227" s="32"/>
      <c r="KE227" s="32"/>
      <c r="KF227" s="32"/>
      <c r="KG227" s="32"/>
      <c r="KH227" s="32"/>
      <c r="KI227" s="32"/>
      <c r="KJ227" s="32"/>
      <c r="KK227" s="32"/>
      <c r="KL227" s="32"/>
      <c r="KM227" s="32"/>
      <c r="KN227" s="32"/>
      <c r="KO227" s="32"/>
      <c r="KP227" s="32"/>
      <c r="KQ227" s="32"/>
      <c r="KR227" s="32"/>
      <c r="KS227" s="32"/>
      <c r="KT227" s="32"/>
      <c r="KU227" s="32"/>
      <c r="KV227" s="32"/>
      <c r="KW227" s="32"/>
      <c r="KX227" s="32"/>
      <c r="KY227" s="32"/>
      <c r="KZ227" s="32"/>
      <c r="LA227" s="32"/>
      <c r="LB227" s="32"/>
      <c r="LC227" s="32"/>
      <c r="LD227" s="32"/>
      <c r="LE227" s="32"/>
      <c r="LF227" s="32"/>
      <c r="LG227" s="32"/>
      <c r="LH227" s="32"/>
      <c r="LI227" s="32"/>
      <c r="LJ227" s="32"/>
      <c r="LK227" s="32"/>
      <c r="LL227" s="32"/>
      <c r="LM227" s="32"/>
      <c r="LN227" s="32"/>
      <c r="LO227" s="32"/>
      <c r="LP227" s="32"/>
      <c r="LQ227" s="32"/>
      <c r="LR227" s="32"/>
      <c r="LS227" s="32"/>
      <c r="LT227" s="32"/>
      <c r="LU227" s="32"/>
      <c r="LV227" s="32"/>
      <c r="LW227" s="32"/>
      <c r="LX227" s="32"/>
      <c r="LY227" s="32"/>
      <c r="LZ227" s="32"/>
      <c r="MA227" s="32"/>
      <c r="MB227" s="32"/>
      <c r="MC227" s="32"/>
      <c r="MD227" s="32"/>
      <c r="ME227" s="32"/>
      <c r="MF227" s="32"/>
      <c r="MG227" s="32"/>
      <c r="MH227" s="32"/>
      <c r="MI227" s="32"/>
      <c r="MJ227" s="32"/>
      <c r="MK227" s="32"/>
      <c r="ML227" s="32"/>
      <c r="MM227" s="32"/>
      <c r="MN227" s="32"/>
      <c r="MO227" s="32"/>
      <c r="MP227" s="32"/>
      <c r="MQ227" s="32"/>
      <c r="MR227" s="32"/>
      <c r="MS227" s="32"/>
      <c r="MT227" s="32"/>
      <c r="MU227" s="32"/>
      <c r="MV227" s="32"/>
      <c r="MW227" s="32"/>
      <c r="MX227" s="32"/>
      <c r="MY227" s="32"/>
      <c r="MZ227" s="32"/>
      <c r="NA227" s="32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  <c r="RP227" s="32"/>
      <c r="RQ227" s="32"/>
      <c r="RR227" s="32"/>
      <c r="RS227" s="32"/>
      <c r="RT227" s="32"/>
      <c r="RU227" s="32"/>
      <c r="RV227" s="32"/>
      <c r="RW227" s="32"/>
      <c r="RX227" s="32"/>
      <c r="RY227" s="32"/>
      <c r="RZ227" s="32"/>
      <c r="SA227" s="32"/>
      <c r="SB227" s="32"/>
      <c r="SC227" s="32"/>
      <c r="SD227" s="32"/>
      <c r="SE227" s="32"/>
      <c r="SF227" s="32"/>
      <c r="SG227" s="32"/>
      <c r="SH227" s="32"/>
      <c r="SI227" s="32"/>
      <c r="SJ227" s="32"/>
      <c r="SK227" s="32"/>
      <c r="SL227" s="32"/>
      <c r="SM227" s="32"/>
      <c r="SN227" s="32"/>
      <c r="SO227" s="32"/>
      <c r="SP227" s="32"/>
      <c r="SQ227" s="32"/>
      <c r="SR227" s="32"/>
      <c r="SS227" s="32"/>
      <c r="ST227" s="32"/>
      <c r="SU227" s="32"/>
      <c r="SV227" s="32"/>
      <c r="SW227" s="32"/>
      <c r="SX227" s="32"/>
      <c r="SY227" s="32"/>
      <c r="SZ227" s="32"/>
      <c r="TA227" s="32"/>
      <c r="TB227" s="32"/>
      <c r="TC227" s="32"/>
      <c r="TD227" s="32"/>
      <c r="TE227" s="32"/>
      <c r="TF227" s="32"/>
      <c r="TG227" s="32"/>
      <c r="TH227" s="32"/>
    </row>
    <row r="228" spans="1:528" s="34" customFormat="1" ht="36.75" customHeight="1" x14ac:dyDescent="0.25">
      <c r="A228" s="111" t="s">
        <v>121</v>
      </c>
      <c r="B228" s="124"/>
      <c r="C228" s="124"/>
      <c r="D228" s="82" t="s">
        <v>35</v>
      </c>
      <c r="E228" s="113">
        <f>E229</f>
        <v>6378200</v>
      </c>
      <c r="F228" s="113">
        <f t="shared" si="106"/>
        <v>6378200</v>
      </c>
      <c r="G228" s="113">
        <f t="shared" si="106"/>
        <v>5019800</v>
      </c>
      <c r="H228" s="113">
        <f t="shared" si="106"/>
        <v>75700</v>
      </c>
      <c r="I228" s="113">
        <f t="shared" si="106"/>
        <v>0</v>
      </c>
      <c r="J228" s="113">
        <f t="shared" si="106"/>
        <v>8000</v>
      </c>
      <c r="K228" s="113">
        <f t="shared" si="107"/>
        <v>8000</v>
      </c>
      <c r="L228" s="113">
        <f t="shared" si="108"/>
        <v>0</v>
      </c>
      <c r="M228" s="113">
        <f t="shared" si="109"/>
        <v>0</v>
      </c>
      <c r="N228" s="113">
        <f t="shared" si="110"/>
        <v>0</v>
      </c>
      <c r="O228" s="113">
        <f t="shared" si="111"/>
        <v>8000</v>
      </c>
      <c r="P228" s="113">
        <f t="shared" si="111"/>
        <v>6386200</v>
      </c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  <c r="TH228" s="33"/>
    </row>
    <row r="229" spans="1:528" s="22" customFormat="1" ht="47.25" x14ac:dyDescent="0.25">
      <c r="A229" s="60" t="s">
        <v>0</v>
      </c>
      <c r="B229" s="108" t="str">
        <f>'дод 7'!A19</f>
        <v>0160</v>
      </c>
      <c r="C229" s="108" t="str">
        <f>'дод 7'!B19</f>
        <v>0111</v>
      </c>
      <c r="D229" s="36" t="s">
        <v>515</v>
      </c>
      <c r="E229" s="114">
        <f>F229+I229</f>
        <v>6378200</v>
      </c>
      <c r="F229" s="114">
        <v>6378200</v>
      </c>
      <c r="G229" s="114">
        <v>5019800</v>
      </c>
      <c r="H229" s="114">
        <v>75700</v>
      </c>
      <c r="I229" s="114"/>
      <c r="J229" s="114">
        <f>L229+O229</f>
        <v>8000</v>
      </c>
      <c r="K229" s="114">
        <v>8000</v>
      </c>
      <c r="L229" s="114"/>
      <c r="M229" s="114"/>
      <c r="N229" s="114"/>
      <c r="O229" s="114">
        <v>8000</v>
      </c>
      <c r="P229" s="114">
        <f>E229+J229</f>
        <v>6386200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</row>
    <row r="230" spans="1:528" s="27" customFormat="1" ht="34.5" customHeight="1" x14ac:dyDescent="0.25">
      <c r="A230" s="125" t="s">
        <v>29</v>
      </c>
      <c r="B230" s="127"/>
      <c r="C230" s="127"/>
      <c r="D230" s="122" t="s">
        <v>34</v>
      </c>
      <c r="E230" s="110">
        <f>E231</f>
        <v>5477027</v>
      </c>
      <c r="F230" s="110">
        <f t="shared" ref="F230:J230" si="112">F231</f>
        <v>5477027</v>
      </c>
      <c r="G230" s="110">
        <f t="shared" si="112"/>
        <v>2958200</v>
      </c>
      <c r="H230" s="110">
        <f t="shared" si="112"/>
        <v>0</v>
      </c>
      <c r="I230" s="110">
        <f t="shared" si="112"/>
        <v>0</v>
      </c>
      <c r="J230" s="110">
        <f t="shared" si="112"/>
        <v>247641729</v>
      </c>
      <c r="K230" s="110">
        <f t="shared" ref="K230" si="113">K231</f>
        <v>234197735</v>
      </c>
      <c r="L230" s="110">
        <f t="shared" ref="L230" si="114">L231</f>
        <v>1900000</v>
      </c>
      <c r="M230" s="110">
        <f t="shared" ref="M230" si="115">M231</f>
        <v>1332000</v>
      </c>
      <c r="N230" s="110">
        <f t="shared" ref="N230" si="116">N231</f>
        <v>71500</v>
      </c>
      <c r="O230" s="110">
        <f t="shared" ref="O230:P230" si="117">O231</f>
        <v>245741729</v>
      </c>
      <c r="P230" s="110">
        <f t="shared" si="117"/>
        <v>253118756</v>
      </c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  <c r="IW230" s="32"/>
      <c r="IX230" s="32"/>
      <c r="IY230" s="32"/>
      <c r="IZ230" s="32"/>
      <c r="JA230" s="32"/>
      <c r="JB230" s="32"/>
      <c r="JC230" s="32"/>
      <c r="JD230" s="32"/>
      <c r="JE230" s="32"/>
      <c r="JF230" s="32"/>
      <c r="JG230" s="32"/>
      <c r="JH230" s="32"/>
      <c r="JI230" s="32"/>
      <c r="JJ230" s="32"/>
      <c r="JK230" s="32"/>
      <c r="JL230" s="32"/>
      <c r="JM230" s="32"/>
      <c r="JN230" s="32"/>
      <c r="JO230" s="32"/>
      <c r="JP230" s="32"/>
      <c r="JQ230" s="32"/>
      <c r="JR230" s="32"/>
      <c r="JS230" s="32"/>
      <c r="JT230" s="32"/>
      <c r="JU230" s="32"/>
      <c r="JV230" s="32"/>
      <c r="JW230" s="32"/>
      <c r="JX230" s="32"/>
      <c r="JY230" s="32"/>
      <c r="JZ230" s="32"/>
      <c r="KA230" s="32"/>
      <c r="KB230" s="32"/>
      <c r="KC230" s="32"/>
      <c r="KD230" s="32"/>
      <c r="KE230" s="32"/>
      <c r="KF230" s="32"/>
      <c r="KG230" s="32"/>
      <c r="KH230" s="32"/>
      <c r="KI230" s="32"/>
      <c r="KJ230" s="32"/>
      <c r="KK230" s="32"/>
      <c r="KL230" s="32"/>
      <c r="KM230" s="32"/>
      <c r="KN230" s="32"/>
      <c r="KO230" s="32"/>
      <c r="KP230" s="32"/>
      <c r="KQ230" s="32"/>
      <c r="KR230" s="32"/>
      <c r="KS230" s="32"/>
      <c r="KT230" s="32"/>
      <c r="KU230" s="32"/>
      <c r="KV230" s="32"/>
      <c r="KW230" s="32"/>
      <c r="KX230" s="32"/>
      <c r="KY230" s="32"/>
      <c r="KZ230" s="32"/>
      <c r="LA230" s="32"/>
      <c r="LB230" s="32"/>
      <c r="LC230" s="32"/>
      <c r="LD230" s="32"/>
      <c r="LE230" s="32"/>
      <c r="LF230" s="32"/>
      <c r="LG230" s="32"/>
      <c r="LH230" s="32"/>
      <c r="LI230" s="32"/>
      <c r="LJ230" s="32"/>
      <c r="LK230" s="32"/>
      <c r="LL230" s="32"/>
      <c r="LM230" s="32"/>
      <c r="LN230" s="32"/>
      <c r="LO230" s="32"/>
      <c r="LP230" s="32"/>
      <c r="LQ230" s="32"/>
      <c r="LR230" s="32"/>
      <c r="LS230" s="32"/>
      <c r="LT230" s="32"/>
      <c r="LU230" s="32"/>
      <c r="LV230" s="32"/>
      <c r="LW230" s="32"/>
      <c r="LX230" s="32"/>
      <c r="LY230" s="32"/>
      <c r="LZ230" s="32"/>
      <c r="MA230" s="32"/>
      <c r="MB230" s="32"/>
      <c r="MC230" s="32"/>
      <c r="MD230" s="32"/>
      <c r="ME230" s="32"/>
      <c r="MF230" s="32"/>
      <c r="MG230" s="32"/>
      <c r="MH230" s="32"/>
      <c r="MI230" s="32"/>
      <c r="MJ230" s="32"/>
      <c r="MK230" s="32"/>
      <c r="ML230" s="32"/>
      <c r="MM230" s="32"/>
      <c r="MN230" s="32"/>
      <c r="MO230" s="32"/>
      <c r="MP230" s="32"/>
      <c r="MQ230" s="32"/>
      <c r="MR230" s="32"/>
      <c r="MS230" s="32"/>
      <c r="MT230" s="32"/>
      <c r="MU230" s="32"/>
      <c r="MV230" s="32"/>
      <c r="MW230" s="32"/>
      <c r="MX230" s="32"/>
      <c r="MY230" s="32"/>
      <c r="MZ230" s="32"/>
      <c r="NA230" s="32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  <c r="RP230" s="32"/>
      <c r="RQ230" s="32"/>
      <c r="RR230" s="32"/>
      <c r="RS230" s="32"/>
      <c r="RT230" s="32"/>
      <c r="RU230" s="32"/>
      <c r="RV230" s="32"/>
      <c r="RW230" s="32"/>
      <c r="RX230" s="32"/>
      <c r="RY230" s="32"/>
      <c r="RZ230" s="32"/>
      <c r="SA230" s="32"/>
      <c r="SB230" s="32"/>
      <c r="SC230" s="32"/>
      <c r="SD230" s="32"/>
      <c r="SE230" s="32"/>
      <c r="SF230" s="32"/>
      <c r="SG230" s="32"/>
      <c r="SH230" s="32"/>
      <c r="SI230" s="32"/>
      <c r="SJ230" s="32"/>
      <c r="SK230" s="32"/>
      <c r="SL230" s="32"/>
      <c r="SM230" s="32"/>
      <c r="SN230" s="32"/>
      <c r="SO230" s="32"/>
      <c r="SP230" s="32"/>
      <c r="SQ230" s="32"/>
      <c r="SR230" s="32"/>
      <c r="SS230" s="32"/>
      <c r="ST230" s="32"/>
      <c r="SU230" s="32"/>
      <c r="SV230" s="32"/>
      <c r="SW230" s="32"/>
      <c r="SX230" s="32"/>
      <c r="SY230" s="32"/>
      <c r="SZ230" s="32"/>
      <c r="TA230" s="32"/>
      <c r="TB230" s="32"/>
      <c r="TC230" s="32"/>
      <c r="TD230" s="32"/>
      <c r="TE230" s="32"/>
      <c r="TF230" s="32"/>
      <c r="TG230" s="32"/>
      <c r="TH230" s="32"/>
    </row>
    <row r="231" spans="1:528" s="34" customFormat="1" ht="47.25" x14ac:dyDescent="0.25">
      <c r="A231" s="111" t="s">
        <v>30</v>
      </c>
      <c r="B231" s="124"/>
      <c r="C231" s="124"/>
      <c r="D231" s="82" t="s">
        <v>430</v>
      </c>
      <c r="E231" s="113">
        <f>SUM(E233+E234+E235+E236+E237+E238+E240+E241+E242+E243+E244+E245+E239+E247+E248)</f>
        <v>5477027</v>
      </c>
      <c r="F231" s="113">
        <f>SUM(F233+F234+F235+F236+F237+F238+F240+F241+F242+F243+F244+F245+F239+F247+F248)</f>
        <v>5477027</v>
      </c>
      <c r="G231" s="113">
        <f t="shared" ref="G231:P231" si="118">SUM(G233+G234+G235+G236+G237+G238+G240+G241+G242+G243+G244+G245+G239+G247+G248)</f>
        <v>2958200</v>
      </c>
      <c r="H231" s="113">
        <f t="shared" si="118"/>
        <v>0</v>
      </c>
      <c r="I231" s="113">
        <f t="shared" si="118"/>
        <v>0</v>
      </c>
      <c r="J231" s="113">
        <f t="shared" si="118"/>
        <v>247641729</v>
      </c>
      <c r="K231" s="113">
        <f>SUM(K233+K234+K235+K236+K237+K238+K240+K241+K242+K243+K244+K245+K239+K247+K248)</f>
        <v>234197735</v>
      </c>
      <c r="L231" s="113">
        <f t="shared" si="118"/>
        <v>1900000</v>
      </c>
      <c r="M231" s="113">
        <f t="shared" si="118"/>
        <v>1332000</v>
      </c>
      <c r="N231" s="113">
        <f t="shared" si="118"/>
        <v>71500</v>
      </c>
      <c r="O231" s="113">
        <f t="shared" si="118"/>
        <v>245741729</v>
      </c>
      <c r="P231" s="113">
        <f t="shared" si="118"/>
        <v>253118756</v>
      </c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  <c r="TF231" s="33"/>
      <c r="TG231" s="33"/>
      <c r="TH231" s="33"/>
    </row>
    <row r="232" spans="1:528" s="34" customFormat="1" ht="17.25" customHeight="1" x14ac:dyDescent="0.25">
      <c r="A232" s="111"/>
      <c r="B232" s="124"/>
      <c r="C232" s="124"/>
      <c r="D232" s="88" t="s">
        <v>429</v>
      </c>
      <c r="E232" s="113">
        <f>E246</f>
        <v>0</v>
      </c>
      <c r="F232" s="113">
        <f t="shared" ref="F232:P232" si="119">F246</f>
        <v>0</v>
      </c>
      <c r="G232" s="113">
        <f t="shared" si="119"/>
        <v>0</v>
      </c>
      <c r="H232" s="113">
        <f t="shared" si="119"/>
        <v>0</v>
      </c>
      <c r="I232" s="113">
        <f t="shared" si="119"/>
        <v>0</v>
      </c>
      <c r="J232" s="113">
        <f t="shared" si="119"/>
        <v>96859595</v>
      </c>
      <c r="K232" s="113">
        <f t="shared" si="119"/>
        <v>96859595</v>
      </c>
      <c r="L232" s="113">
        <f t="shared" si="119"/>
        <v>0</v>
      </c>
      <c r="M232" s="113">
        <f t="shared" si="119"/>
        <v>0</v>
      </c>
      <c r="N232" s="113">
        <f t="shared" si="119"/>
        <v>0</v>
      </c>
      <c r="O232" s="113">
        <f t="shared" si="119"/>
        <v>96859595</v>
      </c>
      <c r="P232" s="113">
        <f t="shared" si="119"/>
        <v>96859595</v>
      </c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  <c r="TG232" s="33"/>
      <c r="TH232" s="33"/>
    </row>
    <row r="233" spans="1:528" s="22" customFormat="1" ht="47.25" x14ac:dyDescent="0.25">
      <c r="A233" s="60" t="s">
        <v>144</v>
      </c>
      <c r="B233" s="108" t="str">
        <f>'дод 7'!A19</f>
        <v>0160</v>
      </c>
      <c r="C233" s="108" t="str">
        <f>'дод 7'!B19</f>
        <v>0111</v>
      </c>
      <c r="D233" s="36" t="s">
        <v>515</v>
      </c>
      <c r="E233" s="114">
        <f t="shared" ref="E233:E247" si="120">F233+I233</f>
        <v>3609000</v>
      </c>
      <c r="F233" s="114">
        <v>3609000</v>
      </c>
      <c r="G233" s="114">
        <v>2958200</v>
      </c>
      <c r="H233" s="114"/>
      <c r="I233" s="114"/>
      <c r="J233" s="114">
        <f>L233+O233</f>
        <v>1900000</v>
      </c>
      <c r="K233" s="114"/>
      <c r="L233" s="114">
        <v>1900000</v>
      </c>
      <c r="M233" s="114">
        <v>1332000</v>
      </c>
      <c r="N233" s="114">
        <v>71500</v>
      </c>
      <c r="O233" s="114"/>
      <c r="P233" s="114">
        <f t="shared" ref="P233:P247" si="121">E233+J233</f>
        <v>5509000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</row>
    <row r="234" spans="1:528" s="22" customFormat="1" ht="18" customHeight="1" x14ac:dyDescent="0.25">
      <c r="A234" s="60" t="s">
        <v>209</v>
      </c>
      <c r="B234" s="108" t="str">
        <f>'дод 7'!A140</f>
        <v>6030</v>
      </c>
      <c r="C234" s="108" t="str">
        <f>'дод 7'!B140</f>
        <v>0620</v>
      </c>
      <c r="D234" s="61" t="str">
        <f>'дод 7'!C140</f>
        <v>Організація благоустрою населених пунктів</v>
      </c>
      <c r="E234" s="114">
        <f t="shared" si="120"/>
        <v>0</v>
      </c>
      <c r="F234" s="114"/>
      <c r="G234" s="114"/>
      <c r="H234" s="114"/>
      <c r="I234" s="114"/>
      <c r="J234" s="114">
        <f t="shared" ref="J234:J254" si="122">L234+O234</f>
        <v>50200000</v>
      </c>
      <c r="K234" s="114">
        <f>50000000+200000</f>
        <v>50200000</v>
      </c>
      <c r="L234" s="114"/>
      <c r="M234" s="114"/>
      <c r="N234" s="114"/>
      <c r="O234" s="114">
        <f>50000000+200000</f>
        <v>50200000</v>
      </c>
      <c r="P234" s="114">
        <f t="shared" si="121"/>
        <v>50200000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</row>
    <row r="235" spans="1:528" s="22" customFormat="1" ht="65.25" customHeight="1" x14ac:dyDescent="0.25">
      <c r="A235" s="60" t="s">
        <v>210</v>
      </c>
      <c r="B235" s="108" t="str">
        <f>'дод 7'!A143</f>
        <v>6084</v>
      </c>
      <c r="C235" s="108" t="str">
        <f>'дод 7'!B143</f>
        <v>0610</v>
      </c>
      <c r="D235" s="61" t="s">
        <v>563</v>
      </c>
      <c r="E235" s="114">
        <f t="shared" si="120"/>
        <v>0</v>
      </c>
      <c r="F235" s="114"/>
      <c r="G235" s="114"/>
      <c r="H235" s="114"/>
      <c r="I235" s="114"/>
      <c r="J235" s="114">
        <f t="shared" si="122"/>
        <v>70060</v>
      </c>
      <c r="K235" s="114"/>
      <c r="L235" s="128"/>
      <c r="M235" s="114"/>
      <c r="N235" s="114"/>
      <c r="O235" s="114">
        <v>70060</v>
      </c>
      <c r="P235" s="114">
        <f t="shared" si="121"/>
        <v>70060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</row>
    <row r="236" spans="1:528" s="22" customFormat="1" ht="18.75" hidden="1" customHeight="1" x14ac:dyDescent="0.25">
      <c r="A236" s="60" t="s">
        <v>279</v>
      </c>
      <c r="B236" s="108" t="str">
        <f>'дод 7'!A153</f>
        <v>7310</v>
      </c>
      <c r="C236" s="108" t="str">
        <f>'дод 7'!B153</f>
        <v>0443</v>
      </c>
      <c r="D236" s="61" t="str">
        <f>'дод 7'!C153</f>
        <v>Будівництво об'єктів житлово-комунального господарства</v>
      </c>
      <c r="E236" s="114">
        <f t="shared" si="120"/>
        <v>0</v>
      </c>
      <c r="F236" s="114"/>
      <c r="G236" s="114"/>
      <c r="H236" s="114"/>
      <c r="I236" s="114"/>
      <c r="J236" s="114">
        <f t="shared" si="122"/>
        <v>0</v>
      </c>
      <c r="K236" s="114"/>
      <c r="L236" s="114"/>
      <c r="M236" s="114"/>
      <c r="N236" s="114"/>
      <c r="O236" s="114"/>
      <c r="P236" s="114">
        <f t="shared" si="121"/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</row>
    <row r="237" spans="1:528" s="22" customFormat="1" ht="15.75" x14ac:dyDescent="0.25">
      <c r="A237" s="60" t="s">
        <v>280</v>
      </c>
      <c r="B237" s="108" t="str">
        <f>'дод 7'!A154</f>
        <v>7321</v>
      </c>
      <c r="C237" s="108" t="str">
        <f>'дод 7'!B154</f>
        <v>0443</v>
      </c>
      <c r="D237" s="61" t="str">
        <f>'дод 7'!C154</f>
        <v>Будівництво освітніх установ та закладів</v>
      </c>
      <c r="E237" s="114">
        <f t="shared" si="120"/>
        <v>0</v>
      </c>
      <c r="F237" s="114"/>
      <c r="G237" s="114"/>
      <c r="H237" s="114"/>
      <c r="I237" s="114"/>
      <c r="J237" s="114">
        <f t="shared" si="122"/>
        <v>42471</v>
      </c>
      <c r="K237" s="114">
        <v>42471</v>
      </c>
      <c r="L237" s="114"/>
      <c r="M237" s="114"/>
      <c r="N237" s="114"/>
      <c r="O237" s="114">
        <v>42471</v>
      </c>
      <c r="P237" s="114">
        <f t="shared" si="121"/>
        <v>42471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</row>
    <row r="238" spans="1:528" s="22" customFormat="1" ht="18" customHeight="1" x14ac:dyDescent="0.25">
      <c r="A238" s="60" t="s">
        <v>282</v>
      </c>
      <c r="B238" s="108" t="str">
        <f>'дод 7'!A155</f>
        <v>7322</v>
      </c>
      <c r="C238" s="108" t="str">
        <f>'дод 7'!B155</f>
        <v>0443</v>
      </c>
      <c r="D238" s="61" t="str">
        <f>'дод 7'!C155</f>
        <v>Будівництво медичних установ та закладів</v>
      </c>
      <c r="E238" s="114">
        <f t="shared" si="120"/>
        <v>0</v>
      </c>
      <c r="F238" s="114"/>
      <c r="G238" s="114"/>
      <c r="H238" s="114"/>
      <c r="I238" s="114"/>
      <c r="J238" s="114">
        <f t="shared" si="122"/>
        <v>4800000</v>
      </c>
      <c r="K238" s="114">
        <f>3000000+1800000</f>
        <v>4800000</v>
      </c>
      <c r="L238" s="114"/>
      <c r="M238" s="114"/>
      <c r="N238" s="114"/>
      <c r="O238" s="114">
        <f>3000000+1800000</f>
        <v>4800000</v>
      </c>
      <c r="P238" s="114">
        <f t="shared" si="121"/>
        <v>4800000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</row>
    <row r="239" spans="1:528" s="22" customFormat="1" ht="31.5" x14ac:dyDescent="0.25">
      <c r="A239" s="60" t="s">
        <v>367</v>
      </c>
      <c r="B239" s="108">
        <f>'дод 7'!A158</f>
        <v>7325</v>
      </c>
      <c r="C239" s="60" t="s">
        <v>114</v>
      </c>
      <c r="D239" s="61" t="str">
        <f>'дод 7'!C158</f>
        <v>Будівництво споруд, установ та закладів фізичної культури і спорту</v>
      </c>
      <c r="E239" s="114">
        <f t="shared" si="120"/>
        <v>0</v>
      </c>
      <c r="F239" s="114"/>
      <c r="G239" s="114"/>
      <c r="H239" s="114"/>
      <c r="I239" s="114"/>
      <c r="J239" s="114">
        <f t="shared" si="122"/>
        <v>199440</v>
      </c>
      <c r="K239" s="114">
        <v>199440</v>
      </c>
      <c r="L239" s="114"/>
      <c r="M239" s="114"/>
      <c r="N239" s="114"/>
      <c r="O239" s="114">
        <v>199440</v>
      </c>
      <c r="P239" s="114">
        <f t="shared" si="121"/>
        <v>199440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  <c r="TH239" s="23"/>
    </row>
    <row r="240" spans="1:528" s="22" customFormat="1" ht="18" customHeight="1" x14ac:dyDescent="0.25">
      <c r="A240" s="60" t="s">
        <v>284</v>
      </c>
      <c r="B240" s="108" t="str">
        <f>'дод 7'!A159</f>
        <v>7330</v>
      </c>
      <c r="C240" s="108" t="str">
        <f>'дод 7'!B159</f>
        <v>0443</v>
      </c>
      <c r="D240" s="61" t="str">
        <f>'дод 7'!C159</f>
        <v>Будівництво інших об'єктів комунальної власності</v>
      </c>
      <c r="E240" s="114">
        <f t="shared" si="120"/>
        <v>0</v>
      </c>
      <c r="F240" s="114"/>
      <c r="G240" s="114"/>
      <c r="H240" s="114"/>
      <c r="I240" s="114"/>
      <c r="J240" s="114">
        <f t="shared" si="122"/>
        <v>40310585</v>
      </c>
      <c r="K240" s="114">
        <f>39750000+1567447+258138-1800000+200000+135000+200000</f>
        <v>40310585</v>
      </c>
      <c r="L240" s="114"/>
      <c r="M240" s="114"/>
      <c r="N240" s="114"/>
      <c r="O240" s="114">
        <f>39750000+1567447+258138-1800000+200000+135000+200000</f>
        <v>40310585</v>
      </c>
      <c r="P240" s="114">
        <f t="shared" si="121"/>
        <v>40310585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  <c r="TH240" s="23"/>
    </row>
    <row r="241" spans="1:528" s="22" customFormat="1" ht="31.5" x14ac:dyDescent="0.25">
      <c r="A241" s="60" t="s">
        <v>438</v>
      </c>
      <c r="B241" s="108">
        <v>7340</v>
      </c>
      <c r="C241" s="60" t="s">
        <v>114</v>
      </c>
      <c r="D241" s="61" t="s">
        <v>1</v>
      </c>
      <c r="E241" s="114">
        <f t="shared" si="120"/>
        <v>0</v>
      </c>
      <c r="F241" s="114"/>
      <c r="G241" s="114"/>
      <c r="H241" s="114"/>
      <c r="I241" s="114"/>
      <c r="J241" s="114">
        <f t="shared" si="122"/>
        <v>3742084</v>
      </c>
      <c r="K241" s="114">
        <f>6000000-2067496-104420-86000</f>
        <v>3742084</v>
      </c>
      <c r="L241" s="114"/>
      <c r="M241" s="114"/>
      <c r="N241" s="114"/>
      <c r="O241" s="114">
        <f>6000000-2067496-104420-86000</f>
        <v>3742084</v>
      </c>
      <c r="P241" s="114">
        <f t="shared" si="121"/>
        <v>3742084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</row>
    <row r="242" spans="1:528" s="22" customFormat="1" ht="53.25" customHeight="1" x14ac:dyDescent="0.25">
      <c r="A242" s="60" t="s">
        <v>380</v>
      </c>
      <c r="B242" s="108">
        <f>'дод 7'!A162</f>
        <v>7361</v>
      </c>
      <c r="C242" s="108" t="str">
        <f>'дод 7'!B162</f>
        <v>0490</v>
      </c>
      <c r="D242" s="61" t="str">
        <f>'дод 7'!C162</f>
        <v>Співфінансування інвестиційних проектів, що реалізуються за рахунок коштів державного фонду регіонального розвитку</v>
      </c>
      <c r="E242" s="114">
        <f t="shared" ref="E242" si="123">F242+I242</f>
        <v>0</v>
      </c>
      <c r="F242" s="114"/>
      <c r="G242" s="114"/>
      <c r="H242" s="114"/>
      <c r="I242" s="114"/>
      <c r="J242" s="114">
        <f t="shared" ref="J242" si="124">L242+O242</f>
        <v>10172673</v>
      </c>
      <c r="K242" s="114">
        <v>10172673</v>
      </c>
      <c r="L242" s="114"/>
      <c r="M242" s="114"/>
      <c r="N242" s="114"/>
      <c r="O242" s="114">
        <v>10172673</v>
      </c>
      <c r="P242" s="114">
        <f t="shared" si="121"/>
        <v>10172673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</row>
    <row r="243" spans="1:528" s="22" customFormat="1" ht="47.25" hidden="1" x14ac:dyDescent="0.25">
      <c r="A243" s="60" t="s">
        <v>375</v>
      </c>
      <c r="B243" s="108">
        <v>7363</v>
      </c>
      <c r="C243" s="60" t="s">
        <v>84</v>
      </c>
      <c r="D243" s="61" t="s">
        <v>407</v>
      </c>
      <c r="E243" s="114">
        <f t="shared" si="120"/>
        <v>0</v>
      </c>
      <c r="F243" s="114"/>
      <c r="G243" s="114"/>
      <c r="H243" s="114"/>
      <c r="I243" s="114"/>
      <c r="J243" s="114">
        <f t="shared" si="122"/>
        <v>0</v>
      </c>
      <c r="K243" s="114"/>
      <c r="L243" s="114"/>
      <c r="M243" s="114"/>
      <c r="N243" s="114"/>
      <c r="O243" s="114"/>
      <c r="P243" s="114">
        <f t="shared" si="121"/>
        <v>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  <c r="TH243" s="23"/>
    </row>
    <row r="244" spans="1:528" s="22" customFormat="1" ht="31.5" x14ac:dyDescent="0.25">
      <c r="A244" s="60" t="s">
        <v>441</v>
      </c>
      <c r="B244" s="108">
        <v>7370</v>
      </c>
      <c r="C244" s="60" t="s">
        <v>84</v>
      </c>
      <c r="D244" s="61" t="s">
        <v>442</v>
      </c>
      <c r="E244" s="114">
        <f>F244+I244</f>
        <v>104420</v>
      </c>
      <c r="F244" s="114">
        <v>104420</v>
      </c>
      <c r="G244" s="114"/>
      <c r="H244" s="114"/>
      <c r="I244" s="114"/>
      <c r="J244" s="114">
        <f t="shared" si="122"/>
        <v>0</v>
      </c>
      <c r="K244" s="114"/>
      <c r="L244" s="114"/>
      <c r="M244" s="114"/>
      <c r="N244" s="114"/>
      <c r="O244" s="114"/>
      <c r="P244" s="114">
        <f t="shared" si="121"/>
        <v>104420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  <c r="TH244" s="23"/>
    </row>
    <row r="245" spans="1:528" s="22" customFormat="1" ht="21.75" customHeight="1" x14ac:dyDescent="0.25">
      <c r="A245" s="60" t="s">
        <v>150</v>
      </c>
      <c r="B245" s="108" t="str">
        <f>'дод 7'!A182</f>
        <v>7640</v>
      </c>
      <c r="C245" s="108" t="str">
        <f>'дод 7'!B182</f>
        <v>0470</v>
      </c>
      <c r="D245" s="61" t="s">
        <v>485</v>
      </c>
      <c r="E245" s="114">
        <f t="shared" si="120"/>
        <v>1763607</v>
      </c>
      <c r="F245" s="114">
        <v>1763607</v>
      </c>
      <c r="G245" s="114"/>
      <c r="H245" s="114"/>
      <c r="I245" s="114"/>
      <c r="J245" s="114">
        <f t="shared" si="122"/>
        <v>136118416</v>
      </c>
      <c r="K245" s="114">
        <v>124644482</v>
      </c>
      <c r="L245" s="128"/>
      <c r="M245" s="114"/>
      <c r="N245" s="114"/>
      <c r="O245" s="114">
        <v>136118416</v>
      </c>
      <c r="P245" s="114">
        <f t="shared" si="121"/>
        <v>137882023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</row>
    <row r="246" spans="1:528" s="24" customFormat="1" ht="17.25" customHeight="1" x14ac:dyDescent="0.25">
      <c r="A246" s="89"/>
      <c r="B246" s="126"/>
      <c r="C246" s="126"/>
      <c r="D246" s="90" t="s">
        <v>429</v>
      </c>
      <c r="E246" s="116">
        <f t="shared" si="120"/>
        <v>0</v>
      </c>
      <c r="F246" s="116"/>
      <c r="G246" s="116"/>
      <c r="H246" s="116"/>
      <c r="I246" s="116"/>
      <c r="J246" s="116">
        <f t="shared" si="122"/>
        <v>96859595</v>
      </c>
      <c r="K246" s="116">
        <v>96859595</v>
      </c>
      <c r="L246" s="129"/>
      <c r="M246" s="116"/>
      <c r="N246" s="116"/>
      <c r="O246" s="116">
        <v>96859595</v>
      </c>
      <c r="P246" s="116">
        <f t="shared" si="121"/>
        <v>96859595</v>
      </c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  <c r="SO246" s="30"/>
      <c r="SP246" s="30"/>
      <c r="SQ246" s="30"/>
      <c r="SR246" s="30"/>
      <c r="SS246" s="30"/>
      <c r="ST246" s="30"/>
      <c r="SU246" s="30"/>
      <c r="SV246" s="30"/>
      <c r="SW246" s="30"/>
      <c r="SX246" s="30"/>
      <c r="SY246" s="30"/>
      <c r="SZ246" s="30"/>
      <c r="TA246" s="30"/>
      <c r="TB246" s="30"/>
      <c r="TC246" s="30"/>
      <c r="TD246" s="30"/>
      <c r="TE246" s="30"/>
      <c r="TF246" s="30"/>
      <c r="TG246" s="30"/>
      <c r="TH246" s="30"/>
    </row>
    <row r="247" spans="1:528" s="22" customFormat="1" ht="126" hidden="1" x14ac:dyDescent="0.25">
      <c r="A247" s="60" t="s">
        <v>378</v>
      </c>
      <c r="B247" s="108">
        <v>7691</v>
      </c>
      <c r="C247" s="37" t="s">
        <v>84</v>
      </c>
      <c r="D247" s="61" t="s">
        <v>321</v>
      </c>
      <c r="E247" s="114">
        <f t="shared" si="120"/>
        <v>0</v>
      </c>
      <c r="F247" s="114"/>
      <c r="G247" s="114"/>
      <c r="H247" s="114"/>
      <c r="I247" s="114"/>
      <c r="J247" s="114">
        <f t="shared" si="122"/>
        <v>0</v>
      </c>
      <c r="K247" s="114"/>
      <c r="L247" s="128"/>
      <c r="M247" s="114"/>
      <c r="N247" s="114"/>
      <c r="O247" s="114"/>
      <c r="P247" s="114">
        <f t="shared" si="121"/>
        <v>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</row>
    <row r="248" spans="1:528" s="22" customFormat="1" ht="33.75" customHeight="1" x14ac:dyDescent="0.25">
      <c r="A248" s="60" t="s">
        <v>560</v>
      </c>
      <c r="B248" s="108">
        <v>9750</v>
      </c>
      <c r="C248" s="60" t="s">
        <v>46</v>
      </c>
      <c r="D248" s="61" t="s">
        <v>561</v>
      </c>
      <c r="E248" s="114">
        <f t="shared" ref="E248" si="125">F248+I248</f>
        <v>0</v>
      </c>
      <c r="F248" s="114"/>
      <c r="G248" s="114"/>
      <c r="H248" s="114"/>
      <c r="I248" s="114"/>
      <c r="J248" s="114">
        <f t="shared" ref="J248" si="126">L248+O248</f>
        <v>86000</v>
      </c>
      <c r="K248" s="114">
        <v>86000</v>
      </c>
      <c r="L248" s="128"/>
      <c r="M248" s="114"/>
      <c r="N248" s="114"/>
      <c r="O248" s="114">
        <v>86000</v>
      </c>
      <c r="P248" s="114">
        <f t="shared" ref="P248" si="127">E248+J248</f>
        <v>86000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</row>
    <row r="249" spans="1:528" s="27" customFormat="1" ht="30.75" customHeight="1" x14ac:dyDescent="0.25">
      <c r="A249" s="125" t="s">
        <v>211</v>
      </c>
      <c r="B249" s="127"/>
      <c r="C249" s="127"/>
      <c r="D249" s="122" t="s">
        <v>41</v>
      </c>
      <c r="E249" s="110">
        <f>E250</f>
        <v>9565500</v>
      </c>
      <c r="F249" s="110">
        <f t="shared" ref="F249:J249" si="128">F250</f>
        <v>9565500</v>
      </c>
      <c r="G249" s="110">
        <f t="shared" si="128"/>
        <v>7405200</v>
      </c>
      <c r="H249" s="110">
        <f t="shared" si="128"/>
        <v>86000</v>
      </c>
      <c r="I249" s="110">
        <f t="shared" si="128"/>
        <v>0</v>
      </c>
      <c r="J249" s="110">
        <f t="shared" si="128"/>
        <v>1960391</v>
      </c>
      <c r="K249" s="110">
        <f t="shared" ref="K249" si="129">K250</f>
        <v>900000</v>
      </c>
      <c r="L249" s="110">
        <f t="shared" ref="L249" si="130">L250</f>
        <v>1060391</v>
      </c>
      <c r="M249" s="110">
        <f t="shared" ref="M249" si="131">M250</f>
        <v>0</v>
      </c>
      <c r="N249" s="110">
        <f t="shared" ref="N249" si="132">N250</f>
        <v>0</v>
      </c>
      <c r="O249" s="110">
        <f t="shared" ref="O249:P249" si="133">O250</f>
        <v>900000</v>
      </c>
      <c r="P249" s="110">
        <f t="shared" si="133"/>
        <v>11525891</v>
      </c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  <c r="IP249" s="32"/>
      <c r="IQ249" s="32"/>
      <c r="IR249" s="32"/>
      <c r="IS249" s="32"/>
      <c r="IT249" s="32"/>
      <c r="IU249" s="32"/>
      <c r="IV249" s="32"/>
      <c r="IW249" s="32"/>
      <c r="IX249" s="32"/>
      <c r="IY249" s="32"/>
      <c r="IZ249" s="32"/>
      <c r="JA249" s="32"/>
      <c r="JB249" s="32"/>
      <c r="JC249" s="32"/>
      <c r="JD249" s="32"/>
      <c r="JE249" s="32"/>
      <c r="JF249" s="32"/>
      <c r="JG249" s="32"/>
      <c r="JH249" s="32"/>
      <c r="JI249" s="32"/>
      <c r="JJ249" s="32"/>
      <c r="JK249" s="32"/>
      <c r="JL249" s="32"/>
      <c r="JM249" s="32"/>
      <c r="JN249" s="32"/>
      <c r="JO249" s="32"/>
      <c r="JP249" s="32"/>
      <c r="JQ249" s="32"/>
      <c r="JR249" s="32"/>
      <c r="JS249" s="32"/>
      <c r="JT249" s="32"/>
      <c r="JU249" s="32"/>
      <c r="JV249" s="32"/>
      <c r="JW249" s="32"/>
      <c r="JX249" s="32"/>
      <c r="JY249" s="32"/>
      <c r="JZ249" s="32"/>
      <c r="KA249" s="32"/>
      <c r="KB249" s="32"/>
      <c r="KC249" s="32"/>
      <c r="KD249" s="32"/>
      <c r="KE249" s="32"/>
      <c r="KF249" s="32"/>
      <c r="KG249" s="32"/>
      <c r="KH249" s="32"/>
      <c r="KI249" s="32"/>
      <c r="KJ249" s="32"/>
      <c r="KK249" s="32"/>
      <c r="KL249" s="32"/>
      <c r="KM249" s="32"/>
      <c r="KN249" s="32"/>
      <c r="KO249" s="32"/>
      <c r="KP249" s="32"/>
      <c r="KQ249" s="32"/>
      <c r="KR249" s="32"/>
      <c r="KS249" s="32"/>
      <c r="KT249" s="32"/>
      <c r="KU249" s="32"/>
      <c r="KV249" s="32"/>
      <c r="KW249" s="32"/>
      <c r="KX249" s="32"/>
      <c r="KY249" s="32"/>
      <c r="KZ249" s="32"/>
      <c r="LA249" s="32"/>
      <c r="LB249" s="32"/>
      <c r="LC249" s="32"/>
      <c r="LD249" s="32"/>
      <c r="LE249" s="32"/>
      <c r="LF249" s="32"/>
      <c r="LG249" s="32"/>
      <c r="LH249" s="32"/>
      <c r="LI249" s="32"/>
      <c r="LJ249" s="32"/>
      <c r="LK249" s="32"/>
      <c r="LL249" s="32"/>
      <c r="LM249" s="32"/>
      <c r="LN249" s="32"/>
      <c r="LO249" s="32"/>
      <c r="LP249" s="32"/>
      <c r="LQ249" s="32"/>
      <c r="LR249" s="32"/>
      <c r="LS249" s="32"/>
      <c r="LT249" s="32"/>
      <c r="LU249" s="32"/>
      <c r="LV249" s="32"/>
      <c r="LW249" s="32"/>
      <c r="LX249" s="32"/>
      <c r="LY249" s="32"/>
      <c r="LZ249" s="32"/>
      <c r="MA249" s="32"/>
      <c r="MB249" s="32"/>
      <c r="MC249" s="32"/>
      <c r="MD249" s="32"/>
      <c r="ME249" s="32"/>
      <c r="MF249" s="32"/>
      <c r="MG249" s="32"/>
      <c r="MH249" s="32"/>
      <c r="MI249" s="32"/>
      <c r="MJ249" s="32"/>
      <c r="MK249" s="32"/>
      <c r="ML249" s="32"/>
      <c r="MM249" s="32"/>
      <c r="MN249" s="32"/>
      <c r="MO249" s="32"/>
      <c r="MP249" s="32"/>
      <c r="MQ249" s="32"/>
      <c r="MR249" s="32"/>
      <c r="MS249" s="32"/>
      <c r="MT249" s="32"/>
      <c r="MU249" s="32"/>
      <c r="MV249" s="32"/>
      <c r="MW249" s="32"/>
      <c r="MX249" s="32"/>
      <c r="MY249" s="32"/>
      <c r="MZ249" s="32"/>
      <c r="NA249" s="32"/>
      <c r="NB249" s="32"/>
      <c r="NC249" s="32"/>
      <c r="ND249" s="32"/>
      <c r="NE249" s="32"/>
      <c r="NF249" s="32"/>
      <c r="NG249" s="32"/>
      <c r="NH249" s="32"/>
      <c r="NI249" s="32"/>
      <c r="NJ249" s="32"/>
      <c r="NK249" s="32"/>
      <c r="NL249" s="32"/>
      <c r="NM249" s="32"/>
      <c r="NN249" s="32"/>
      <c r="NO249" s="32"/>
      <c r="NP249" s="32"/>
      <c r="NQ249" s="32"/>
      <c r="NR249" s="32"/>
      <c r="NS249" s="32"/>
      <c r="NT249" s="32"/>
      <c r="NU249" s="32"/>
      <c r="NV249" s="32"/>
      <c r="NW249" s="32"/>
      <c r="NX249" s="32"/>
      <c r="NY249" s="32"/>
      <c r="NZ249" s="32"/>
      <c r="OA249" s="32"/>
      <c r="OB249" s="32"/>
      <c r="OC249" s="32"/>
      <c r="OD249" s="32"/>
      <c r="OE249" s="32"/>
      <c r="OF249" s="32"/>
      <c r="OG249" s="32"/>
      <c r="OH249" s="32"/>
      <c r="OI249" s="32"/>
      <c r="OJ249" s="32"/>
      <c r="OK249" s="32"/>
      <c r="OL249" s="32"/>
      <c r="OM249" s="32"/>
      <c r="ON249" s="32"/>
      <c r="OO249" s="32"/>
      <c r="OP249" s="32"/>
      <c r="OQ249" s="32"/>
      <c r="OR249" s="32"/>
      <c r="OS249" s="32"/>
      <c r="OT249" s="32"/>
      <c r="OU249" s="32"/>
      <c r="OV249" s="32"/>
      <c r="OW249" s="32"/>
      <c r="OX249" s="32"/>
      <c r="OY249" s="32"/>
      <c r="OZ249" s="32"/>
      <c r="PA249" s="32"/>
      <c r="PB249" s="32"/>
      <c r="PC249" s="32"/>
      <c r="PD249" s="32"/>
      <c r="PE249" s="32"/>
      <c r="PF249" s="32"/>
      <c r="PG249" s="32"/>
      <c r="PH249" s="32"/>
      <c r="PI249" s="32"/>
      <c r="PJ249" s="32"/>
      <c r="PK249" s="32"/>
      <c r="PL249" s="32"/>
      <c r="PM249" s="32"/>
      <c r="PN249" s="32"/>
      <c r="PO249" s="32"/>
      <c r="PP249" s="32"/>
      <c r="PQ249" s="32"/>
      <c r="PR249" s="32"/>
      <c r="PS249" s="32"/>
      <c r="PT249" s="32"/>
      <c r="PU249" s="32"/>
      <c r="PV249" s="32"/>
      <c r="PW249" s="32"/>
      <c r="PX249" s="32"/>
      <c r="PY249" s="32"/>
      <c r="PZ249" s="32"/>
      <c r="QA249" s="32"/>
      <c r="QB249" s="32"/>
      <c r="QC249" s="32"/>
      <c r="QD249" s="32"/>
      <c r="QE249" s="32"/>
      <c r="QF249" s="32"/>
      <c r="QG249" s="32"/>
      <c r="QH249" s="32"/>
      <c r="QI249" s="32"/>
      <c r="QJ249" s="32"/>
      <c r="QK249" s="32"/>
      <c r="QL249" s="32"/>
      <c r="QM249" s="32"/>
      <c r="QN249" s="32"/>
      <c r="QO249" s="32"/>
      <c r="QP249" s="32"/>
      <c r="QQ249" s="32"/>
      <c r="QR249" s="32"/>
      <c r="QS249" s="32"/>
      <c r="QT249" s="32"/>
      <c r="QU249" s="32"/>
      <c r="QV249" s="32"/>
      <c r="QW249" s="32"/>
      <c r="QX249" s="32"/>
      <c r="QY249" s="32"/>
      <c r="QZ249" s="32"/>
      <c r="RA249" s="32"/>
      <c r="RB249" s="32"/>
      <c r="RC249" s="32"/>
      <c r="RD249" s="32"/>
      <c r="RE249" s="32"/>
      <c r="RF249" s="32"/>
      <c r="RG249" s="32"/>
      <c r="RH249" s="32"/>
      <c r="RI249" s="32"/>
      <c r="RJ249" s="32"/>
      <c r="RK249" s="32"/>
      <c r="RL249" s="32"/>
      <c r="RM249" s="32"/>
      <c r="RN249" s="32"/>
      <c r="RO249" s="32"/>
      <c r="RP249" s="32"/>
      <c r="RQ249" s="32"/>
      <c r="RR249" s="32"/>
      <c r="RS249" s="32"/>
      <c r="RT249" s="32"/>
      <c r="RU249" s="32"/>
      <c r="RV249" s="32"/>
      <c r="RW249" s="32"/>
      <c r="RX249" s="32"/>
      <c r="RY249" s="32"/>
      <c r="RZ249" s="32"/>
      <c r="SA249" s="32"/>
      <c r="SB249" s="32"/>
      <c r="SC249" s="32"/>
      <c r="SD249" s="32"/>
      <c r="SE249" s="32"/>
      <c r="SF249" s="32"/>
      <c r="SG249" s="32"/>
      <c r="SH249" s="32"/>
      <c r="SI249" s="32"/>
      <c r="SJ249" s="32"/>
      <c r="SK249" s="32"/>
      <c r="SL249" s="32"/>
      <c r="SM249" s="32"/>
      <c r="SN249" s="32"/>
      <c r="SO249" s="32"/>
      <c r="SP249" s="32"/>
      <c r="SQ249" s="32"/>
      <c r="SR249" s="32"/>
      <c r="SS249" s="32"/>
      <c r="ST249" s="32"/>
      <c r="SU249" s="32"/>
      <c r="SV249" s="32"/>
      <c r="SW249" s="32"/>
      <c r="SX249" s="32"/>
      <c r="SY249" s="32"/>
      <c r="SZ249" s="32"/>
      <c r="TA249" s="32"/>
      <c r="TB249" s="32"/>
      <c r="TC249" s="32"/>
      <c r="TD249" s="32"/>
      <c r="TE249" s="32"/>
      <c r="TF249" s="32"/>
      <c r="TG249" s="32"/>
      <c r="TH249" s="32"/>
    </row>
    <row r="250" spans="1:528" s="34" customFormat="1" ht="35.25" customHeight="1" x14ac:dyDescent="0.25">
      <c r="A250" s="111" t="s">
        <v>212</v>
      </c>
      <c r="B250" s="124"/>
      <c r="C250" s="124"/>
      <c r="D250" s="82" t="s">
        <v>41</v>
      </c>
      <c r="E250" s="113">
        <f>E251+E252+E253+E254</f>
        <v>9565500</v>
      </c>
      <c r="F250" s="113">
        <f t="shared" ref="F250:P250" si="134">F251+F252+F253+F254</f>
        <v>9565500</v>
      </c>
      <c r="G250" s="113">
        <f t="shared" si="134"/>
        <v>7405200</v>
      </c>
      <c r="H250" s="113">
        <f t="shared" si="134"/>
        <v>86000</v>
      </c>
      <c r="I250" s="113">
        <f t="shared" si="134"/>
        <v>0</v>
      </c>
      <c r="J250" s="113">
        <f>J251+J252+J253+J254</f>
        <v>1960391</v>
      </c>
      <c r="K250" s="113">
        <f t="shared" si="134"/>
        <v>900000</v>
      </c>
      <c r="L250" s="113">
        <f t="shared" si="134"/>
        <v>1060391</v>
      </c>
      <c r="M250" s="113">
        <f t="shared" si="134"/>
        <v>0</v>
      </c>
      <c r="N250" s="113">
        <f t="shared" si="134"/>
        <v>0</v>
      </c>
      <c r="O250" s="113">
        <f t="shared" si="134"/>
        <v>900000</v>
      </c>
      <c r="P250" s="113">
        <f t="shared" si="134"/>
        <v>11525891</v>
      </c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  <c r="GE250" s="33"/>
      <c r="GF250" s="33"/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33"/>
      <c r="GZ250" s="33"/>
      <c r="HA250" s="33"/>
      <c r="HB250" s="33"/>
      <c r="HC250" s="33"/>
      <c r="HD250" s="33"/>
      <c r="HE250" s="33"/>
      <c r="HF250" s="33"/>
      <c r="HG250" s="33"/>
      <c r="HH250" s="33"/>
      <c r="HI250" s="33"/>
      <c r="HJ250" s="33"/>
      <c r="HK250" s="33"/>
      <c r="HL250" s="33"/>
      <c r="HM250" s="33"/>
      <c r="HN250" s="33"/>
      <c r="HO250" s="33"/>
      <c r="HP250" s="33"/>
      <c r="HQ250" s="33"/>
      <c r="HR250" s="33"/>
      <c r="HS250" s="33"/>
      <c r="HT250" s="33"/>
      <c r="HU250" s="33"/>
      <c r="HV250" s="33"/>
      <c r="HW250" s="33"/>
      <c r="HX250" s="33"/>
      <c r="HY250" s="33"/>
      <c r="HZ250" s="33"/>
      <c r="IA250" s="33"/>
      <c r="IB250" s="33"/>
      <c r="IC250" s="33"/>
      <c r="ID250" s="33"/>
      <c r="IE250" s="33"/>
      <c r="IF250" s="33"/>
      <c r="IG250" s="33"/>
      <c r="IH250" s="33"/>
      <c r="II250" s="33"/>
      <c r="IJ250" s="33"/>
      <c r="IK250" s="33"/>
      <c r="IL250" s="33"/>
      <c r="IM250" s="33"/>
      <c r="IN250" s="33"/>
      <c r="IO250" s="33"/>
      <c r="IP250" s="33"/>
      <c r="IQ250" s="33"/>
      <c r="IR250" s="33"/>
      <c r="IS250" s="33"/>
      <c r="IT250" s="33"/>
      <c r="IU250" s="33"/>
      <c r="IV250" s="33"/>
      <c r="IW250" s="33"/>
      <c r="IX250" s="33"/>
      <c r="IY250" s="33"/>
      <c r="IZ250" s="33"/>
      <c r="JA250" s="33"/>
      <c r="JB250" s="33"/>
      <c r="JC250" s="33"/>
      <c r="JD250" s="33"/>
      <c r="JE250" s="33"/>
      <c r="JF250" s="33"/>
      <c r="JG250" s="33"/>
      <c r="JH250" s="33"/>
      <c r="JI250" s="33"/>
      <c r="JJ250" s="33"/>
      <c r="JK250" s="33"/>
      <c r="JL250" s="33"/>
      <c r="JM250" s="33"/>
      <c r="JN250" s="33"/>
      <c r="JO250" s="33"/>
      <c r="JP250" s="33"/>
      <c r="JQ250" s="33"/>
      <c r="JR250" s="33"/>
      <c r="JS250" s="33"/>
      <c r="JT250" s="33"/>
      <c r="JU250" s="33"/>
      <c r="JV250" s="33"/>
      <c r="JW250" s="33"/>
      <c r="JX250" s="33"/>
      <c r="JY250" s="33"/>
      <c r="JZ250" s="33"/>
      <c r="KA250" s="33"/>
      <c r="KB250" s="33"/>
      <c r="KC250" s="33"/>
      <c r="KD250" s="33"/>
      <c r="KE250" s="33"/>
      <c r="KF250" s="33"/>
      <c r="KG250" s="33"/>
      <c r="KH250" s="33"/>
      <c r="KI250" s="33"/>
      <c r="KJ250" s="33"/>
      <c r="KK250" s="33"/>
      <c r="KL250" s="33"/>
      <c r="KM250" s="33"/>
      <c r="KN250" s="33"/>
      <c r="KO250" s="33"/>
      <c r="KP250" s="33"/>
      <c r="KQ250" s="33"/>
      <c r="KR250" s="33"/>
      <c r="KS250" s="33"/>
      <c r="KT250" s="33"/>
      <c r="KU250" s="33"/>
      <c r="KV250" s="33"/>
      <c r="KW250" s="33"/>
      <c r="KX250" s="33"/>
      <c r="KY250" s="33"/>
      <c r="KZ250" s="33"/>
      <c r="LA250" s="33"/>
      <c r="LB250" s="33"/>
      <c r="LC250" s="33"/>
      <c r="LD250" s="33"/>
      <c r="LE250" s="33"/>
      <c r="LF250" s="33"/>
      <c r="LG250" s="33"/>
      <c r="LH250" s="33"/>
      <c r="LI250" s="33"/>
      <c r="LJ250" s="33"/>
      <c r="LK250" s="33"/>
      <c r="LL250" s="33"/>
      <c r="LM250" s="33"/>
      <c r="LN250" s="33"/>
      <c r="LO250" s="33"/>
      <c r="LP250" s="33"/>
      <c r="LQ250" s="33"/>
      <c r="LR250" s="33"/>
      <c r="LS250" s="33"/>
      <c r="LT250" s="33"/>
      <c r="LU250" s="33"/>
      <c r="LV250" s="33"/>
      <c r="LW250" s="33"/>
      <c r="LX250" s="33"/>
      <c r="LY250" s="33"/>
      <c r="LZ250" s="33"/>
      <c r="MA250" s="33"/>
      <c r="MB250" s="33"/>
      <c r="MC250" s="33"/>
      <c r="MD250" s="33"/>
      <c r="ME250" s="33"/>
      <c r="MF250" s="33"/>
      <c r="MG250" s="33"/>
      <c r="MH250" s="33"/>
      <c r="MI250" s="33"/>
      <c r="MJ250" s="33"/>
      <c r="MK250" s="33"/>
      <c r="ML250" s="33"/>
      <c r="MM250" s="33"/>
      <c r="MN250" s="33"/>
      <c r="MO250" s="33"/>
      <c r="MP250" s="33"/>
      <c r="MQ250" s="33"/>
      <c r="MR250" s="33"/>
      <c r="MS250" s="33"/>
      <c r="MT250" s="33"/>
      <c r="MU250" s="33"/>
      <c r="MV250" s="33"/>
      <c r="MW250" s="33"/>
      <c r="MX250" s="33"/>
      <c r="MY250" s="33"/>
      <c r="MZ250" s="33"/>
      <c r="NA250" s="33"/>
      <c r="NB250" s="33"/>
      <c r="NC250" s="33"/>
      <c r="ND250" s="33"/>
      <c r="NE250" s="33"/>
      <c r="NF250" s="33"/>
      <c r="NG250" s="33"/>
      <c r="NH250" s="33"/>
      <c r="NI250" s="33"/>
      <c r="NJ250" s="33"/>
      <c r="NK250" s="33"/>
      <c r="NL250" s="33"/>
      <c r="NM250" s="33"/>
      <c r="NN250" s="33"/>
      <c r="NO250" s="33"/>
      <c r="NP250" s="33"/>
      <c r="NQ250" s="33"/>
      <c r="NR250" s="33"/>
      <c r="NS250" s="33"/>
      <c r="NT250" s="33"/>
      <c r="NU250" s="33"/>
      <c r="NV250" s="33"/>
      <c r="NW250" s="33"/>
      <c r="NX250" s="33"/>
      <c r="NY250" s="33"/>
      <c r="NZ250" s="33"/>
      <c r="OA250" s="33"/>
      <c r="OB250" s="33"/>
      <c r="OC250" s="33"/>
      <c r="OD250" s="33"/>
      <c r="OE250" s="33"/>
      <c r="OF250" s="33"/>
      <c r="OG250" s="33"/>
      <c r="OH250" s="33"/>
      <c r="OI250" s="33"/>
      <c r="OJ250" s="33"/>
      <c r="OK250" s="33"/>
      <c r="OL250" s="33"/>
      <c r="OM250" s="33"/>
      <c r="ON250" s="33"/>
      <c r="OO250" s="33"/>
      <c r="OP250" s="33"/>
      <c r="OQ250" s="33"/>
      <c r="OR250" s="33"/>
      <c r="OS250" s="33"/>
      <c r="OT250" s="33"/>
      <c r="OU250" s="33"/>
      <c r="OV250" s="33"/>
      <c r="OW250" s="33"/>
      <c r="OX250" s="33"/>
      <c r="OY250" s="33"/>
      <c r="OZ250" s="33"/>
      <c r="PA250" s="33"/>
      <c r="PB250" s="33"/>
      <c r="PC250" s="33"/>
      <c r="PD250" s="33"/>
      <c r="PE250" s="33"/>
      <c r="PF250" s="33"/>
      <c r="PG250" s="33"/>
      <c r="PH250" s="33"/>
      <c r="PI250" s="33"/>
      <c r="PJ250" s="33"/>
      <c r="PK250" s="33"/>
      <c r="PL250" s="33"/>
      <c r="PM250" s="33"/>
      <c r="PN250" s="33"/>
      <c r="PO250" s="33"/>
      <c r="PP250" s="33"/>
      <c r="PQ250" s="33"/>
      <c r="PR250" s="33"/>
      <c r="PS250" s="33"/>
      <c r="PT250" s="33"/>
      <c r="PU250" s="33"/>
      <c r="PV250" s="33"/>
      <c r="PW250" s="33"/>
      <c r="PX250" s="33"/>
      <c r="PY250" s="33"/>
      <c r="PZ250" s="33"/>
      <c r="QA250" s="33"/>
      <c r="QB250" s="33"/>
      <c r="QC250" s="33"/>
      <c r="QD250" s="33"/>
      <c r="QE250" s="33"/>
      <c r="QF250" s="33"/>
      <c r="QG250" s="33"/>
      <c r="QH250" s="33"/>
      <c r="QI250" s="33"/>
      <c r="QJ250" s="33"/>
      <c r="QK250" s="33"/>
      <c r="QL250" s="33"/>
      <c r="QM250" s="33"/>
      <c r="QN250" s="33"/>
      <c r="QO250" s="33"/>
      <c r="QP250" s="33"/>
      <c r="QQ250" s="33"/>
      <c r="QR250" s="33"/>
      <c r="QS250" s="33"/>
      <c r="QT250" s="33"/>
      <c r="QU250" s="33"/>
      <c r="QV250" s="33"/>
      <c r="QW250" s="33"/>
      <c r="QX250" s="33"/>
      <c r="QY250" s="33"/>
      <c r="QZ250" s="33"/>
      <c r="RA250" s="33"/>
      <c r="RB250" s="33"/>
      <c r="RC250" s="33"/>
      <c r="RD250" s="33"/>
      <c r="RE250" s="33"/>
      <c r="RF250" s="33"/>
      <c r="RG250" s="33"/>
      <c r="RH250" s="33"/>
      <c r="RI250" s="33"/>
      <c r="RJ250" s="33"/>
      <c r="RK250" s="33"/>
      <c r="RL250" s="33"/>
      <c r="RM250" s="33"/>
      <c r="RN250" s="33"/>
      <c r="RO250" s="33"/>
      <c r="RP250" s="33"/>
      <c r="RQ250" s="33"/>
      <c r="RR250" s="33"/>
      <c r="RS250" s="33"/>
      <c r="RT250" s="33"/>
      <c r="RU250" s="33"/>
      <c r="RV250" s="33"/>
      <c r="RW250" s="33"/>
      <c r="RX250" s="33"/>
      <c r="RY250" s="33"/>
      <c r="RZ250" s="33"/>
      <c r="SA250" s="33"/>
      <c r="SB250" s="33"/>
      <c r="SC250" s="33"/>
      <c r="SD250" s="33"/>
      <c r="SE250" s="33"/>
      <c r="SF250" s="33"/>
      <c r="SG250" s="33"/>
      <c r="SH250" s="33"/>
      <c r="SI250" s="33"/>
      <c r="SJ250" s="33"/>
      <c r="SK250" s="33"/>
      <c r="SL250" s="33"/>
      <c r="SM250" s="33"/>
      <c r="SN250" s="33"/>
      <c r="SO250" s="33"/>
      <c r="SP250" s="33"/>
      <c r="SQ250" s="33"/>
      <c r="SR250" s="33"/>
      <c r="SS250" s="33"/>
      <c r="ST250" s="33"/>
      <c r="SU250" s="33"/>
      <c r="SV250" s="33"/>
      <c r="SW250" s="33"/>
      <c r="SX250" s="33"/>
      <c r="SY250" s="33"/>
      <c r="SZ250" s="33"/>
      <c r="TA250" s="33"/>
      <c r="TB250" s="33"/>
      <c r="TC250" s="33"/>
      <c r="TD250" s="33"/>
      <c r="TE250" s="33"/>
      <c r="TF250" s="33"/>
      <c r="TG250" s="33"/>
      <c r="TH250" s="33"/>
    </row>
    <row r="251" spans="1:528" s="22" customFormat="1" ht="47.25" x14ac:dyDescent="0.25">
      <c r="A251" s="60" t="s">
        <v>213</v>
      </c>
      <c r="B251" s="108" t="str">
        <f>'дод 7'!A19</f>
        <v>0160</v>
      </c>
      <c r="C251" s="108" t="str">
        <f>'дод 7'!B19</f>
        <v>0111</v>
      </c>
      <c r="D251" s="36" t="s">
        <v>515</v>
      </c>
      <c r="E251" s="114">
        <f>F251+I251</f>
        <v>9390500</v>
      </c>
      <c r="F251" s="114">
        <v>9390500</v>
      </c>
      <c r="G251" s="114">
        <v>7405200</v>
      </c>
      <c r="H251" s="114">
        <v>86000</v>
      </c>
      <c r="I251" s="114"/>
      <c r="J251" s="114">
        <f t="shared" si="122"/>
        <v>0</v>
      </c>
      <c r="K251" s="114"/>
      <c r="L251" s="114"/>
      <c r="M251" s="114"/>
      <c r="N251" s="114"/>
      <c r="O251" s="114"/>
      <c r="P251" s="114">
        <f>E251+J251</f>
        <v>9390500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</row>
    <row r="252" spans="1:528" s="22" customFormat="1" ht="31.5" x14ac:dyDescent="0.25">
      <c r="A252" s="60" t="s">
        <v>318</v>
      </c>
      <c r="B252" s="108" t="str">
        <f>'дод 7'!A144</f>
        <v>6090</v>
      </c>
      <c r="C252" s="108" t="str">
        <f>'дод 7'!B144</f>
        <v>0640</v>
      </c>
      <c r="D252" s="61" t="str">
        <f>'дод 7'!C144</f>
        <v>Інша діяльність у сфері житлово-комунального господарства</v>
      </c>
      <c r="E252" s="114">
        <f>F252+I252</f>
        <v>175000</v>
      </c>
      <c r="F252" s="114">
        <v>175000</v>
      </c>
      <c r="G252" s="114"/>
      <c r="H252" s="114"/>
      <c r="I252" s="114"/>
      <c r="J252" s="114">
        <f t="shared" si="122"/>
        <v>0</v>
      </c>
      <c r="K252" s="114"/>
      <c r="L252" s="114"/>
      <c r="M252" s="114"/>
      <c r="N252" s="114"/>
      <c r="O252" s="114"/>
      <c r="P252" s="114">
        <f>E252+J252</f>
        <v>175000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</row>
    <row r="253" spans="1:528" s="22" customFormat="1" ht="36" customHeight="1" x14ac:dyDescent="0.25">
      <c r="A253" s="60" t="s">
        <v>471</v>
      </c>
      <c r="B253" s="60" t="s">
        <v>472</v>
      </c>
      <c r="C253" s="60" t="s">
        <v>114</v>
      </c>
      <c r="D253" s="61" t="s">
        <v>474</v>
      </c>
      <c r="E253" s="114">
        <f>F253+I253</f>
        <v>0</v>
      </c>
      <c r="F253" s="114"/>
      <c r="G253" s="114"/>
      <c r="H253" s="114"/>
      <c r="I253" s="114"/>
      <c r="J253" s="114">
        <f t="shared" si="122"/>
        <v>900000</v>
      </c>
      <c r="K253" s="114">
        <v>900000</v>
      </c>
      <c r="L253" s="114"/>
      <c r="M253" s="114"/>
      <c r="N253" s="114"/>
      <c r="O253" s="114">
        <v>900000</v>
      </c>
      <c r="P253" s="114">
        <f>E253+J253</f>
        <v>900000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</row>
    <row r="254" spans="1:528" s="22" customFormat="1" ht="118.5" customHeight="1" x14ac:dyDescent="0.25">
      <c r="A254" s="118" t="s">
        <v>306</v>
      </c>
      <c r="B254" s="42" t="str">
        <f>'дод 7'!A189</f>
        <v>7691</v>
      </c>
      <c r="C254" s="42" t="str">
        <f>'дод 7'!B189</f>
        <v>0490</v>
      </c>
      <c r="D254" s="36" t="str">
        <f>'дод 7'!C189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4" s="114">
        <f>F254+I254</f>
        <v>0</v>
      </c>
      <c r="F254" s="114"/>
      <c r="G254" s="114"/>
      <c r="H254" s="114"/>
      <c r="I254" s="114"/>
      <c r="J254" s="114">
        <f t="shared" si="122"/>
        <v>1060391</v>
      </c>
      <c r="K254" s="114"/>
      <c r="L254" s="114">
        <v>1060391</v>
      </c>
      <c r="M254" s="114"/>
      <c r="N254" s="114"/>
      <c r="O254" s="114"/>
      <c r="P254" s="114">
        <f>E254+J254</f>
        <v>1060391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</row>
    <row r="255" spans="1:528" s="27" customFormat="1" ht="34.5" customHeight="1" x14ac:dyDescent="0.25">
      <c r="A255" s="125" t="s">
        <v>216</v>
      </c>
      <c r="B255" s="127"/>
      <c r="C255" s="127"/>
      <c r="D255" s="122" t="s">
        <v>43</v>
      </c>
      <c r="E255" s="110">
        <f>E256</f>
        <v>4301300</v>
      </c>
      <c r="F255" s="110">
        <f t="shared" ref="F255:J256" si="135">F256</f>
        <v>4301300</v>
      </c>
      <c r="G255" s="110">
        <f t="shared" si="135"/>
        <v>3301600</v>
      </c>
      <c r="H255" s="110">
        <f t="shared" si="135"/>
        <v>46000</v>
      </c>
      <c r="I255" s="110">
        <f t="shared" si="135"/>
        <v>0</v>
      </c>
      <c r="J255" s="110">
        <f t="shared" si="135"/>
        <v>0</v>
      </c>
      <c r="K255" s="110">
        <f t="shared" ref="K255:K256" si="136">K256</f>
        <v>0</v>
      </c>
      <c r="L255" s="110">
        <f t="shared" ref="L255:L256" si="137">L256</f>
        <v>0</v>
      </c>
      <c r="M255" s="110">
        <f t="shared" ref="M255:M256" si="138">M256</f>
        <v>0</v>
      </c>
      <c r="N255" s="110">
        <f t="shared" ref="N255:N256" si="139">N256</f>
        <v>0</v>
      </c>
      <c r="O255" s="110">
        <f t="shared" ref="O255:P256" si="140">O256</f>
        <v>0</v>
      </c>
      <c r="P255" s="110">
        <f t="shared" si="140"/>
        <v>4301300</v>
      </c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  <c r="IT255" s="32"/>
      <c r="IU255" s="32"/>
      <c r="IV255" s="32"/>
      <c r="IW255" s="32"/>
      <c r="IX255" s="32"/>
      <c r="IY255" s="32"/>
      <c r="IZ255" s="32"/>
      <c r="JA255" s="32"/>
      <c r="JB255" s="32"/>
      <c r="JC255" s="32"/>
      <c r="JD255" s="32"/>
      <c r="JE255" s="32"/>
      <c r="JF255" s="32"/>
      <c r="JG255" s="32"/>
      <c r="JH255" s="32"/>
      <c r="JI255" s="32"/>
      <c r="JJ255" s="32"/>
      <c r="JK255" s="32"/>
      <c r="JL255" s="32"/>
      <c r="JM255" s="32"/>
      <c r="JN255" s="32"/>
      <c r="JO255" s="32"/>
      <c r="JP255" s="32"/>
      <c r="JQ255" s="32"/>
      <c r="JR255" s="32"/>
      <c r="JS255" s="32"/>
      <c r="JT255" s="32"/>
      <c r="JU255" s="32"/>
      <c r="JV255" s="32"/>
      <c r="JW255" s="32"/>
      <c r="JX255" s="32"/>
      <c r="JY255" s="32"/>
      <c r="JZ255" s="32"/>
      <c r="KA255" s="32"/>
      <c r="KB255" s="32"/>
      <c r="KC255" s="32"/>
      <c r="KD255" s="32"/>
      <c r="KE255" s="32"/>
      <c r="KF255" s="32"/>
      <c r="KG255" s="32"/>
      <c r="KH255" s="32"/>
      <c r="KI255" s="32"/>
      <c r="KJ255" s="32"/>
      <c r="KK255" s="32"/>
      <c r="KL255" s="32"/>
      <c r="KM255" s="32"/>
      <c r="KN255" s="32"/>
      <c r="KO255" s="32"/>
      <c r="KP255" s="32"/>
      <c r="KQ255" s="32"/>
      <c r="KR255" s="32"/>
      <c r="KS255" s="32"/>
      <c r="KT255" s="32"/>
      <c r="KU255" s="32"/>
      <c r="KV255" s="32"/>
      <c r="KW255" s="32"/>
      <c r="KX255" s="32"/>
      <c r="KY255" s="32"/>
      <c r="KZ255" s="32"/>
      <c r="LA255" s="32"/>
      <c r="LB255" s="32"/>
      <c r="LC255" s="32"/>
      <c r="LD255" s="32"/>
      <c r="LE255" s="32"/>
      <c r="LF255" s="32"/>
      <c r="LG255" s="32"/>
      <c r="LH255" s="32"/>
      <c r="LI255" s="32"/>
      <c r="LJ255" s="32"/>
      <c r="LK255" s="32"/>
      <c r="LL255" s="32"/>
      <c r="LM255" s="32"/>
      <c r="LN255" s="32"/>
      <c r="LO255" s="32"/>
      <c r="LP255" s="32"/>
      <c r="LQ255" s="32"/>
      <c r="LR255" s="32"/>
      <c r="LS255" s="32"/>
      <c r="LT255" s="32"/>
      <c r="LU255" s="32"/>
      <c r="LV255" s="32"/>
      <c r="LW255" s="32"/>
      <c r="LX255" s="32"/>
      <c r="LY255" s="32"/>
      <c r="LZ255" s="32"/>
      <c r="MA255" s="32"/>
      <c r="MB255" s="32"/>
      <c r="MC255" s="32"/>
      <c r="MD255" s="32"/>
      <c r="ME255" s="32"/>
      <c r="MF255" s="32"/>
      <c r="MG255" s="32"/>
      <c r="MH255" s="32"/>
      <c r="MI255" s="32"/>
      <c r="MJ255" s="32"/>
      <c r="MK255" s="32"/>
      <c r="ML255" s="32"/>
      <c r="MM255" s="32"/>
      <c r="MN255" s="32"/>
      <c r="MO255" s="32"/>
      <c r="MP255" s="32"/>
      <c r="MQ255" s="32"/>
      <c r="MR255" s="32"/>
      <c r="MS255" s="32"/>
      <c r="MT255" s="32"/>
      <c r="MU255" s="32"/>
      <c r="MV255" s="32"/>
      <c r="MW255" s="32"/>
      <c r="MX255" s="32"/>
      <c r="MY255" s="32"/>
      <c r="MZ255" s="32"/>
      <c r="NA255" s="32"/>
      <c r="NB255" s="32"/>
      <c r="NC255" s="32"/>
      <c r="ND255" s="32"/>
      <c r="NE255" s="32"/>
      <c r="NF255" s="32"/>
      <c r="NG255" s="32"/>
      <c r="NH255" s="32"/>
      <c r="NI255" s="32"/>
      <c r="NJ255" s="32"/>
      <c r="NK255" s="32"/>
      <c r="NL255" s="32"/>
      <c r="NM255" s="32"/>
      <c r="NN255" s="32"/>
      <c r="NO255" s="32"/>
      <c r="NP255" s="32"/>
      <c r="NQ255" s="32"/>
      <c r="NR255" s="32"/>
      <c r="NS255" s="32"/>
      <c r="NT255" s="32"/>
      <c r="NU255" s="32"/>
      <c r="NV255" s="32"/>
      <c r="NW255" s="32"/>
      <c r="NX255" s="32"/>
      <c r="NY255" s="32"/>
      <c r="NZ255" s="32"/>
      <c r="OA255" s="32"/>
      <c r="OB255" s="32"/>
      <c r="OC255" s="32"/>
      <c r="OD255" s="32"/>
      <c r="OE255" s="32"/>
      <c r="OF255" s="32"/>
      <c r="OG255" s="32"/>
      <c r="OH255" s="32"/>
      <c r="OI255" s="32"/>
      <c r="OJ255" s="32"/>
      <c r="OK255" s="32"/>
      <c r="OL255" s="32"/>
      <c r="OM255" s="32"/>
      <c r="ON255" s="32"/>
      <c r="OO255" s="32"/>
      <c r="OP255" s="32"/>
      <c r="OQ255" s="32"/>
      <c r="OR255" s="32"/>
      <c r="OS255" s="32"/>
      <c r="OT255" s="32"/>
      <c r="OU255" s="32"/>
      <c r="OV255" s="32"/>
      <c r="OW255" s="32"/>
      <c r="OX255" s="32"/>
      <c r="OY255" s="32"/>
      <c r="OZ255" s="32"/>
      <c r="PA255" s="32"/>
      <c r="PB255" s="32"/>
      <c r="PC255" s="32"/>
      <c r="PD255" s="32"/>
      <c r="PE255" s="32"/>
      <c r="PF255" s="32"/>
      <c r="PG255" s="32"/>
      <c r="PH255" s="32"/>
      <c r="PI255" s="32"/>
      <c r="PJ255" s="32"/>
      <c r="PK255" s="32"/>
      <c r="PL255" s="32"/>
      <c r="PM255" s="32"/>
      <c r="PN255" s="32"/>
      <c r="PO255" s="32"/>
      <c r="PP255" s="32"/>
      <c r="PQ255" s="32"/>
      <c r="PR255" s="32"/>
      <c r="PS255" s="32"/>
      <c r="PT255" s="32"/>
      <c r="PU255" s="32"/>
      <c r="PV255" s="32"/>
      <c r="PW255" s="32"/>
      <c r="PX255" s="32"/>
      <c r="PY255" s="32"/>
      <c r="PZ255" s="32"/>
      <c r="QA255" s="32"/>
      <c r="QB255" s="32"/>
      <c r="QC255" s="32"/>
      <c r="QD255" s="32"/>
      <c r="QE255" s="32"/>
      <c r="QF255" s="32"/>
      <c r="QG255" s="32"/>
      <c r="QH255" s="32"/>
      <c r="QI255" s="32"/>
      <c r="QJ255" s="32"/>
      <c r="QK255" s="32"/>
      <c r="QL255" s="32"/>
      <c r="QM255" s="32"/>
      <c r="QN255" s="32"/>
      <c r="QO255" s="32"/>
      <c r="QP255" s="32"/>
      <c r="QQ255" s="32"/>
      <c r="QR255" s="32"/>
      <c r="QS255" s="32"/>
      <c r="QT255" s="32"/>
      <c r="QU255" s="32"/>
      <c r="QV255" s="32"/>
      <c r="QW255" s="32"/>
      <c r="QX255" s="32"/>
      <c r="QY255" s="32"/>
      <c r="QZ255" s="32"/>
      <c r="RA255" s="32"/>
      <c r="RB255" s="32"/>
      <c r="RC255" s="32"/>
      <c r="RD255" s="32"/>
      <c r="RE255" s="32"/>
      <c r="RF255" s="32"/>
      <c r="RG255" s="32"/>
      <c r="RH255" s="32"/>
      <c r="RI255" s="32"/>
      <c r="RJ255" s="32"/>
      <c r="RK255" s="32"/>
      <c r="RL255" s="32"/>
      <c r="RM255" s="32"/>
      <c r="RN255" s="32"/>
      <c r="RO255" s="32"/>
      <c r="RP255" s="32"/>
      <c r="RQ255" s="32"/>
      <c r="RR255" s="32"/>
      <c r="RS255" s="32"/>
      <c r="RT255" s="32"/>
      <c r="RU255" s="32"/>
      <c r="RV255" s="32"/>
      <c r="RW255" s="32"/>
      <c r="RX255" s="32"/>
      <c r="RY255" s="32"/>
      <c r="RZ255" s="32"/>
      <c r="SA255" s="32"/>
      <c r="SB255" s="32"/>
      <c r="SC255" s="32"/>
      <c r="SD255" s="32"/>
      <c r="SE255" s="32"/>
      <c r="SF255" s="32"/>
      <c r="SG255" s="32"/>
      <c r="SH255" s="32"/>
      <c r="SI255" s="32"/>
      <c r="SJ255" s="32"/>
      <c r="SK255" s="32"/>
      <c r="SL255" s="32"/>
      <c r="SM255" s="32"/>
      <c r="SN255" s="32"/>
      <c r="SO255" s="32"/>
      <c r="SP255" s="32"/>
      <c r="SQ255" s="32"/>
      <c r="SR255" s="32"/>
      <c r="SS255" s="32"/>
      <c r="ST255" s="32"/>
      <c r="SU255" s="32"/>
      <c r="SV255" s="32"/>
      <c r="SW255" s="32"/>
      <c r="SX255" s="32"/>
      <c r="SY255" s="32"/>
      <c r="SZ255" s="32"/>
      <c r="TA255" s="32"/>
      <c r="TB255" s="32"/>
      <c r="TC255" s="32"/>
      <c r="TD255" s="32"/>
      <c r="TE255" s="32"/>
      <c r="TF255" s="32"/>
      <c r="TG255" s="32"/>
      <c r="TH255" s="32"/>
    </row>
    <row r="256" spans="1:528" s="34" customFormat="1" ht="35.25" customHeight="1" x14ac:dyDescent="0.25">
      <c r="A256" s="111" t="s">
        <v>214</v>
      </c>
      <c r="B256" s="124"/>
      <c r="C256" s="124"/>
      <c r="D256" s="82" t="s">
        <v>43</v>
      </c>
      <c r="E256" s="113">
        <f>E257</f>
        <v>4301300</v>
      </c>
      <c r="F256" s="113">
        <f t="shared" si="135"/>
        <v>4301300</v>
      </c>
      <c r="G256" s="113">
        <f t="shared" si="135"/>
        <v>3301600</v>
      </c>
      <c r="H256" s="113">
        <f t="shared" si="135"/>
        <v>46000</v>
      </c>
      <c r="I256" s="113">
        <f t="shared" si="135"/>
        <v>0</v>
      </c>
      <c r="J256" s="113">
        <f t="shared" si="135"/>
        <v>0</v>
      </c>
      <c r="K256" s="113">
        <f t="shared" si="136"/>
        <v>0</v>
      </c>
      <c r="L256" s="113">
        <f t="shared" si="137"/>
        <v>0</v>
      </c>
      <c r="M256" s="113">
        <f t="shared" si="138"/>
        <v>0</v>
      </c>
      <c r="N256" s="113">
        <f t="shared" si="139"/>
        <v>0</v>
      </c>
      <c r="O256" s="113">
        <f t="shared" si="140"/>
        <v>0</v>
      </c>
      <c r="P256" s="113">
        <f t="shared" si="140"/>
        <v>4301300</v>
      </c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  <c r="QA256" s="33"/>
      <c r="QB256" s="33"/>
      <c r="QC256" s="33"/>
      <c r="QD256" s="33"/>
      <c r="QE256" s="33"/>
      <c r="QF256" s="33"/>
      <c r="QG256" s="33"/>
      <c r="QH256" s="33"/>
      <c r="QI256" s="33"/>
      <c r="QJ256" s="33"/>
      <c r="QK256" s="33"/>
      <c r="QL256" s="33"/>
      <c r="QM256" s="33"/>
      <c r="QN256" s="33"/>
      <c r="QO256" s="33"/>
      <c r="QP256" s="33"/>
      <c r="QQ256" s="33"/>
      <c r="QR256" s="33"/>
      <c r="QS256" s="33"/>
      <c r="QT256" s="33"/>
      <c r="QU256" s="33"/>
      <c r="QV256" s="33"/>
      <c r="QW256" s="33"/>
      <c r="QX256" s="33"/>
      <c r="QY256" s="33"/>
      <c r="QZ256" s="33"/>
      <c r="RA256" s="33"/>
      <c r="RB256" s="33"/>
      <c r="RC256" s="33"/>
      <c r="RD256" s="33"/>
      <c r="RE256" s="33"/>
      <c r="RF256" s="33"/>
      <c r="RG256" s="33"/>
      <c r="RH256" s="33"/>
      <c r="RI256" s="33"/>
      <c r="RJ256" s="33"/>
      <c r="RK256" s="33"/>
      <c r="RL256" s="33"/>
      <c r="RM256" s="33"/>
      <c r="RN256" s="33"/>
      <c r="RO256" s="33"/>
      <c r="RP256" s="33"/>
      <c r="RQ256" s="33"/>
      <c r="RR256" s="33"/>
      <c r="RS256" s="33"/>
      <c r="RT256" s="33"/>
      <c r="RU256" s="33"/>
      <c r="RV256" s="33"/>
      <c r="RW256" s="33"/>
      <c r="RX256" s="33"/>
      <c r="RY256" s="33"/>
      <c r="RZ256" s="33"/>
      <c r="SA256" s="33"/>
      <c r="SB256" s="33"/>
      <c r="SC256" s="33"/>
      <c r="SD256" s="33"/>
      <c r="SE256" s="33"/>
      <c r="SF256" s="33"/>
      <c r="SG256" s="33"/>
      <c r="SH256" s="33"/>
      <c r="SI256" s="33"/>
      <c r="SJ256" s="33"/>
      <c r="SK256" s="33"/>
      <c r="SL256" s="33"/>
      <c r="SM256" s="33"/>
      <c r="SN256" s="33"/>
      <c r="SO256" s="33"/>
      <c r="SP256" s="33"/>
      <c r="SQ256" s="33"/>
      <c r="SR256" s="33"/>
      <c r="SS256" s="33"/>
      <c r="ST256" s="33"/>
      <c r="SU256" s="33"/>
      <c r="SV256" s="33"/>
      <c r="SW256" s="33"/>
      <c r="SX256" s="33"/>
      <c r="SY256" s="33"/>
      <c r="SZ256" s="33"/>
      <c r="TA256" s="33"/>
      <c r="TB256" s="33"/>
      <c r="TC256" s="33"/>
      <c r="TD256" s="33"/>
      <c r="TE256" s="33"/>
      <c r="TF256" s="33"/>
      <c r="TG256" s="33"/>
      <c r="TH256" s="33"/>
    </row>
    <row r="257" spans="1:528" s="22" customFormat="1" ht="49.5" customHeight="1" x14ac:dyDescent="0.25">
      <c r="A257" s="60" t="s">
        <v>215</v>
      </c>
      <c r="B257" s="108" t="str">
        <f>'дод 7'!A19</f>
        <v>0160</v>
      </c>
      <c r="C257" s="108" t="str">
        <f>'дод 7'!B19</f>
        <v>0111</v>
      </c>
      <c r="D257" s="36" t="s">
        <v>515</v>
      </c>
      <c r="E257" s="114">
        <f>F257+I257</f>
        <v>4301300</v>
      </c>
      <c r="F257" s="114">
        <v>4301300</v>
      </c>
      <c r="G257" s="114">
        <v>3301600</v>
      </c>
      <c r="H257" s="114">
        <v>46000</v>
      </c>
      <c r="I257" s="114"/>
      <c r="J257" s="114">
        <f>L257+O257</f>
        <v>0</v>
      </c>
      <c r="K257" s="114"/>
      <c r="L257" s="114"/>
      <c r="M257" s="114"/>
      <c r="N257" s="114"/>
      <c r="O257" s="114"/>
      <c r="P257" s="114">
        <f>E257+J257</f>
        <v>4301300</v>
      </c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</row>
    <row r="258" spans="1:528" s="27" customFormat="1" ht="37.5" customHeight="1" x14ac:dyDescent="0.25">
      <c r="A258" s="125" t="s">
        <v>217</v>
      </c>
      <c r="B258" s="127"/>
      <c r="C258" s="127"/>
      <c r="D258" s="122" t="s">
        <v>40</v>
      </c>
      <c r="E258" s="110">
        <f>E259</f>
        <v>21443300</v>
      </c>
      <c r="F258" s="110">
        <f t="shared" ref="F258:J258" si="141">F259</f>
        <v>20943300</v>
      </c>
      <c r="G258" s="110">
        <f t="shared" si="141"/>
        <v>14962200</v>
      </c>
      <c r="H258" s="110">
        <f t="shared" si="141"/>
        <v>286600</v>
      </c>
      <c r="I258" s="110">
        <f t="shared" si="141"/>
        <v>500000</v>
      </c>
      <c r="J258" s="110">
        <f t="shared" si="141"/>
        <v>83000</v>
      </c>
      <c r="K258" s="110">
        <f t="shared" ref="K258" si="142">K259</f>
        <v>83000</v>
      </c>
      <c r="L258" s="110">
        <f t="shared" ref="L258" si="143">L259</f>
        <v>0</v>
      </c>
      <c r="M258" s="110">
        <f t="shared" ref="M258" si="144">M259</f>
        <v>0</v>
      </c>
      <c r="N258" s="110">
        <f t="shared" ref="N258" si="145">N259</f>
        <v>0</v>
      </c>
      <c r="O258" s="110">
        <f t="shared" ref="O258" si="146">O259</f>
        <v>83000</v>
      </c>
      <c r="P258" s="110">
        <f>P259</f>
        <v>21526300</v>
      </c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 s="32"/>
      <c r="FU258" s="32"/>
      <c r="FV258" s="32"/>
      <c r="FW258" s="32"/>
      <c r="FX258" s="32"/>
      <c r="FY258" s="32"/>
      <c r="FZ258" s="32"/>
      <c r="GA258" s="32"/>
      <c r="GB258" s="32"/>
      <c r="GC258" s="32"/>
      <c r="GD258" s="32"/>
      <c r="GE258" s="32"/>
      <c r="GF258" s="32"/>
      <c r="GG258" s="32"/>
      <c r="GH258" s="32"/>
      <c r="GI258" s="32"/>
      <c r="GJ258" s="32"/>
      <c r="GK258" s="32"/>
      <c r="GL258" s="32"/>
      <c r="GM258" s="32"/>
      <c r="GN258" s="32"/>
      <c r="GO258" s="32"/>
      <c r="GP258" s="32"/>
      <c r="GQ258" s="32"/>
      <c r="GR258" s="32"/>
      <c r="GS258" s="32"/>
      <c r="GT258" s="32"/>
      <c r="GU258" s="32"/>
      <c r="GV258" s="32"/>
      <c r="GW258" s="32"/>
      <c r="GX258" s="32"/>
      <c r="GY258" s="32"/>
      <c r="GZ258" s="32"/>
      <c r="HA258" s="32"/>
      <c r="HB258" s="32"/>
      <c r="HC258" s="32"/>
      <c r="HD258" s="32"/>
      <c r="HE258" s="32"/>
      <c r="HF258" s="32"/>
      <c r="HG258" s="32"/>
      <c r="HH258" s="32"/>
      <c r="HI258" s="32"/>
      <c r="HJ258" s="32"/>
      <c r="HK258" s="32"/>
      <c r="HL258" s="32"/>
      <c r="HM258" s="32"/>
      <c r="HN258" s="32"/>
      <c r="HO258" s="32"/>
      <c r="HP258" s="32"/>
      <c r="HQ258" s="32"/>
      <c r="HR258" s="32"/>
      <c r="HS258" s="32"/>
      <c r="HT258" s="32"/>
      <c r="HU258" s="32"/>
      <c r="HV258" s="32"/>
      <c r="HW258" s="32"/>
      <c r="HX258" s="32"/>
      <c r="HY258" s="32"/>
      <c r="HZ258" s="32"/>
      <c r="IA258" s="32"/>
      <c r="IB258" s="32"/>
      <c r="IC258" s="32"/>
      <c r="ID258" s="32"/>
      <c r="IE258" s="32"/>
      <c r="IF258" s="32"/>
      <c r="IG258" s="32"/>
      <c r="IH258" s="32"/>
      <c r="II258" s="32"/>
      <c r="IJ258" s="32"/>
      <c r="IK258" s="32"/>
      <c r="IL258" s="32"/>
      <c r="IM258" s="32"/>
      <c r="IN258" s="32"/>
      <c r="IO258" s="32"/>
      <c r="IP258" s="32"/>
      <c r="IQ258" s="32"/>
      <c r="IR258" s="32"/>
      <c r="IS258" s="32"/>
      <c r="IT258" s="32"/>
      <c r="IU258" s="32"/>
      <c r="IV258" s="32"/>
      <c r="IW258" s="32"/>
      <c r="IX258" s="32"/>
      <c r="IY258" s="32"/>
      <c r="IZ258" s="32"/>
      <c r="JA258" s="32"/>
      <c r="JB258" s="32"/>
      <c r="JC258" s="32"/>
      <c r="JD258" s="32"/>
      <c r="JE258" s="32"/>
      <c r="JF258" s="32"/>
      <c r="JG258" s="32"/>
      <c r="JH258" s="32"/>
      <c r="JI258" s="32"/>
      <c r="JJ258" s="32"/>
      <c r="JK258" s="32"/>
      <c r="JL258" s="32"/>
      <c r="JM258" s="32"/>
      <c r="JN258" s="32"/>
      <c r="JO258" s="32"/>
      <c r="JP258" s="32"/>
      <c r="JQ258" s="32"/>
      <c r="JR258" s="32"/>
      <c r="JS258" s="32"/>
      <c r="JT258" s="32"/>
      <c r="JU258" s="32"/>
      <c r="JV258" s="32"/>
      <c r="JW258" s="32"/>
      <c r="JX258" s="32"/>
      <c r="JY258" s="32"/>
      <c r="JZ258" s="32"/>
      <c r="KA258" s="32"/>
      <c r="KB258" s="32"/>
      <c r="KC258" s="32"/>
      <c r="KD258" s="32"/>
      <c r="KE258" s="32"/>
      <c r="KF258" s="32"/>
      <c r="KG258" s="32"/>
      <c r="KH258" s="32"/>
      <c r="KI258" s="32"/>
      <c r="KJ258" s="32"/>
      <c r="KK258" s="32"/>
      <c r="KL258" s="32"/>
      <c r="KM258" s="32"/>
      <c r="KN258" s="32"/>
      <c r="KO258" s="32"/>
      <c r="KP258" s="32"/>
      <c r="KQ258" s="32"/>
      <c r="KR258" s="32"/>
      <c r="KS258" s="32"/>
      <c r="KT258" s="32"/>
      <c r="KU258" s="32"/>
      <c r="KV258" s="32"/>
      <c r="KW258" s="32"/>
      <c r="KX258" s="32"/>
      <c r="KY258" s="32"/>
      <c r="KZ258" s="32"/>
      <c r="LA258" s="32"/>
      <c r="LB258" s="32"/>
      <c r="LC258" s="32"/>
      <c r="LD258" s="32"/>
      <c r="LE258" s="32"/>
      <c r="LF258" s="32"/>
      <c r="LG258" s="32"/>
      <c r="LH258" s="32"/>
      <c r="LI258" s="32"/>
      <c r="LJ258" s="32"/>
      <c r="LK258" s="32"/>
      <c r="LL258" s="32"/>
      <c r="LM258" s="32"/>
      <c r="LN258" s="32"/>
      <c r="LO258" s="32"/>
      <c r="LP258" s="32"/>
      <c r="LQ258" s="32"/>
      <c r="LR258" s="32"/>
      <c r="LS258" s="32"/>
      <c r="LT258" s="32"/>
      <c r="LU258" s="32"/>
      <c r="LV258" s="32"/>
      <c r="LW258" s="32"/>
      <c r="LX258" s="32"/>
      <c r="LY258" s="32"/>
      <c r="LZ258" s="32"/>
      <c r="MA258" s="32"/>
      <c r="MB258" s="32"/>
      <c r="MC258" s="32"/>
      <c r="MD258" s="32"/>
      <c r="ME258" s="32"/>
      <c r="MF258" s="32"/>
      <c r="MG258" s="32"/>
      <c r="MH258" s="32"/>
      <c r="MI258" s="32"/>
      <c r="MJ258" s="32"/>
      <c r="MK258" s="32"/>
      <c r="ML258" s="32"/>
      <c r="MM258" s="32"/>
      <c r="MN258" s="32"/>
      <c r="MO258" s="32"/>
      <c r="MP258" s="32"/>
      <c r="MQ258" s="32"/>
      <c r="MR258" s="32"/>
      <c r="MS258" s="32"/>
      <c r="MT258" s="32"/>
      <c r="MU258" s="32"/>
      <c r="MV258" s="32"/>
      <c r="MW258" s="32"/>
      <c r="MX258" s="32"/>
      <c r="MY258" s="32"/>
      <c r="MZ258" s="32"/>
      <c r="NA258" s="32"/>
      <c r="NB258" s="32"/>
      <c r="NC258" s="32"/>
      <c r="ND258" s="32"/>
      <c r="NE258" s="32"/>
      <c r="NF258" s="32"/>
      <c r="NG258" s="32"/>
      <c r="NH258" s="32"/>
      <c r="NI258" s="32"/>
      <c r="NJ258" s="32"/>
      <c r="NK258" s="32"/>
      <c r="NL258" s="32"/>
      <c r="NM258" s="32"/>
      <c r="NN258" s="32"/>
      <c r="NO258" s="32"/>
      <c r="NP258" s="32"/>
      <c r="NQ258" s="32"/>
      <c r="NR258" s="32"/>
      <c r="NS258" s="32"/>
      <c r="NT258" s="32"/>
      <c r="NU258" s="32"/>
      <c r="NV258" s="32"/>
      <c r="NW258" s="32"/>
      <c r="NX258" s="32"/>
      <c r="NY258" s="32"/>
      <c r="NZ258" s="32"/>
      <c r="OA258" s="32"/>
      <c r="OB258" s="32"/>
      <c r="OC258" s="32"/>
      <c r="OD258" s="32"/>
      <c r="OE258" s="32"/>
      <c r="OF258" s="32"/>
      <c r="OG258" s="32"/>
      <c r="OH258" s="32"/>
      <c r="OI258" s="32"/>
      <c r="OJ258" s="32"/>
      <c r="OK258" s="32"/>
      <c r="OL258" s="32"/>
      <c r="OM258" s="32"/>
      <c r="ON258" s="32"/>
      <c r="OO258" s="32"/>
      <c r="OP258" s="32"/>
      <c r="OQ258" s="32"/>
      <c r="OR258" s="32"/>
      <c r="OS258" s="32"/>
      <c r="OT258" s="32"/>
      <c r="OU258" s="32"/>
      <c r="OV258" s="32"/>
      <c r="OW258" s="32"/>
      <c r="OX258" s="32"/>
      <c r="OY258" s="32"/>
      <c r="OZ258" s="32"/>
      <c r="PA258" s="32"/>
      <c r="PB258" s="32"/>
      <c r="PC258" s="32"/>
      <c r="PD258" s="32"/>
      <c r="PE258" s="32"/>
      <c r="PF258" s="32"/>
      <c r="PG258" s="32"/>
      <c r="PH258" s="32"/>
      <c r="PI258" s="32"/>
      <c r="PJ258" s="32"/>
      <c r="PK258" s="32"/>
      <c r="PL258" s="32"/>
      <c r="PM258" s="32"/>
      <c r="PN258" s="32"/>
      <c r="PO258" s="32"/>
      <c r="PP258" s="32"/>
      <c r="PQ258" s="32"/>
      <c r="PR258" s="32"/>
      <c r="PS258" s="32"/>
      <c r="PT258" s="32"/>
      <c r="PU258" s="32"/>
      <c r="PV258" s="32"/>
      <c r="PW258" s="32"/>
      <c r="PX258" s="32"/>
      <c r="PY258" s="32"/>
      <c r="PZ258" s="32"/>
      <c r="QA258" s="32"/>
      <c r="QB258" s="32"/>
      <c r="QC258" s="32"/>
      <c r="QD258" s="32"/>
      <c r="QE258" s="32"/>
      <c r="QF258" s="32"/>
      <c r="QG258" s="32"/>
      <c r="QH258" s="32"/>
      <c r="QI258" s="32"/>
      <c r="QJ258" s="32"/>
      <c r="QK258" s="32"/>
      <c r="QL258" s="32"/>
      <c r="QM258" s="32"/>
      <c r="QN258" s="32"/>
      <c r="QO258" s="32"/>
      <c r="QP258" s="32"/>
      <c r="QQ258" s="32"/>
      <c r="QR258" s="32"/>
      <c r="QS258" s="32"/>
      <c r="QT258" s="32"/>
      <c r="QU258" s="32"/>
      <c r="QV258" s="32"/>
      <c r="QW258" s="32"/>
      <c r="QX258" s="32"/>
      <c r="QY258" s="32"/>
      <c r="QZ258" s="32"/>
      <c r="RA258" s="32"/>
      <c r="RB258" s="32"/>
      <c r="RC258" s="32"/>
      <c r="RD258" s="32"/>
      <c r="RE258" s="32"/>
      <c r="RF258" s="32"/>
      <c r="RG258" s="32"/>
      <c r="RH258" s="32"/>
      <c r="RI258" s="32"/>
      <c r="RJ258" s="32"/>
      <c r="RK258" s="32"/>
      <c r="RL258" s="32"/>
      <c r="RM258" s="32"/>
      <c r="RN258" s="32"/>
      <c r="RO258" s="32"/>
      <c r="RP258" s="32"/>
      <c r="RQ258" s="32"/>
      <c r="RR258" s="32"/>
      <c r="RS258" s="32"/>
      <c r="RT258" s="32"/>
      <c r="RU258" s="32"/>
      <c r="RV258" s="32"/>
      <c r="RW258" s="32"/>
      <c r="RX258" s="32"/>
      <c r="RY258" s="32"/>
      <c r="RZ258" s="32"/>
      <c r="SA258" s="32"/>
      <c r="SB258" s="32"/>
      <c r="SC258" s="32"/>
      <c r="SD258" s="32"/>
      <c r="SE258" s="32"/>
      <c r="SF258" s="32"/>
      <c r="SG258" s="32"/>
      <c r="SH258" s="32"/>
      <c r="SI258" s="32"/>
      <c r="SJ258" s="32"/>
      <c r="SK258" s="32"/>
      <c r="SL258" s="32"/>
      <c r="SM258" s="32"/>
      <c r="SN258" s="32"/>
      <c r="SO258" s="32"/>
      <c r="SP258" s="32"/>
      <c r="SQ258" s="32"/>
      <c r="SR258" s="32"/>
      <c r="SS258" s="32"/>
      <c r="ST258" s="32"/>
      <c r="SU258" s="32"/>
      <c r="SV258" s="32"/>
      <c r="SW258" s="32"/>
      <c r="SX258" s="32"/>
      <c r="SY258" s="32"/>
      <c r="SZ258" s="32"/>
      <c r="TA258" s="32"/>
      <c r="TB258" s="32"/>
      <c r="TC258" s="32"/>
      <c r="TD258" s="32"/>
      <c r="TE258" s="32"/>
      <c r="TF258" s="32"/>
      <c r="TG258" s="32"/>
      <c r="TH258" s="32"/>
    </row>
    <row r="259" spans="1:528" s="34" customFormat="1" ht="33.75" customHeight="1" x14ac:dyDescent="0.25">
      <c r="A259" s="111" t="s">
        <v>218</v>
      </c>
      <c r="B259" s="124"/>
      <c r="C259" s="124"/>
      <c r="D259" s="82" t="s">
        <v>40</v>
      </c>
      <c r="E259" s="113">
        <f>E260+E261++E262+E263+E264+E265</f>
        <v>21443300</v>
      </c>
      <c r="F259" s="113">
        <f t="shared" ref="F259:P259" si="147">F260+F261++F262+F263+F264+F265</f>
        <v>20943300</v>
      </c>
      <c r="G259" s="113">
        <f t="shared" si="147"/>
        <v>14962200</v>
      </c>
      <c r="H259" s="113">
        <f t="shared" si="147"/>
        <v>286600</v>
      </c>
      <c r="I259" s="113">
        <f t="shared" si="147"/>
        <v>500000</v>
      </c>
      <c r="J259" s="113">
        <f t="shared" si="147"/>
        <v>83000</v>
      </c>
      <c r="K259" s="113">
        <f>K260+K261++K262+K263+K264+K265</f>
        <v>83000</v>
      </c>
      <c r="L259" s="113">
        <f t="shared" si="147"/>
        <v>0</v>
      </c>
      <c r="M259" s="113">
        <f t="shared" si="147"/>
        <v>0</v>
      </c>
      <c r="N259" s="113">
        <f t="shared" si="147"/>
        <v>0</v>
      </c>
      <c r="O259" s="113">
        <f t="shared" si="147"/>
        <v>83000</v>
      </c>
      <c r="P259" s="113">
        <f t="shared" si="147"/>
        <v>21526300</v>
      </c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33"/>
      <c r="GZ259" s="33"/>
      <c r="HA259" s="33"/>
      <c r="HB259" s="33"/>
      <c r="HC259" s="33"/>
      <c r="HD259" s="33"/>
      <c r="HE259" s="33"/>
      <c r="HF259" s="33"/>
      <c r="HG259" s="33"/>
      <c r="HH259" s="33"/>
      <c r="HI259" s="33"/>
      <c r="HJ259" s="33"/>
      <c r="HK259" s="33"/>
      <c r="HL259" s="33"/>
      <c r="HM259" s="33"/>
      <c r="HN259" s="33"/>
      <c r="HO259" s="33"/>
      <c r="HP259" s="33"/>
      <c r="HQ259" s="33"/>
      <c r="HR259" s="33"/>
      <c r="HS259" s="33"/>
      <c r="HT259" s="33"/>
      <c r="HU259" s="33"/>
      <c r="HV259" s="33"/>
      <c r="HW259" s="33"/>
      <c r="HX259" s="33"/>
      <c r="HY259" s="33"/>
      <c r="HZ259" s="33"/>
      <c r="IA259" s="33"/>
      <c r="IB259" s="33"/>
      <c r="IC259" s="33"/>
      <c r="ID259" s="33"/>
      <c r="IE259" s="33"/>
      <c r="IF259" s="33"/>
      <c r="IG259" s="33"/>
      <c r="IH259" s="33"/>
      <c r="II259" s="33"/>
      <c r="IJ259" s="33"/>
      <c r="IK259" s="33"/>
      <c r="IL259" s="33"/>
      <c r="IM259" s="33"/>
      <c r="IN259" s="33"/>
      <c r="IO259" s="33"/>
      <c r="IP259" s="33"/>
      <c r="IQ259" s="33"/>
      <c r="IR259" s="33"/>
      <c r="IS259" s="33"/>
      <c r="IT259" s="33"/>
      <c r="IU259" s="33"/>
      <c r="IV259" s="33"/>
      <c r="IW259" s="33"/>
      <c r="IX259" s="33"/>
      <c r="IY259" s="33"/>
      <c r="IZ259" s="33"/>
      <c r="JA259" s="33"/>
      <c r="JB259" s="33"/>
      <c r="JC259" s="33"/>
      <c r="JD259" s="33"/>
      <c r="JE259" s="33"/>
      <c r="JF259" s="33"/>
      <c r="JG259" s="33"/>
      <c r="JH259" s="33"/>
      <c r="JI259" s="33"/>
      <c r="JJ259" s="33"/>
      <c r="JK259" s="33"/>
      <c r="JL259" s="33"/>
      <c r="JM259" s="33"/>
      <c r="JN259" s="33"/>
      <c r="JO259" s="33"/>
      <c r="JP259" s="33"/>
      <c r="JQ259" s="33"/>
      <c r="JR259" s="33"/>
      <c r="JS259" s="33"/>
      <c r="JT259" s="33"/>
      <c r="JU259" s="33"/>
      <c r="JV259" s="33"/>
      <c r="JW259" s="33"/>
      <c r="JX259" s="33"/>
      <c r="JY259" s="33"/>
      <c r="JZ259" s="33"/>
      <c r="KA259" s="33"/>
      <c r="KB259" s="33"/>
      <c r="KC259" s="33"/>
      <c r="KD259" s="33"/>
      <c r="KE259" s="33"/>
      <c r="KF259" s="33"/>
      <c r="KG259" s="33"/>
      <c r="KH259" s="33"/>
      <c r="KI259" s="33"/>
      <c r="KJ259" s="33"/>
      <c r="KK259" s="33"/>
      <c r="KL259" s="33"/>
      <c r="KM259" s="33"/>
      <c r="KN259" s="33"/>
      <c r="KO259" s="33"/>
      <c r="KP259" s="33"/>
      <c r="KQ259" s="33"/>
      <c r="KR259" s="33"/>
      <c r="KS259" s="33"/>
      <c r="KT259" s="33"/>
      <c r="KU259" s="33"/>
      <c r="KV259" s="33"/>
      <c r="KW259" s="33"/>
      <c r="KX259" s="33"/>
      <c r="KY259" s="33"/>
      <c r="KZ259" s="33"/>
      <c r="LA259" s="33"/>
      <c r="LB259" s="33"/>
      <c r="LC259" s="33"/>
      <c r="LD259" s="33"/>
      <c r="LE259" s="33"/>
      <c r="LF259" s="33"/>
      <c r="LG259" s="33"/>
      <c r="LH259" s="33"/>
      <c r="LI259" s="33"/>
      <c r="LJ259" s="33"/>
      <c r="LK259" s="33"/>
      <c r="LL259" s="33"/>
      <c r="LM259" s="33"/>
      <c r="LN259" s="33"/>
      <c r="LO259" s="33"/>
      <c r="LP259" s="33"/>
      <c r="LQ259" s="33"/>
      <c r="LR259" s="33"/>
      <c r="LS259" s="33"/>
      <c r="LT259" s="33"/>
      <c r="LU259" s="33"/>
      <c r="LV259" s="33"/>
      <c r="LW259" s="33"/>
      <c r="LX259" s="33"/>
      <c r="LY259" s="33"/>
      <c r="LZ259" s="33"/>
      <c r="MA259" s="33"/>
      <c r="MB259" s="33"/>
      <c r="MC259" s="33"/>
      <c r="MD259" s="33"/>
      <c r="ME259" s="33"/>
      <c r="MF259" s="33"/>
      <c r="MG259" s="33"/>
      <c r="MH259" s="33"/>
      <c r="MI259" s="33"/>
      <c r="MJ259" s="33"/>
      <c r="MK259" s="33"/>
      <c r="ML259" s="33"/>
      <c r="MM259" s="33"/>
      <c r="MN259" s="33"/>
      <c r="MO259" s="33"/>
      <c r="MP259" s="33"/>
      <c r="MQ259" s="33"/>
      <c r="MR259" s="33"/>
      <c r="MS259" s="33"/>
      <c r="MT259" s="33"/>
      <c r="MU259" s="33"/>
      <c r="MV259" s="33"/>
      <c r="MW259" s="33"/>
      <c r="MX259" s="33"/>
      <c r="MY259" s="33"/>
      <c r="MZ259" s="33"/>
      <c r="NA259" s="33"/>
      <c r="NB259" s="33"/>
      <c r="NC259" s="33"/>
      <c r="ND259" s="33"/>
      <c r="NE259" s="33"/>
      <c r="NF259" s="33"/>
      <c r="NG259" s="33"/>
      <c r="NH259" s="33"/>
      <c r="NI259" s="33"/>
      <c r="NJ259" s="33"/>
      <c r="NK259" s="33"/>
      <c r="NL259" s="33"/>
      <c r="NM259" s="33"/>
      <c r="NN259" s="33"/>
      <c r="NO259" s="33"/>
      <c r="NP259" s="33"/>
      <c r="NQ259" s="33"/>
      <c r="NR259" s="33"/>
      <c r="NS259" s="33"/>
      <c r="NT259" s="33"/>
      <c r="NU259" s="33"/>
      <c r="NV259" s="33"/>
      <c r="NW259" s="33"/>
      <c r="NX259" s="33"/>
      <c r="NY259" s="33"/>
      <c r="NZ259" s="33"/>
      <c r="OA259" s="33"/>
      <c r="OB259" s="33"/>
      <c r="OC259" s="33"/>
      <c r="OD259" s="33"/>
      <c r="OE259" s="33"/>
      <c r="OF259" s="33"/>
      <c r="OG259" s="33"/>
      <c r="OH259" s="33"/>
      <c r="OI259" s="33"/>
      <c r="OJ259" s="33"/>
      <c r="OK259" s="33"/>
      <c r="OL259" s="33"/>
      <c r="OM259" s="33"/>
      <c r="ON259" s="33"/>
      <c r="OO259" s="33"/>
      <c r="OP259" s="33"/>
      <c r="OQ259" s="33"/>
      <c r="OR259" s="33"/>
      <c r="OS259" s="33"/>
      <c r="OT259" s="33"/>
      <c r="OU259" s="33"/>
      <c r="OV259" s="33"/>
      <c r="OW259" s="33"/>
      <c r="OX259" s="33"/>
      <c r="OY259" s="33"/>
      <c r="OZ259" s="33"/>
      <c r="PA259" s="33"/>
      <c r="PB259" s="33"/>
      <c r="PC259" s="33"/>
      <c r="PD259" s="33"/>
      <c r="PE259" s="33"/>
      <c r="PF259" s="33"/>
      <c r="PG259" s="33"/>
      <c r="PH259" s="33"/>
      <c r="PI259" s="33"/>
      <c r="PJ259" s="33"/>
      <c r="PK259" s="33"/>
      <c r="PL259" s="33"/>
      <c r="PM259" s="33"/>
      <c r="PN259" s="33"/>
      <c r="PO259" s="33"/>
      <c r="PP259" s="33"/>
      <c r="PQ259" s="33"/>
      <c r="PR259" s="33"/>
      <c r="PS259" s="33"/>
      <c r="PT259" s="33"/>
      <c r="PU259" s="33"/>
      <c r="PV259" s="33"/>
      <c r="PW259" s="33"/>
      <c r="PX259" s="33"/>
      <c r="PY259" s="33"/>
      <c r="PZ259" s="33"/>
      <c r="QA259" s="33"/>
      <c r="QB259" s="33"/>
      <c r="QC259" s="33"/>
      <c r="QD259" s="33"/>
      <c r="QE259" s="33"/>
      <c r="QF259" s="33"/>
      <c r="QG259" s="33"/>
      <c r="QH259" s="33"/>
      <c r="QI259" s="33"/>
      <c r="QJ259" s="33"/>
      <c r="QK259" s="33"/>
      <c r="QL259" s="33"/>
      <c r="QM259" s="33"/>
      <c r="QN259" s="33"/>
      <c r="QO259" s="33"/>
      <c r="QP259" s="33"/>
      <c r="QQ259" s="33"/>
      <c r="QR259" s="33"/>
      <c r="QS259" s="33"/>
      <c r="QT259" s="33"/>
      <c r="QU259" s="33"/>
      <c r="QV259" s="33"/>
      <c r="QW259" s="33"/>
      <c r="QX259" s="33"/>
      <c r="QY259" s="33"/>
      <c r="QZ259" s="33"/>
      <c r="RA259" s="33"/>
      <c r="RB259" s="33"/>
      <c r="RC259" s="33"/>
      <c r="RD259" s="33"/>
      <c r="RE259" s="33"/>
      <c r="RF259" s="33"/>
      <c r="RG259" s="33"/>
      <c r="RH259" s="33"/>
      <c r="RI259" s="33"/>
      <c r="RJ259" s="33"/>
      <c r="RK259" s="33"/>
      <c r="RL259" s="33"/>
      <c r="RM259" s="33"/>
      <c r="RN259" s="33"/>
      <c r="RO259" s="33"/>
      <c r="RP259" s="33"/>
      <c r="RQ259" s="33"/>
      <c r="RR259" s="33"/>
      <c r="RS259" s="33"/>
      <c r="RT259" s="33"/>
      <c r="RU259" s="33"/>
      <c r="RV259" s="33"/>
      <c r="RW259" s="33"/>
      <c r="RX259" s="33"/>
      <c r="RY259" s="33"/>
      <c r="RZ259" s="33"/>
      <c r="SA259" s="33"/>
      <c r="SB259" s="33"/>
      <c r="SC259" s="33"/>
      <c r="SD259" s="33"/>
      <c r="SE259" s="33"/>
      <c r="SF259" s="33"/>
      <c r="SG259" s="33"/>
      <c r="SH259" s="33"/>
      <c r="SI259" s="33"/>
      <c r="SJ259" s="33"/>
      <c r="SK259" s="33"/>
      <c r="SL259" s="33"/>
      <c r="SM259" s="33"/>
      <c r="SN259" s="33"/>
      <c r="SO259" s="33"/>
      <c r="SP259" s="33"/>
      <c r="SQ259" s="33"/>
      <c r="SR259" s="33"/>
      <c r="SS259" s="33"/>
      <c r="ST259" s="33"/>
      <c r="SU259" s="33"/>
      <c r="SV259" s="33"/>
      <c r="SW259" s="33"/>
      <c r="SX259" s="33"/>
      <c r="SY259" s="33"/>
      <c r="SZ259" s="33"/>
      <c r="TA259" s="33"/>
      <c r="TB259" s="33"/>
      <c r="TC259" s="33"/>
      <c r="TD259" s="33"/>
      <c r="TE259" s="33"/>
      <c r="TF259" s="33"/>
      <c r="TG259" s="33"/>
      <c r="TH259" s="33"/>
    </row>
    <row r="260" spans="1:528" s="22" customFormat="1" ht="47.25" x14ac:dyDescent="0.25">
      <c r="A260" s="60" t="s">
        <v>219</v>
      </c>
      <c r="B260" s="108" t="str">
        <f>'дод 7'!A19</f>
        <v>0160</v>
      </c>
      <c r="C260" s="108" t="str">
        <f>'дод 7'!B19</f>
        <v>0111</v>
      </c>
      <c r="D260" s="36" t="s">
        <v>515</v>
      </c>
      <c r="E260" s="114">
        <f t="shared" ref="E260:E265" si="148">F260+I260</f>
        <v>19290300</v>
      </c>
      <c r="F260" s="114">
        <v>19290300</v>
      </c>
      <c r="G260" s="114">
        <v>14962200</v>
      </c>
      <c r="H260" s="114">
        <v>286600</v>
      </c>
      <c r="I260" s="114"/>
      <c r="J260" s="114">
        <f>L260+O260</f>
        <v>18000</v>
      </c>
      <c r="K260" s="114">
        <v>18000</v>
      </c>
      <c r="L260" s="114"/>
      <c r="M260" s="114"/>
      <c r="N260" s="114"/>
      <c r="O260" s="114">
        <v>18000</v>
      </c>
      <c r="P260" s="114">
        <f t="shared" ref="P260:P265" si="149">E260+J260</f>
        <v>19308300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</row>
    <row r="261" spans="1:528" s="25" customFormat="1" ht="25.5" customHeight="1" x14ac:dyDescent="0.25">
      <c r="A261" s="60" t="s">
        <v>220</v>
      </c>
      <c r="B261" s="108" t="str">
        <f>'дод 7'!A150</f>
        <v>7130</v>
      </c>
      <c r="C261" s="108" t="str">
        <f>'дод 7'!B150</f>
        <v>0421</v>
      </c>
      <c r="D261" s="61" t="str">
        <f>'дод 7'!C150</f>
        <v>Здійснення заходів із землеустрою</v>
      </c>
      <c r="E261" s="114">
        <f t="shared" si="148"/>
        <v>450000</v>
      </c>
      <c r="F261" s="114">
        <f>150000+300000</f>
        <v>450000</v>
      </c>
      <c r="G261" s="114"/>
      <c r="H261" s="114"/>
      <c r="I261" s="114"/>
      <c r="J261" s="114">
        <f t="shared" ref="J261:J265" si="150">L261+O261</f>
        <v>0</v>
      </c>
      <c r="K261" s="114"/>
      <c r="L261" s="114"/>
      <c r="M261" s="114"/>
      <c r="N261" s="114"/>
      <c r="O261" s="114"/>
      <c r="P261" s="114">
        <f t="shared" si="149"/>
        <v>450000</v>
      </c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  <c r="NN261" s="31"/>
      <c r="NO261" s="31"/>
      <c r="NP261" s="31"/>
      <c r="NQ261" s="31"/>
      <c r="NR261" s="31"/>
      <c r="NS261" s="31"/>
      <c r="NT261" s="31"/>
      <c r="NU261" s="31"/>
      <c r="NV261" s="31"/>
      <c r="NW261" s="31"/>
      <c r="NX261" s="31"/>
      <c r="NY261" s="31"/>
      <c r="NZ261" s="31"/>
      <c r="OA261" s="31"/>
      <c r="OB261" s="31"/>
      <c r="OC261" s="31"/>
      <c r="OD261" s="31"/>
      <c r="OE261" s="31"/>
      <c r="OF261" s="31"/>
      <c r="OG261" s="31"/>
      <c r="OH261" s="31"/>
      <c r="OI261" s="31"/>
      <c r="OJ261" s="31"/>
      <c r="OK261" s="31"/>
      <c r="OL261" s="31"/>
      <c r="OM261" s="31"/>
      <c r="ON261" s="31"/>
      <c r="OO261" s="31"/>
      <c r="OP261" s="31"/>
      <c r="OQ261" s="31"/>
      <c r="OR261" s="31"/>
      <c r="OS261" s="31"/>
      <c r="OT261" s="31"/>
      <c r="OU261" s="31"/>
      <c r="OV261" s="31"/>
      <c r="OW261" s="31"/>
      <c r="OX261" s="31"/>
      <c r="OY261" s="31"/>
      <c r="OZ261" s="31"/>
      <c r="PA261" s="31"/>
      <c r="PB261" s="31"/>
      <c r="PC261" s="31"/>
      <c r="PD261" s="31"/>
      <c r="PE261" s="31"/>
      <c r="PF261" s="31"/>
      <c r="PG261" s="31"/>
      <c r="PH261" s="31"/>
      <c r="PI261" s="31"/>
      <c r="PJ261" s="31"/>
      <c r="PK261" s="31"/>
      <c r="PL261" s="31"/>
      <c r="PM261" s="31"/>
      <c r="PN261" s="31"/>
      <c r="PO261" s="31"/>
      <c r="PP261" s="31"/>
      <c r="PQ261" s="31"/>
      <c r="PR261" s="31"/>
      <c r="PS261" s="31"/>
      <c r="PT261" s="31"/>
      <c r="PU261" s="31"/>
      <c r="PV261" s="31"/>
      <c r="PW261" s="31"/>
      <c r="PX261" s="31"/>
      <c r="PY261" s="31"/>
      <c r="PZ261" s="31"/>
      <c r="QA261" s="31"/>
      <c r="QB261" s="31"/>
      <c r="QC261" s="31"/>
      <c r="QD261" s="31"/>
      <c r="QE261" s="31"/>
      <c r="QF261" s="31"/>
      <c r="QG261" s="31"/>
      <c r="QH261" s="31"/>
      <c r="QI261" s="31"/>
      <c r="QJ261" s="31"/>
      <c r="QK261" s="31"/>
      <c r="QL261" s="31"/>
      <c r="QM261" s="31"/>
      <c r="QN261" s="31"/>
      <c r="QO261" s="31"/>
      <c r="QP261" s="31"/>
      <c r="QQ261" s="31"/>
      <c r="QR261" s="31"/>
      <c r="QS261" s="31"/>
      <c r="QT261" s="31"/>
      <c r="QU261" s="31"/>
      <c r="QV261" s="31"/>
      <c r="QW261" s="31"/>
      <c r="QX261" s="31"/>
      <c r="QY261" s="31"/>
      <c r="QZ261" s="31"/>
      <c r="RA261" s="31"/>
      <c r="RB261" s="31"/>
      <c r="RC261" s="31"/>
      <c r="RD261" s="31"/>
      <c r="RE261" s="31"/>
      <c r="RF261" s="31"/>
      <c r="RG261" s="31"/>
      <c r="RH261" s="31"/>
      <c r="RI261" s="31"/>
      <c r="RJ261" s="31"/>
      <c r="RK261" s="31"/>
      <c r="RL261" s="31"/>
      <c r="RM261" s="31"/>
      <c r="RN261" s="31"/>
      <c r="RO261" s="31"/>
      <c r="RP261" s="31"/>
      <c r="RQ261" s="31"/>
      <c r="RR261" s="31"/>
      <c r="RS261" s="31"/>
      <c r="RT261" s="31"/>
      <c r="RU261" s="31"/>
      <c r="RV261" s="31"/>
      <c r="RW261" s="31"/>
      <c r="RX261" s="31"/>
      <c r="RY261" s="31"/>
      <c r="RZ261" s="31"/>
      <c r="SA261" s="31"/>
      <c r="SB261" s="31"/>
      <c r="SC261" s="31"/>
      <c r="SD261" s="31"/>
      <c r="SE261" s="31"/>
      <c r="SF261" s="31"/>
      <c r="SG261" s="31"/>
      <c r="SH261" s="31"/>
      <c r="SI261" s="31"/>
      <c r="SJ261" s="31"/>
      <c r="SK261" s="31"/>
      <c r="SL261" s="31"/>
      <c r="SM261" s="31"/>
      <c r="SN261" s="31"/>
      <c r="SO261" s="31"/>
      <c r="SP261" s="31"/>
      <c r="SQ261" s="31"/>
      <c r="SR261" s="31"/>
      <c r="SS261" s="31"/>
      <c r="ST261" s="31"/>
      <c r="SU261" s="31"/>
      <c r="SV261" s="31"/>
      <c r="SW261" s="31"/>
      <c r="SX261" s="31"/>
      <c r="SY261" s="31"/>
      <c r="SZ261" s="31"/>
      <c r="TA261" s="31"/>
      <c r="TB261" s="31"/>
      <c r="TC261" s="31"/>
      <c r="TD261" s="31"/>
      <c r="TE261" s="31"/>
      <c r="TF261" s="31"/>
      <c r="TG261" s="31"/>
      <c r="TH261" s="31"/>
    </row>
    <row r="262" spans="1:528" s="22" customFormat="1" ht="29.25" customHeight="1" x14ac:dyDescent="0.25">
      <c r="A262" s="118" t="s">
        <v>221</v>
      </c>
      <c r="B262" s="42" t="str">
        <f>'дод 7'!A181</f>
        <v>7610</v>
      </c>
      <c r="C262" s="42" t="str">
        <f>'дод 7'!B181</f>
        <v>0411</v>
      </c>
      <c r="D262" s="36" t="str">
        <f>'дод 7'!C181</f>
        <v>Сприяння розвитку малого та середнього підприємництва</v>
      </c>
      <c r="E262" s="114">
        <f t="shared" si="148"/>
        <v>915000</v>
      </c>
      <c r="F262" s="114">
        <v>415000</v>
      </c>
      <c r="G262" s="114"/>
      <c r="H262" s="114"/>
      <c r="I262" s="114">
        <v>500000</v>
      </c>
      <c r="J262" s="114">
        <f t="shared" si="150"/>
        <v>0</v>
      </c>
      <c r="K262" s="114"/>
      <c r="L262" s="114"/>
      <c r="M262" s="114"/>
      <c r="N262" s="114"/>
      <c r="O262" s="114"/>
      <c r="P262" s="114">
        <f t="shared" si="149"/>
        <v>915000</v>
      </c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  <c r="TH262" s="23"/>
    </row>
    <row r="263" spans="1:528" s="22" customFormat="1" ht="32.25" customHeight="1" x14ac:dyDescent="0.25">
      <c r="A263" s="118" t="s">
        <v>270</v>
      </c>
      <c r="B263" s="42" t="str">
        <f>'дод 7'!A184</f>
        <v>7650</v>
      </c>
      <c r="C263" s="42" t="str">
        <f>'дод 7'!B184</f>
        <v>0490</v>
      </c>
      <c r="D263" s="36" t="str">
        <f>'дод 7'!C184</f>
        <v>Проведення експертної грошової оцінки земельної ділянки чи права на неї</v>
      </c>
      <c r="E263" s="114">
        <f t="shared" si="148"/>
        <v>0</v>
      </c>
      <c r="F263" s="114"/>
      <c r="G263" s="114"/>
      <c r="H263" s="114"/>
      <c r="I263" s="114"/>
      <c r="J263" s="114">
        <f t="shared" si="150"/>
        <v>20000</v>
      </c>
      <c r="K263" s="114">
        <v>20000</v>
      </c>
      <c r="L263" s="114"/>
      <c r="M263" s="114"/>
      <c r="N263" s="114"/>
      <c r="O263" s="114">
        <v>20000</v>
      </c>
      <c r="P263" s="114">
        <f t="shared" si="149"/>
        <v>20000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</row>
    <row r="264" spans="1:528" s="22" customFormat="1" ht="63" x14ac:dyDescent="0.25">
      <c r="A264" s="118" t="s">
        <v>272</v>
      </c>
      <c r="B264" s="42" t="str">
        <f>'дод 7'!A185</f>
        <v>7660</v>
      </c>
      <c r="C264" s="42" t="str">
        <f>'дод 7'!B185</f>
        <v>0490</v>
      </c>
      <c r="D264" s="36" t="str">
        <f>'дод 7'!C185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4" s="114">
        <f t="shared" si="148"/>
        <v>0</v>
      </c>
      <c r="F264" s="114"/>
      <c r="G264" s="114"/>
      <c r="H264" s="114"/>
      <c r="I264" s="114"/>
      <c r="J264" s="114">
        <f t="shared" si="150"/>
        <v>45000</v>
      </c>
      <c r="K264" s="114">
        <v>45000</v>
      </c>
      <c r="L264" s="114"/>
      <c r="M264" s="114"/>
      <c r="N264" s="114"/>
      <c r="O264" s="114">
        <v>45000</v>
      </c>
      <c r="P264" s="114">
        <f t="shared" si="149"/>
        <v>45000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</row>
    <row r="265" spans="1:528" s="22" customFormat="1" ht="23.25" customHeight="1" x14ac:dyDescent="0.25">
      <c r="A265" s="118" t="s">
        <v>268</v>
      </c>
      <c r="B265" s="42" t="str">
        <f>'дод 7'!A190</f>
        <v>7693</v>
      </c>
      <c r="C265" s="42" t="str">
        <f>'дод 7'!B190</f>
        <v>0490</v>
      </c>
      <c r="D265" s="36" t="str">
        <f>'дод 7'!C190</f>
        <v>Інші заходи, пов'язані з економічною діяльністю</v>
      </c>
      <c r="E265" s="114">
        <f t="shared" si="148"/>
        <v>788000</v>
      </c>
      <c r="F265" s="114">
        <f>788000</f>
        <v>788000</v>
      </c>
      <c r="G265" s="114"/>
      <c r="H265" s="114"/>
      <c r="I265" s="114"/>
      <c r="J265" s="114">
        <f t="shared" si="150"/>
        <v>0</v>
      </c>
      <c r="K265" s="114"/>
      <c r="L265" s="114"/>
      <c r="M265" s="114"/>
      <c r="N265" s="114"/>
      <c r="O265" s="114"/>
      <c r="P265" s="114">
        <f t="shared" si="149"/>
        <v>788000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</row>
    <row r="266" spans="1:528" s="22" customFormat="1" ht="29.25" hidden="1" customHeight="1" x14ac:dyDescent="0.25">
      <c r="A266" s="121" t="s">
        <v>436</v>
      </c>
      <c r="B266" s="39"/>
      <c r="C266" s="39"/>
      <c r="D266" s="122" t="s">
        <v>437</v>
      </c>
      <c r="E266" s="110">
        <f>E267</f>
        <v>0</v>
      </c>
      <c r="F266" s="110">
        <f t="shared" ref="F266:P266" si="151">F267</f>
        <v>0</v>
      </c>
      <c r="G266" s="110">
        <f t="shared" si="151"/>
        <v>0</v>
      </c>
      <c r="H266" s="110">
        <f t="shared" si="151"/>
        <v>0</v>
      </c>
      <c r="I266" s="110">
        <f t="shared" si="151"/>
        <v>0</v>
      </c>
      <c r="J266" s="110">
        <f t="shared" si="151"/>
        <v>0</v>
      </c>
      <c r="K266" s="110">
        <f t="shared" si="151"/>
        <v>0</v>
      </c>
      <c r="L266" s="110">
        <f t="shared" si="151"/>
        <v>0</v>
      </c>
      <c r="M266" s="110">
        <f t="shared" si="151"/>
        <v>0</v>
      </c>
      <c r="N266" s="110">
        <f t="shared" si="151"/>
        <v>0</v>
      </c>
      <c r="O266" s="110">
        <f t="shared" si="151"/>
        <v>0</v>
      </c>
      <c r="P266" s="110">
        <f t="shared" si="151"/>
        <v>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</row>
    <row r="267" spans="1:528" s="34" customFormat="1" ht="33.75" hidden="1" customHeight="1" x14ac:dyDescent="0.25">
      <c r="A267" s="123" t="s">
        <v>435</v>
      </c>
      <c r="B267" s="79"/>
      <c r="C267" s="79"/>
      <c r="D267" s="82" t="s">
        <v>437</v>
      </c>
      <c r="E267" s="113">
        <f>E268</f>
        <v>0</v>
      </c>
      <c r="F267" s="113">
        <f t="shared" ref="F267:P267" si="152">F268</f>
        <v>0</v>
      </c>
      <c r="G267" s="113">
        <f t="shared" si="152"/>
        <v>0</v>
      </c>
      <c r="H267" s="113">
        <f t="shared" si="152"/>
        <v>0</v>
      </c>
      <c r="I267" s="113">
        <f t="shared" si="152"/>
        <v>0</v>
      </c>
      <c r="J267" s="113">
        <f t="shared" si="152"/>
        <v>0</v>
      </c>
      <c r="K267" s="113">
        <f t="shared" si="152"/>
        <v>0</v>
      </c>
      <c r="L267" s="113">
        <f t="shared" si="152"/>
        <v>0</v>
      </c>
      <c r="M267" s="113">
        <f t="shared" si="152"/>
        <v>0</v>
      </c>
      <c r="N267" s="113">
        <f t="shared" si="152"/>
        <v>0</v>
      </c>
      <c r="O267" s="113">
        <f t="shared" si="152"/>
        <v>0</v>
      </c>
      <c r="P267" s="113">
        <f t="shared" si="152"/>
        <v>0</v>
      </c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  <c r="IW267" s="33"/>
      <c r="IX267" s="33"/>
      <c r="IY267" s="33"/>
      <c r="IZ267" s="33"/>
      <c r="JA267" s="33"/>
      <c r="JB267" s="33"/>
      <c r="JC267" s="33"/>
      <c r="JD267" s="33"/>
      <c r="JE267" s="33"/>
      <c r="JF267" s="33"/>
      <c r="JG267" s="33"/>
      <c r="JH267" s="33"/>
      <c r="JI267" s="33"/>
      <c r="JJ267" s="33"/>
      <c r="JK267" s="33"/>
      <c r="JL267" s="33"/>
      <c r="JM267" s="33"/>
      <c r="JN267" s="33"/>
      <c r="JO267" s="33"/>
      <c r="JP267" s="33"/>
      <c r="JQ267" s="33"/>
      <c r="JR267" s="33"/>
      <c r="JS267" s="33"/>
      <c r="JT267" s="33"/>
      <c r="JU267" s="33"/>
      <c r="JV267" s="33"/>
      <c r="JW267" s="33"/>
      <c r="JX267" s="33"/>
      <c r="JY267" s="33"/>
      <c r="JZ267" s="33"/>
      <c r="KA267" s="33"/>
      <c r="KB267" s="33"/>
      <c r="KC267" s="33"/>
      <c r="KD267" s="33"/>
      <c r="KE267" s="33"/>
      <c r="KF267" s="33"/>
      <c r="KG267" s="33"/>
      <c r="KH267" s="33"/>
      <c r="KI267" s="33"/>
      <c r="KJ267" s="33"/>
      <c r="KK267" s="33"/>
      <c r="KL267" s="33"/>
      <c r="KM267" s="33"/>
      <c r="KN267" s="33"/>
      <c r="KO267" s="33"/>
      <c r="KP267" s="33"/>
      <c r="KQ267" s="33"/>
      <c r="KR267" s="33"/>
      <c r="KS267" s="33"/>
      <c r="KT267" s="33"/>
      <c r="KU267" s="33"/>
      <c r="KV267" s="33"/>
      <c r="KW267" s="33"/>
      <c r="KX267" s="33"/>
      <c r="KY267" s="33"/>
      <c r="KZ267" s="33"/>
      <c r="LA267" s="33"/>
      <c r="LB267" s="33"/>
      <c r="LC267" s="33"/>
      <c r="LD267" s="33"/>
      <c r="LE267" s="33"/>
      <c r="LF267" s="33"/>
      <c r="LG267" s="33"/>
      <c r="LH267" s="33"/>
      <c r="LI267" s="33"/>
      <c r="LJ267" s="33"/>
      <c r="LK267" s="33"/>
      <c r="LL267" s="33"/>
      <c r="LM267" s="33"/>
      <c r="LN267" s="33"/>
      <c r="LO267" s="33"/>
      <c r="LP267" s="33"/>
      <c r="LQ267" s="33"/>
      <c r="LR267" s="33"/>
      <c r="LS267" s="33"/>
      <c r="LT267" s="33"/>
      <c r="LU267" s="33"/>
      <c r="LV267" s="33"/>
      <c r="LW267" s="33"/>
      <c r="LX267" s="33"/>
      <c r="LY267" s="33"/>
      <c r="LZ267" s="33"/>
      <c r="MA267" s="33"/>
      <c r="MB267" s="33"/>
      <c r="MC267" s="33"/>
      <c r="MD267" s="33"/>
      <c r="ME267" s="33"/>
      <c r="MF267" s="33"/>
      <c r="MG267" s="33"/>
      <c r="MH267" s="33"/>
      <c r="MI267" s="33"/>
      <c r="MJ267" s="33"/>
      <c r="MK267" s="33"/>
      <c r="ML267" s="33"/>
      <c r="MM267" s="33"/>
      <c r="MN267" s="33"/>
      <c r="MO267" s="33"/>
      <c r="MP267" s="33"/>
      <c r="MQ267" s="33"/>
      <c r="MR267" s="33"/>
      <c r="MS267" s="33"/>
      <c r="MT267" s="33"/>
      <c r="MU267" s="33"/>
      <c r="MV267" s="33"/>
      <c r="MW267" s="33"/>
      <c r="MX267" s="33"/>
      <c r="MY267" s="33"/>
      <c r="MZ267" s="33"/>
      <c r="NA267" s="33"/>
      <c r="NB267" s="33"/>
      <c r="NC267" s="33"/>
      <c r="ND267" s="33"/>
      <c r="NE267" s="33"/>
      <c r="NF267" s="33"/>
      <c r="NG267" s="33"/>
      <c r="NH267" s="33"/>
      <c r="NI267" s="33"/>
      <c r="NJ267" s="33"/>
      <c r="NK267" s="33"/>
      <c r="NL267" s="33"/>
      <c r="NM267" s="33"/>
      <c r="NN267" s="33"/>
      <c r="NO267" s="33"/>
      <c r="NP267" s="33"/>
      <c r="NQ267" s="33"/>
      <c r="NR267" s="33"/>
      <c r="NS267" s="33"/>
      <c r="NT267" s="33"/>
      <c r="NU267" s="33"/>
      <c r="NV267" s="33"/>
      <c r="NW267" s="33"/>
      <c r="NX267" s="33"/>
      <c r="NY267" s="33"/>
      <c r="NZ267" s="33"/>
      <c r="OA267" s="33"/>
      <c r="OB267" s="33"/>
      <c r="OC267" s="33"/>
      <c r="OD267" s="33"/>
      <c r="OE267" s="33"/>
      <c r="OF267" s="33"/>
      <c r="OG267" s="33"/>
      <c r="OH267" s="33"/>
      <c r="OI267" s="33"/>
      <c r="OJ267" s="33"/>
      <c r="OK267" s="33"/>
      <c r="OL267" s="33"/>
      <c r="OM267" s="33"/>
      <c r="ON267" s="33"/>
      <c r="OO267" s="33"/>
      <c r="OP267" s="33"/>
      <c r="OQ267" s="33"/>
      <c r="OR267" s="33"/>
      <c r="OS267" s="33"/>
      <c r="OT267" s="33"/>
      <c r="OU267" s="33"/>
      <c r="OV267" s="33"/>
      <c r="OW267" s="33"/>
      <c r="OX267" s="33"/>
      <c r="OY267" s="33"/>
      <c r="OZ267" s="33"/>
      <c r="PA267" s="33"/>
      <c r="PB267" s="33"/>
      <c r="PC267" s="33"/>
      <c r="PD267" s="33"/>
      <c r="PE267" s="33"/>
      <c r="PF267" s="33"/>
      <c r="PG267" s="33"/>
      <c r="PH267" s="33"/>
      <c r="PI267" s="33"/>
      <c r="PJ267" s="33"/>
      <c r="PK267" s="33"/>
      <c r="PL267" s="33"/>
      <c r="PM267" s="33"/>
      <c r="PN267" s="33"/>
      <c r="PO267" s="33"/>
      <c r="PP267" s="33"/>
      <c r="PQ267" s="33"/>
      <c r="PR267" s="33"/>
      <c r="PS267" s="33"/>
      <c r="PT267" s="33"/>
      <c r="PU267" s="33"/>
      <c r="PV267" s="33"/>
      <c r="PW267" s="33"/>
      <c r="PX267" s="33"/>
      <c r="PY267" s="33"/>
      <c r="PZ267" s="33"/>
      <c r="QA267" s="33"/>
      <c r="QB267" s="33"/>
      <c r="QC267" s="33"/>
      <c r="QD267" s="33"/>
      <c r="QE267" s="33"/>
      <c r="QF267" s="33"/>
      <c r="QG267" s="33"/>
      <c r="QH267" s="33"/>
      <c r="QI267" s="33"/>
      <c r="QJ267" s="33"/>
      <c r="QK267" s="33"/>
      <c r="QL267" s="33"/>
      <c r="QM267" s="33"/>
      <c r="QN267" s="33"/>
      <c r="QO267" s="33"/>
      <c r="QP267" s="33"/>
      <c r="QQ267" s="33"/>
      <c r="QR267" s="33"/>
      <c r="QS267" s="33"/>
      <c r="QT267" s="33"/>
      <c r="QU267" s="33"/>
      <c r="QV267" s="33"/>
      <c r="QW267" s="33"/>
      <c r="QX267" s="33"/>
      <c r="QY267" s="33"/>
      <c r="QZ267" s="33"/>
      <c r="RA267" s="33"/>
      <c r="RB267" s="33"/>
      <c r="RC267" s="33"/>
      <c r="RD267" s="33"/>
      <c r="RE267" s="33"/>
      <c r="RF267" s="33"/>
      <c r="RG267" s="33"/>
      <c r="RH267" s="33"/>
      <c r="RI267" s="33"/>
      <c r="RJ267" s="33"/>
      <c r="RK267" s="33"/>
      <c r="RL267" s="33"/>
      <c r="RM267" s="33"/>
      <c r="RN267" s="33"/>
      <c r="RO267" s="33"/>
      <c r="RP267" s="33"/>
      <c r="RQ267" s="33"/>
      <c r="RR267" s="33"/>
      <c r="RS267" s="33"/>
      <c r="RT267" s="33"/>
      <c r="RU267" s="33"/>
      <c r="RV267" s="33"/>
      <c r="RW267" s="33"/>
      <c r="RX267" s="33"/>
      <c r="RY267" s="33"/>
      <c r="RZ267" s="33"/>
      <c r="SA267" s="33"/>
      <c r="SB267" s="33"/>
      <c r="SC267" s="33"/>
      <c r="SD267" s="33"/>
      <c r="SE267" s="33"/>
      <c r="SF267" s="33"/>
      <c r="SG267" s="33"/>
      <c r="SH267" s="33"/>
      <c r="SI267" s="33"/>
      <c r="SJ267" s="33"/>
      <c r="SK267" s="33"/>
      <c r="SL267" s="33"/>
      <c r="SM267" s="33"/>
      <c r="SN267" s="33"/>
      <c r="SO267" s="33"/>
      <c r="SP267" s="33"/>
      <c r="SQ267" s="33"/>
      <c r="SR267" s="33"/>
      <c r="SS267" s="33"/>
      <c r="ST267" s="33"/>
      <c r="SU267" s="33"/>
      <c r="SV267" s="33"/>
      <c r="SW267" s="33"/>
      <c r="SX267" s="33"/>
      <c r="SY267" s="33"/>
      <c r="SZ267" s="33"/>
      <c r="TA267" s="33"/>
      <c r="TB267" s="33"/>
      <c r="TC267" s="33"/>
      <c r="TD267" s="33"/>
      <c r="TE267" s="33"/>
      <c r="TF267" s="33"/>
      <c r="TG267" s="33"/>
      <c r="TH267" s="33"/>
    </row>
    <row r="268" spans="1:528" s="22" customFormat="1" ht="45" hidden="1" customHeight="1" x14ac:dyDescent="0.25">
      <c r="A268" s="118" t="s">
        <v>434</v>
      </c>
      <c r="B268" s="118" t="s">
        <v>122</v>
      </c>
      <c r="C268" s="118" t="s">
        <v>47</v>
      </c>
      <c r="D268" s="36" t="s">
        <v>123</v>
      </c>
      <c r="E268" s="114">
        <f t="shared" ref="E268" si="153">F268+I268</f>
        <v>0</v>
      </c>
      <c r="F268" s="114"/>
      <c r="G268" s="114"/>
      <c r="H268" s="114"/>
      <c r="I268" s="114"/>
      <c r="J268" s="114">
        <f>L268+O268</f>
        <v>0</v>
      </c>
      <c r="K268" s="114"/>
      <c r="L268" s="114"/>
      <c r="M268" s="114"/>
      <c r="N268" s="114"/>
      <c r="O268" s="114"/>
      <c r="P268" s="114">
        <f t="shared" ref="P268" si="154">E268+J268</f>
        <v>0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</row>
    <row r="269" spans="1:528" s="27" customFormat="1" ht="31.5" customHeight="1" x14ac:dyDescent="0.25">
      <c r="A269" s="125" t="s">
        <v>222</v>
      </c>
      <c r="B269" s="127"/>
      <c r="C269" s="127"/>
      <c r="D269" s="122" t="s">
        <v>42</v>
      </c>
      <c r="E269" s="110">
        <f>E270</f>
        <v>131637785.44</v>
      </c>
      <c r="F269" s="110">
        <f t="shared" ref="F269:J269" si="155">F270</f>
        <v>124811039</v>
      </c>
      <c r="G269" s="110">
        <f t="shared" si="155"/>
        <v>15760200</v>
      </c>
      <c r="H269" s="110">
        <f t="shared" si="155"/>
        <v>257700</v>
      </c>
      <c r="I269" s="110">
        <f t="shared" si="155"/>
        <v>0</v>
      </c>
      <c r="J269" s="110">
        <f t="shared" si="155"/>
        <v>103000</v>
      </c>
      <c r="K269" s="110">
        <f t="shared" ref="K269" si="156">K270</f>
        <v>0</v>
      </c>
      <c r="L269" s="110">
        <f t="shared" ref="L269" si="157">L270</f>
        <v>103000</v>
      </c>
      <c r="M269" s="110">
        <f t="shared" ref="M269" si="158">M270</f>
        <v>0</v>
      </c>
      <c r="N269" s="110">
        <f t="shared" ref="N269" si="159">N270</f>
        <v>0</v>
      </c>
      <c r="O269" s="110">
        <f t="shared" ref="O269:P269" si="160">O270</f>
        <v>0</v>
      </c>
      <c r="P269" s="110">
        <f t="shared" si="160"/>
        <v>131740785.44</v>
      </c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  <c r="JD269" s="32"/>
      <c r="JE269" s="32"/>
      <c r="JF269" s="32"/>
      <c r="JG269" s="32"/>
      <c r="JH269" s="32"/>
      <c r="JI269" s="32"/>
      <c r="JJ269" s="32"/>
      <c r="JK269" s="32"/>
      <c r="JL269" s="32"/>
      <c r="JM269" s="32"/>
      <c r="JN269" s="32"/>
      <c r="JO269" s="32"/>
      <c r="JP269" s="32"/>
      <c r="JQ269" s="32"/>
      <c r="JR269" s="32"/>
      <c r="JS269" s="32"/>
      <c r="JT269" s="32"/>
      <c r="JU269" s="32"/>
      <c r="JV269" s="32"/>
      <c r="JW269" s="32"/>
      <c r="JX269" s="32"/>
      <c r="JY269" s="32"/>
      <c r="JZ269" s="32"/>
      <c r="KA269" s="32"/>
      <c r="KB269" s="32"/>
      <c r="KC269" s="32"/>
      <c r="KD269" s="32"/>
      <c r="KE269" s="32"/>
      <c r="KF269" s="32"/>
      <c r="KG269" s="32"/>
      <c r="KH269" s="32"/>
      <c r="KI269" s="32"/>
      <c r="KJ269" s="32"/>
      <c r="KK269" s="32"/>
      <c r="KL269" s="32"/>
      <c r="KM269" s="32"/>
      <c r="KN269" s="32"/>
      <c r="KO269" s="32"/>
      <c r="KP269" s="32"/>
      <c r="KQ269" s="32"/>
      <c r="KR269" s="32"/>
      <c r="KS269" s="32"/>
      <c r="KT269" s="32"/>
      <c r="KU269" s="32"/>
      <c r="KV269" s="32"/>
      <c r="KW269" s="32"/>
      <c r="KX269" s="32"/>
      <c r="KY269" s="32"/>
      <c r="KZ269" s="32"/>
      <c r="LA269" s="32"/>
      <c r="LB269" s="32"/>
      <c r="LC269" s="32"/>
      <c r="LD269" s="32"/>
      <c r="LE269" s="32"/>
      <c r="LF269" s="32"/>
      <c r="LG269" s="32"/>
      <c r="LH269" s="32"/>
      <c r="LI269" s="32"/>
      <c r="LJ269" s="32"/>
      <c r="LK269" s="32"/>
      <c r="LL269" s="32"/>
      <c r="LM269" s="32"/>
      <c r="LN269" s="32"/>
      <c r="LO269" s="32"/>
      <c r="LP269" s="32"/>
      <c r="LQ269" s="32"/>
      <c r="LR269" s="32"/>
      <c r="LS269" s="32"/>
      <c r="LT269" s="32"/>
      <c r="LU269" s="32"/>
      <c r="LV269" s="32"/>
      <c r="LW269" s="32"/>
      <c r="LX269" s="32"/>
      <c r="LY269" s="32"/>
      <c r="LZ269" s="32"/>
      <c r="MA269" s="32"/>
      <c r="MB269" s="32"/>
      <c r="MC269" s="32"/>
      <c r="MD269" s="32"/>
      <c r="ME269" s="32"/>
      <c r="MF269" s="32"/>
      <c r="MG269" s="32"/>
      <c r="MH269" s="32"/>
      <c r="MI269" s="32"/>
      <c r="MJ269" s="32"/>
      <c r="MK269" s="32"/>
      <c r="ML269" s="32"/>
      <c r="MM269" s="32"/>
      <c r="MN269" s="32"/>
      <c r="MO269" s="32"/>
      <c r="MP269" s="32"/>
      <c r="MQ269" s="32"/>
      <c r="MR269" s="32"/>
      <c r="MS269" s="32"/>
      <c r="MT269" s="32"/>
      <c r="MU269" s="32"/>
      <c r="MV269" s="32"/>
      <c r="MW269" s="32"/>
      <c r="MX269" s="32"/>
      <c r="MY269" s="32"/>
      <c r="MZ269" s="32"/>
      <c r="NA269" s="32"/>
      <c r="NB269" s="32"/>
      <c r="NC269" s="32"/>
      <c r="ND269" s="32"/>
      <c r="NE269" s="32"/>
      <c r="NF269" s="32"/>
      <c r="NG269" s="32"/>
      <c r="NH269" s="32"/>
      <c r="NI269" s="32"/>
      <c r="NJ269" s="32"/>
      <c r="NK269" s="32"/>
      <c r="NL269" s="32"/>
      <c r="NM269" s="32"/>
      <c r="NN269" s="32"/>
      <c r="NO269" s="32"/>
      <c r="NP269" s="32"/>
      <c r="NQ269" s="32"/>
      <c r="NR269" s="32"/>
      <c r="NS269" s="32"/>
      <c r="NT269" s="32"/>
      <c r="NU269" s="32"/>
      <c r="NV269" s="32"/>
      <c r="NW269" s="32"/>
      <c r="NX269" s="32"/>
      <c r="NY269" s="32"/>
      <c r="NZ269" s="32"/>
      <c r="OA269" s="32"/>
      <c r="OB269" s="32"/>
      <c r="OC269" s="32"/>
      <c r="OD269" s="32"/>
      <c r="OE269" s="32"/>
      <c r="OF269" s="32"/>
      <c r="OG269" s="32"/>
      <c r="OH269" s="32"/>
      <c r="OI269" s="32"/>
      <c r="OJ269" s="32"/>
      <c r="OK269" s="32"/>
      <c r="OL269" s="32"/>
      <c r="OM269" s="32"/>
      <c r="ON269" s="32"/>
      <c r="OO269" s="32"/>
      <c r="OP269" s="32"/>
      <c r="OQ269" s="32"/>
      <c r="OR269" s="32"/>
      <c r="OS269" s="32"/>
      <c r="OT269" s="32"/>
      <c r="OU269" s="32"/>
      <c r="OV269" s="32"/>
      <c r="OW269" s="32"/>
      <c r="OX269" s="32"/>
      <c r="OY269" s="32"/>
      <c r="OZ269" s="32"/>
      <c r="PA269" s="32"/>
      <c r="PB269" s="32"/>
      <c r="PC269" s="32"/>
      <c r="PD269" s="32"/>
      <c r="PE269" s="32"/>
      <c r="PF269" s="32"/>
      <c r="PG269" s="32"/>
      <c r="PH269" s="32"/>
      <c r="PI269" s="32"/>
      <c r="PJ269" s="32"/>
      <c r="PK269" s="32"/>
      <c r="PL269" s="32"/>
      <c r="PM269" s="32"/>
      <c r="PN269" s="32"/>
      <c r="PO269" s="32"/>
      <c r="PP269" s="32"/>
      <c r="PQ269" s="32"/>
      <c r="PR269" s="32"/>
      <c r="PS269" s="32"/>
      <c r="PT269" s="32"/>
      <c r="PU269" s="32"/>
      <c r="PV269" s="32"/>
      <c r="PW269" s="32"/>
      <c r="PX269" s="32"/>
      <c r="PY269" s="32"/>
      <c r="PZ269" s="32"/>
      <c r="QA269" s="32"/>
      <c r="QB269" s="32"/>
      <c r="QC269" s="32"/>
      <c r="QD269" s="32"/>
      <c r="QE269" s="32"/>
      <c r="QF269" s="32"/>
      <c r="QG269" s="32"/>
      <c r="QH269" s="32"/>
      <c r="QI269" s="32"/>
      <c r="QJ269" s="32"/>
      <c r="QK269" s="32"/>
      <c r="QL269" s="32"/>
      <c r="QM269" s="32"/>
      <c r="QN269" s="32"/>
      <c r="QO269" s="32"/>
      <c r="QP269" s="32"/>
      <c r="QQ269" s="32"/>
      <c r="QR269" s="32"/>
      <c r="QS269" s="32"/>
      <c r="QT269" s="32"/>
      <c r="QU269" s="32"/>
      <c r="QV269" s="32"/>
      <c r="QW269" s="32"/>
      <c r="QX269" s="32"/>
      <c r="QY269" s="32"/>
      <c r="QZ269" s="32"/>
      <c r="RA269" s="32"/>
      <c r="RB269" s="32"/>
      <c r="RC269" s="32"/>
      <c r="RD269" s="32"/>
      <c r="RE269" s="32"/>
      <c r="RF269" s="32"/>
      <c r="RG269" s="32"/>
      <c r="RH269" s="32"/>
      <c r="RI269" s="32"/>
      <c r="RJ269" s="32"/>
      <c r="RK269" s="32"/>
      <c r="RL269" s="32"/>
      <c r="RM269" s="32"/>
      <c r="RN269" s="32"/>
      <c r="RO269" s="32"/>
      <c r="RP269" s="32"/>
      <c r="RQ269" s="32"/>
      <c r="RR269" s="32"/>
      <c r="RS269" s="32"/>
      <c r="RT269" s="32"/>
      <c r="RU269" s="32"/>
      <c r="RV269" s="32"/>
      <c r="RW269" s="32"/>
      <c r="RX269" s="32"/>
      <c r="RY269" s="32"/>
      <c r="RZ269" s="32"/>
      <c r="SA269" s="32"/>
      <c r="SB269" s="32"/>
      <c r="SC269" s="32"/>
      <c r="SD269" s="32"/>
      <c r="SE269" s="32"/>
      <c r="SF269" s="32"/>
      <c r="SG269" s="32"/>
      <c r="SH269" s="32"/>
      <c r="SI269" s="32"/>
      <c r="SJ269" s="32"/>
      <c r="SK269" s="32"/>
      <c r="SL269" s="32"/>
      <c r="SM269" s="32"/>
      <c r="SN269" s="32"/>
      <c r="SO269" s="32"/>
      <c r="SP269" s="32"/>
      <c r="SQ269" s="32"/>
      <c r="SR269" s="32"/>
      <c r="SS269" s="32"/>
      <c r="ST269" s="32"/>
      <c r="SU269" s="32"/>
      <c r="SV269" s="32"/>
      <c r="SW269" s="32"/>
      <c r="SX269" s="32"/>
      <c r="SY269" s="32"/>
      <c r="SZ269" s="32"/>
      <c r="TA269" s="32"/>
      <c r="TB269" s="32"/>
      <c r="TC269" s="32"/>
      <c r="TD269" s="32"/>
      <c r="TE269" s="32"/>
      <c r="TF269" s="32"/>
      <c r="TG269" s="32"/>
      <c r="TH269" s="32"/>
    </row>
    <row r="270" spans="1:528" s="34" customFormat="1" ht="34.5" customHeight="1" x14ac:dyDescent="0.25">
      <c r="A270" s="111" t="s">
        <v>223</v>
      </c>
      <c r="B270" s="124"/>
      <c r="C270" s="124"/>
      <c r="D270" s="82" t="s">
        <v>42</v>
      </c>
      <c r="E270" s="113">
        <f>SUM(E271+E272+E273+E275+E276+E277+E278+E274)</f>
        <v>131637785.44</v>
      </c>
      <c r="F270" s="113">
        <f t="shared" ref="F270:P270" si="161">SUM(F271+F272+F273+F275+F276+F277+F278+F274)</f>
        <v>124811039</v>
      </c>
      <c r="G270" s="113">
        <f t="shared" si="161"/>
        <v>15760200</v>
      </c>
      <c r="H270" s="113">
        <f t="shared" si="161"/>
        <v>257700</v>
      </c>
      <c r="I270" s="113">
        <f t="shared" si="161"/>
        <v>0</v>
      </c>
      <c r="J270" s="113">
        <f t="shared" si="161"/>
        <v>103000</v>
      </c>
      <c r="K270" s="113">
        <f t="shared" si="161"/>
        <v>0</v>
      </c>
      <c r="L270" s="113">
        <f t="shared" si="161"/>
        <v>103000</v>
      </c>
      <c r="M270" s="113">
        <f t="shared" si="161"/>
        <v>0</v>
      </c>
      <c r="N270" s="113">
        <f t="shared" si="161"/>
        <v>0</v>
      </c>
      <c r="O270" s="113">
        <f t="shared" si="161"/>
        <v>0</v>
      </c>
      <c r="P270" s="113">
        <f t="shared" si="161"/>
        <v>131740785.44</v>
      </c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  <c r="TH270" s="33"/>
    </row>
    <row r="271" spans="1:528" s="22" customFormat="1" ht="47.25" x14ac:dyDescent="0.25">
      <c r="A271" s="60" t="s">
        <v>224</v>
      </c>
      <c r="B271" s="108" t="str">
        <f>'дод 7'!A19</f>
        <v>0160</v>
      </c>
      <c r="C271" s="108" t="str">
        <f>'дод 7'!B19</f>
        <v>0111</v>
      </c>
      <c r="D271" s="36" t="s">
        <v>515</v>
      </c>
      <c r="E271" s="114">
        <f t="shared" ref="E271:E276" si="162">F271+I271</f>
        <v>21122100</v>
      </c>
      <c r="F271" s="114">
        <f>20122100+1000000</f>
        <v>21122100</v>
      </c>
      <c r="G271" s="114">
        <v>15760200</v>
      </c>
      <c r="H271" s="114">
        <v>257700</v>
      </c>
      <c r="I271" s="114"/>
      <c r="J271" s="114">
        <f>L271+O271</f>
        <v>0</v>
      </c>
      <c r="K271" s="114"/>
      <c r="L271" s="114"/>
      <c r="M271" s="114"/>
      <c r="N271" s="114"/>
      <c r="O271" s="114"/>
      <c r="P271" s="114">
        <f t="shared" ref="P271:P278" si="163">E271+J271</f>
        <v>21122100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  <c r="TH271" s="23"/>
    </row>
    <row r="272" spans="1:528" s="22" customFormat="1" ht="18.75" customHeight="1" x14ac:dyDescent="0.25">
      <c r="A272" s="60" t="s">
        <v>262</v>
      </c>
      <c r="B272" s="108" t="str">
        <f>'дод 7'!A182</f>
        <v>7640</v>
      </c>
      <c r="C272" s="108" t="str">
        <f>'дод 7'!B182</f>
        <v>0470</v>
      </c>
      <c r="D272" s="61" t="s">
        <v>432</v>
      </c>
      <c r="E272" s="114">
        <f t="shared" si="162"/>
        <v>426000</v>
      </c>
      <c r="F272" s="114">
        <v>426000</v>
      </c>
      <c r="G272" s="114"/>
      <c r="H272" s="114"/>
      <c r="I272" s="114"/>
      <c r="J272" s="114">
        <f t="shared" ref="J272:J278" si="164">L272+O272</f>
        <v>0</v>
      </c>
      <c r="K272" s="114"/>
      <c r="L272" s="114"/>
      <c r="M272" s="114"/>
      <c r="N272" s="114"/>
      <c r="O272" s="114"/>
      <c r="P272" s="114">
        <f t="shared" si="163"/>
        <v>426000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  <c r="TH272" s="23"/>
    </row>
    <row r="273" spans="1:528" s="22" customFormat="1" ht="24" customHeight="1" x14ac:dyDescent="0.25">
      <c r="A273" s="60" t="s">
        <v>337</v>
      </c>
      <c r="B273" s="108" t="str">
        <f>'дод 7'!A190</f>
        <v>7693</v>
      </c>
      <c r="C273" s="108" t="str">
        <f>'дод 7'!B190</f>
        <v>0490</v>
      </c>
      <c r="D273" s="61" t="str">
        <f>'дод 7'!C190</f>
        <v>Інші заходи, пов'язані з економічною діяльністю</v>
      </c>
      <c r="E273" s="114">
        <f t="shared" si="162"/>
        <v>353000</v>
      </c>
      <c r="F273" s="114">
        <f>483750-130750</f>
        <v>353000</v>
      </c>
      <c r="G273" s="114"/>
      <c r="H273" s="114"/>
      <c r="I273" s="114"/>
      <c r="J273" s="114">
        <f t="shared" si="164"/>
        <v>0</v>
      </c>
      <c r="K273" s="114"/>
      <c r="L273" s="114"/>
      <c r="M273" s="114"/>
      <c r="N273" s="114"/>
      <c r="O273" s="114"/>
      <c r="P273" s="114">
        <f t="shared" si="163"/>
        <v>353000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</row>
    <row r="274" spans="1:528" s="22" customFormat="1" ht="33.75" customHeight="1" x14ac:dyDescent="0.25">
      <c r="A274" s="60">
        <v>3718330</v>
      </c>
      <c r="B274" s="108">
        <f>'дод 7'!A203</f>
        <v>8330</v>
      </c>
      <c r="C274" s="60" t="s">
        <v>94</v>
      </c>
      <c r="D274" s="61" t="str">
        <f>'дод 7'!C203</f>
        <v xml:space="preserve">Інша діяльність у сфері екології та охорони природних ресурсів </v>
      </c>
      <c r="E274" s="114">
        <f t="shared" si="162"/>
        <v>75000</v>
      </c>
      <c r="F274" s="114">
        <v>75000</v>
      </c>
      <c r="G274" s="114"/>
      <c r="H274" s="114"/>
      <c r="I274" s="114"/>
      <c r="J274" s="114">
        <f t="shared" si="164"/>
        <v>0</v>
      </c>
      <c r="K274" s="114"/>
      <c r="L274" s="114"/>
      <c r="M274" s="114"/>
      <c r="N274" s="114"/>
      <c r="O274" s="114"/>
      <c r="P274" s="114">
        <f t="shared" si="163"/>
        <v>75000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  <c r="TH274" s="23"/>
    </row>
    <row r="275" spans="1:528" s="22" customFormat="1" ht="24" customHeight="1" x14ac:dyDescent="0.25">
      <c r="A275" s="60" t="s">
        <v>225</v>
      </c>
      <c r="B275" s="108" t="str">
        <f>'дод 7'!A204</f>
        <v>8340</v>
      </c>
      <c r="C275" s="60" t="str">
        <f>'дод 7'!B204</f>
        <v>0540</v>
      </c>
      <c r="D275" s="61" t="str">
        <f>'дод 7'!C204</f>
        <v>Природоохоронні заходи за рахунок цільових фондів</v>
      </c>
      <c r="E275" s="114">
        <f t="shared" si="162"/>
        <v>0</v>
      </c>
      <c r="F275" s="114"/>
      <c r="G275" s="114"/>
      <c r="H275" s="114"/>
      <c r="I275" s="114"/>
      <c r="J275" s="114">
        <f t="shared" si="164"/>
        <v>103000</v>
      </c>
      <c r="K275" s="114"/>
      <c r="L275" s="114">
        <v>103000</v>
      </c>
      <c r="M275" s="114"/>
      <c r="N275" s="114"/>
      <c r="O275" s="114"/>
      <c r="P275" s="114">
        <f t="shared" si="163"/>
        <v>103000</v>
      </c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  <c r="TH275" s="23"/>
    </row>
    <row r="276" spans="1:528" s="22" customFormat="1" ht="21.75" customHeight="1" x14ac:dyDescent="0.25">
      <c r="A276" s="60" t="s">
        <v>226</v>
      </c>
      <c r="B276" s="108" t="str">
        <f>'дод 7'!A207</f>
        <v>8600</v>
      </c>
      <c r="C276" s="108" t="str">
        <f>'дод 7'!B207</f>
        <v>0170</v>
      </c>
      <c r="D276" s="61" t="str">
        <f>'дод 7'!C207</f>
        <v>Обслуговування місцевого боргу</v>
      </c>
      <c r="E276" s="114">
        <f t="shared" si="162"/>
        <v>1964239</v>
      </c>
      <c r="F276" s="114">
        <f>1833489+130750</f>
        <v>1964239</v>
      </c>
      <c r="G276" s="114"/>
      <c r="H276" s="114"/>
      <c r="I276" s="114"/>
      <c r="J276" s="114">
        <f t="shared" si="164"/>
        <v>0</v>
      </c>
      <c r="K276" s="114"/>
      <c r="L276" s="114"/>
      <c r="M276" s="114"/>
      <c r="N276" s="114"/>
      <c r="O276" s="114"/>
      <c r="P276" s="114">
        <f t="shared" si="163"/>
        <v>1964239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  <c r="TH276" s="23"/>
    </row>
    <row r="277" spans="1:528" s="22" customFormat="1" ht="21" customHeight="1" x14ac:dyDescent="0.25">
      <c r="A277" s="60" t="s">
        <v>538</v>
      </c>
      <c r="B277" s="108">
        <v>8710</v>
      </c>
      <c r="C277" s="108" t="str">
        <f>'дод 7'!B208</f>
        <v>0133</v>
      </c>
      <c r="D277" s="61" t="str">
        <f>'дод 7'!C208</f>
        <v>Резервний фонд місцевого бюджету</v>
      </c>
      <c r="E277" s="114">
        <f>16076686.44+30260-2902100-6378100</f>
        <v>6826746.4399999995</v>
      </c>
      <c r="F277" s="114"/>
      <c r="G277" s="114"/>
      <c r="H277" s="114"/>
      <c r="I277" s="114"/>
      <c r="J277" s="114">
        <f t="shared" si="164"/>
        <v>0</v>
      </c>
      <c r="K277" s="114"/>
      <c r="L277" s="114"/>
      <c r="M277" s="114"/>
      <c r="N277" s="114"/>
      <c r="O277" s="114"/>
      <c r="P277" s="114">
        <f t="shared" si="163"/>
        <v>6826746.4399999995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  <c r="TH277" s="23"/>
    </row>
    <row r="278" spans="1:528" s="22" customFormat="1" ht="22.5" customHeight="1" x14ac:dyDescent="0.25">
      <c r="A278" s="60" t="s">
        <v>236</v>
      </c>
      <c r="B278" s="108" t="str">
        <f>'дод 7'!A211</f>
        <v>9110</v>
      </c>
      <c r="C278" s="108" t="str">
        <f>'дод 7'!B211</f>
        <v>0180</v>
      </c>
      <c r="D278" s="61" t="str">
        <f>'дод 7'!C211</f>
        <v>Реверсна дотація</v>
      </c>
      <c r="E278" s="114">
        <f>F278+I278</f>
        <v>100870700</v>
      </c>
      <c r="F278" s="114">
        <v>100870700</v>
      </c>
      <c r="G278" s="114"/>
      <c r="H278" s="114"/>
      <c r="I278" s="114"/>
      <c r="J278" s="114">
        <f t="shared" si="164"/>
        <v>0</v>
      </c>
      <c r="K278" s="114"/>
      <c r="L278" s="114"/>
      <c r="M278" s="114"/>
      <c r="N278" s="114"/>
      <c r="O278" s="114"/>
      <c r="P278" s="114">
        <f t="shared" si="163"/>
        <v>100870700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  <c r="TH278" s="23"/>
    </row>
    <row r="279" spans="1:528" s="27" customFormat="1" ht="21" customHeight="1" x14ac:dyDescent="0.25">
      <c r="A279" s="134"/>
      <c r="B279" s="127"/>
      <c r="C279" s="138"/>
      <c r="D279" s="122" t="s">
        <v>417</v>
      </c>
      <c r="E279" s="110">
        <f t="shared" ref="E279:P279" si="165">E17+E61+E104+E137+E174+E182+E193+E227+E230+E249+E255+E258+E269</f>
        <v>2204703257.77</v>
      </c>
      <c r="F279" s="110">
        <f t="shared" si="165"/>
        <v>2117917015.3299999</v>
      </c>
      <c r="G279" s="110">
        <f t="shared" si="165"/>
        <v>1079192424</v>
      </c>
      <c r="H279" s="110">
        <f t="shared" si="165"/>
        <v>99717550</v>
      </c>
      <c r="I279" s="110">
        <f t="shared" si="165"/>
        <v>79959496</v>
      </c>
      <c r="J279" s="110">
        <f t="shared" si="165"/>
        <v>635283650.58999991</v>
      </c>
      <c r="K279" s="110">
        <f t="shared" si="165"/>
        <v>572468592.58999991</v>
      </c>
      <c r="L279" s="110">
        <f t="shared" si="165"/>
        <v>45536454</v>
      </c>
      <c r="M279" s="110">
        <f t="shared" si="165"/>
        <v>6033355</v>
      </c>
      <c r="N279" s="110">
        <f t="shared" si="165"/>
        <v>266522</v>
      </c>
      <c r="O279" s="110">
        <f t="shared" si="165"/>
        <v>589747196.58999991</v>
      </c>
      <c r="P279" s="110">
        <f t="shared" si="165"/>
        <v>2839986908.3600001</v>
      </c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  <c r="GH279" s="32"/>
      <c r="GI279" s="32"/>
      <c r="GJ279" s="32"/>
      <c r="GK279" s="32"/>
      <c r="GL279" s="32"/>
      <c r="GM279" s="32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  <c r="IC279" s="32"/>
      <c r="ID279" s="32"/>
      <c r="IE279" s="32"/>
      <c r="IF279" s="32"/>
      <c r="IG279" s="32"/>
      <c r="IH279" s="32"/>
      <c r="II279" s="32"/>
      <c r="IJ279" s="32"/>
      <c r="IK279" s="32"/>
      <c r="IL279" s="32"/>
      <c r="IM279" s="32"/>
      <c r="IN279" s="32"/>
      <c r="IO279" s="32"/>
      <c r="IP279" s="32"/>
      <c r="IQ279" s="32"/>
      <c r="IR279" s="32"/>
      <c r="IS279" s="32"/>
      <c r="IT279" s="32"/>
      <c r="IU279" s="32"/>
      <c r="IV279" s="32"/>
      <c r="IW279" s="32"/>
      <c r="IX279" s="32"/>
      <c r="IY279" s="32"/>
      <c r="IZ279" s="32"/>
      <c r="JA279" s="32"/>
      <c r="JB279" s="32"/>
      <c r="JC279" s="32"/>
      <c r="JD279" s="32"/>
      <c r="JE279" s="32"/>
      <c r="JF279" s="32"/>
      <c r="JG279" s="32"/>
      <c r="JH279" s="32"/>
      <c r="JI279" s="32"/>
      <c r="JJ279" s="32"/>
      <c r="JK279" s="32"/>
      <c r="JL279" s="32"/>
      <c r="JM279" s="32"/>
      <c r="JN279" s="32"/>
      <c r="JO279" s="32"/>
      <c r="JP279" s="32"/>
      <c r="JQ279" s="32"/>
      <c r="JR279" s="32"/>
      <c r="JS279" s="32"/>
      <c r="JT279" s="32"/>
      <c r="JU279" s="32"/>
      <c r="JV279" s="32"/>
      <c r="JW279" s="32"/>
      <c r="JX279" s="32"/>
      <c r="JY279" s="32"/>
      <c r="JZ279" s="32"/>
      <c r="KA279" s="32"/>
      <c r="KB279" s="32"/>
      <c r="KC279" s="32"/>
      <c r="KD279" s="32"/>
      <c r="KE279" s="32"/>
      <c r="KF279" s="32"/>
      <c r="KG279" s="32"/>
      <c r="KH279" s="32"/>
      <c r="KI279" s="32"/>
      <c r="KJ279" s="32"/>
      <c r="KK279" s="32"/>
      <c r="KL279" s="32"/>
      <c r="KM279" s="32"/>
      <c r="KN279" s="32"/>
      <c r="KO279" s="32"/>
      <c r="KP279" s="32"/>
      <c r="KQ279" s="32"/>
      <c r="KR279" s="32"/>
      <c r="KS279" s="32"/>
      <c r="KT279" s="32"/>
      <c r="KU279" s="32"/>
      <c r="KV279" s="32"/>
      <c r="KW279" s="32"/>
      <c r="KX279" s="32"/>
      <c r="KY279" s="32"/>
      <c r="KZ279" s="32"/>
      <c r="LA279" s="32"/>
      <c r="LB279" s="32"/>
      <c r="LC279" s="32"/>
      <c r="LD279" s="32"/>
      <c r="LE279" s="32"/>
      <c r="LF279" s="32"/>
      <c r="LG279" s="32"/>
      <c r="LH279" s="32"/>
      <c r="LI279" s="32"/>
      <c r="LJ279" s="32"/>
      <c r="LK279" s="32"/>
      <c r="LL279" s="32"/>
      <c r="LM279" s="32"/>
      <c r="LN279" s="32"/>
      <c r="LO279" s="32"/>
      <c r="LP279" s="32"/>
      <c r="LQ279" s="32"/>
      <c r="LR279" s="32"/>
      <c r="LS279" s="32"/>
      <c r="LT279" s="32"/>
      <c r="LU279" s="32"/>
      <c r="LV279" s="32"/>
      <c r="LW279" s="32"/>
      <c r="LX279" s="32"/>
      <c r="LY279" s="32"/>
      <c r="LZ279" s="32"/>
      <c r="MA279" s="32"/>
      <c r="MB279" s="32"/>
      <c r="MC279" s="32"/>
      <c r="MD279" s="32"/>
      <c r="ME279" s="32"/>
      <c r="MF279" s="32"/>
      <c r="MG279" s="32"/>
      <c r="MH279" s="32"/>
      <c r="MI279" s="32"/>
      <c r="MJ279" s="32"/>
      <c r="MK279" s="32"/>
      <c r="ML279" s="32"/>
      <c r="MM279" s="32"/>
      <c r="MN279" s="32"/>
      <c r="MO279" s="32"/>
      <c r="MP279" s="32"/>
      <c r="MQ279" s="32"/>
      <c r="MR279" s="32"/>
      <c r="MS279" s="32"/>
      <c r="MT279" s="32"/>
      <c r="MU279" s="32"/>
      <c r="MV279" s="32"/>
      <c r="MW279" s="32"/>
      <c r="MX279" s="32"/>
      <c r="MY279" s="32"/>
      <c r="MZ279" s="32"/>
      <c r="NA279" s="32"/>
      <c r="NB279" s="32"/>
      <c r="NC279" s="32"/>
      <c r="ND279" s="32"/>
      <c r="NE279" s="32"/>
      <c r="NF279" s="32"/>
      <c r="NG279" s="32"/>
      <c r="NH279" s="32"/>
      <c r="NI279" s="32"/>
      <c r="NJ279" s="32"/>
      <c r="NK279" s="32"/>
      <c r="NL279" s="32"/>
      <c r="NM279" s="32"/>
      <c r="NN279" s="32"/>
      <c r="NO279" s="32"/>
      <c r="NP279" s="32"/>
      <c r="NQ279" s="32"/>
      <c r="NR279" s="32"/>
      <c r="NS279" s="32"/>
      <c r="NT279" s="32"/>
      <c r="NU279" s="32"/>
      <c r="NV279" s="32"/>
      <c r="NW279" s="32"/>
      <c r="NX279" s="32"/>
      <c r="NY279" s="32"/>
      <c r="NZ279" s="32"/>
      <c r="OA279" s="32"/>
      <c r="OB279" s="32"/>
      <c r="OC279" s="32"/>
      <c r="OD279" s="32"/>
      <c r="OE279" s="32"/>
      <c r="OF279" s="32"/>
      <c r="OG279" s="32"/>
      <c r="OH279" s="32"/>
      <c r="OI279" s="32"/>
      <c r="OJ279" s="32"/>
      <c r="OK279" s="32"/>
      <c r="OL279" s="32"/>
      <c r="OM279" s="32"/>
      <c r="ON279" s="32"/>
      <c r="OO279" s="32"/>
      <c r="OP279" s="32"/>
      <c r="OQ279" s="32"/>
      <c r="OR279" s="32"/>
      <c r="OS279" s="32"/>
      <c r="OT279" s="32"/>
      <c r="OU279" s="32"/>
      <c r="OV279" s="32"/>
      <c r="OW279" s="32"/>
      <c r="OX279" s="32"/>
      <c r="OY279" s="32"/>
      <c r="OZ279" s="32"/>
      <c r="PA279" s="32"/>
      <c r="PB279" s="32"/>
      <c r="PC279" s="32"/>
      <c r="PD279" s="32"/>
      <c r="PE279" s="32"/>
      <c r="PF279" s="32"/>
      <c r="PG279" s="32"/>
      <c r="PH279" s="32"/>
      <c r="PI279" s="32"/>
      <c r="PJ279" s="32"/>
      <c r="PK279" s="32"/>
      <c r="PL279" s="32"/>
      <c r="PM279" s="32"/>
      <c r="PN279" s="32"/>
      <c r="PO279" s="32"/>
      <c r="PP279" s="32"/>
      <c r="PQ279" s="32"/>
      <c r="PR279" s="32"/>
      <c r="PS279" s="32"/>
      <c r="PT279" s="32"/>
      <c r="PU279" s="32"/>
      <c r="PV279" s="32"/>
      <c r="PW279" s="32"/>
      <c r="PX279" s="32"/>
      <c r="PY279" s="32"/>
      <c r="PZ279" s="32"/>
      <c r="QA279" s="32"/>
      <c r="QB279" s="32"/>
      <c r="QC279" s="32"/>
      <c r="QD279" s="32"/>
      <c r="QE279" s="32"/>
      <c r="QF279" s="32"/>
      <c r="QG279" s="32"/>
      <c r="QH279" s="32"/>
      <c r="QI279" s="32"/>
      <c r="QJ279" s="32"/>
      <c r="QK279" s="32"/>
      <c r="QL279" s="32"/>
      <c r="QM279" s="32"/>
      <c r="QN279" s="32"/>
      <c r="QO279" s="32"/>
      <c r="QP279" s="32"/>
      <c r="QQ279" s="32"/>
      <c r="QR279" s="32"/>
      <c r="QS279" s="32"/>
      <c r="QT279" s="32"/>
      <c r="QU279" s="32"/>
      <c r="QV279" s="32"/>
      <c r="QW279" s="32"/>
      <c r="QX279" s="32"/>
      <c r="QY279" s="32"/>
      <c r="QZ279" s="32"/>
      <c r="RA279" s="32"/>
      <c r="RB279" s="32"/>
      <c r="RC279" s="32"/>
      <c r="RD279" s="32"/>
      <c r="RE279" s="32"/>
      <c r="RF279" s="32"/>
      <c r="RG279" s="32"/>
      <c r="RH279" s="32"/>
      <c r="RI279" s="32"/>
      <c r="RJ279" s="32"/>
      <c r="RK279" s="32"/>
      <c r="RL279" s="32"/>
      <c r="RM279" s="32"/>
      <c r="RN279" s="32"/>
      <c r="RO279" s="32"/>
      <c r="RP279" s="32"/>
      <c r="RQ279" s="32"/>
      <c r="RR279" s="32"/>
      <c r="RS279" s="32"/>
      <c r="RT279" s="32"/>
      <c r="RU279" s="32"/>
      <c r="RV279" s="32"/>
      <c r="RW279" s="32"/>
      <c r="RX279" s="32"/>
      <c r="RY279" s="32"/>
      <c r="RZ279" s="32"/>
      <c r="SA279" s="32"/>
      <c r="SB279" s="32"/>
      <c r="SC279" s="32"/>
      <c r="SD279" s="32"/>
      <c r="SE279" s="32"/>
      <c r="SF279" s="32"/>
      <c r="SG279" s="32"/>
      <c r="SH279" s="32"/>
      <c r="SI279" s="32"/>
      <c r="SJ279" s="32"/>
      <c r="SK279" s="32"/>
      <c r="SL279" s="32"/>
      <c r="SM279" s="32"/>
      <c r="SN279" s="32"/>
      <c r="SO279" s="32"/>
      <c r="SP279" s="32"/>
      <c r="SQ279" s="32"/>
      <c r="SR279" s="32"/>
      <c r="SS279" s="32"/>
      <c r="ST279" s="32"/>
      <c r="SU279" s="32"/>
      <c r="SV279" s="32"/>
      <c r="SW279" s="32"/>
      <c r="SX279" s="32"/>
      <c r="SY279" s="32"/>
      <c r="SZ279" s="32"/>
      <c r="TA279" s="32"/>
      <c r="TB279" s="32"/>
      <c r="TC279" s="32"/>
      <c r="TD279" s="32"/>
      <c r="TE279" s="32"/>
      <c r="TF279" s="32"/>
      <c r="TG279" s="32"/>
      <c r="TH279" s="32"/>
    </row>
    <row r="280" spans="1:528" s="34" customFormat="1" ht="31.5" x14ac:dyDescent="0.25">
      <c r="A280" s="135"/>
      <c r="B280" s="124"/>
      <c r="C280" s="112"/>
      <c r="D280" s="82" t="s">
        <v>410</v>
      </c>
      <c r="E280" s="113">
        <f>E63+E70</f>
        <v>482448000</v>
      </c>
      <c r="F280" s="113">
        <f t="shared" ref="F280:P280" si="166">F63+F70</f>
        <v>482448000</v>
      </c>
      <c r="G280" s="113">
        <f t="shared" si="166"/>
        <v>396066000</v>
      </c>
      <c r="H280" s="113">
        <f t="shared" si="166"/>
        <v>0</v>
      </c>
      <c r="I280" s="113">
        <f t="shared" si="166"/>
        <v>0</v>
      </c>
      <c r="J280" s="113">
        <f t="shared" si="166"/>
        <v>377160</v>
      </c>
      <c r="K280" s="113">
        <f t="shared" si="166"/>
        <v>377160</v>
      </c>
      <c r="L280" s="113">
        <f t="shared" si="166"/>
        <v>0</v>
      </c>
      <c r="M280" s="113">
        <f t="shared" si="166"/>
        <v>0</v>
      </c>
      <c r="N280" s="113">
        <f t="shared" si="166"/>
        <v>0</v>
      </c>
      <c r="O280" s="113">
        <f t="shared" si="166"/>
        <v>377160</v>
      </c>
      <c r="P280" s="113">
        <f t="shared" si="166"/>
        <v>482825160</v>
      </c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  <c r="TF280" s="33"/>
      <c r="TG280" s="33"/>
      <c r="TH280" s="33"/>
    </row>
    <row r="281" spans="1:528" s="34" customFormat="1" ht="31.5" x14ac:dyDescent="0.25">
      <c r="A281" s="135"/>
      <c r="B281" s="124"/>
      <c r="C281" s="112"/>
      <c r="D281" s="82" t="s">
        <v>411</v>
      </c>
      <c r="E281" s="113">
        <f>E19+E66+E68+E141+E69+E110</f>
        <v>19394792.240000002</v>
      </c>
      <c r="F281" s="113">
        <f t="shared" ref="F281:P281" si="167">F19+F66+F68+F141+F69+F110</f>
        <v>19394792.240000002</v>
      </c>
      <c r="G281" s="113">
        <f t="shared" si="167"/>
        <v>3970249</v>
      </c>
      <c r="H281" s="113">
        <f t="shared" si="167"/>
        <v>0</v>
      </c>
      <c r="I281" s="113">
        <f t="shared" si="167"/>
        <v>0</v>
      </c>
      <c r="J281" s="113">
        <f t="shared" si="167"/>
        <v>903840</v>
      </c>
      <c r="K281" s="113">
        <f t="shared" si="167"/>
        <v>903840</v>
      </c>
      <c r="L281" s="113">
        <f t="shared" si="167"/>
        <v>0</v>
      </c>
      <c r="M281" s="113">
        <f t="shared" si="167"/>
        <v>0</v>
      </c>
      <c r="N281" s="113">
        <f t="shared" si="167"/>
        <v>0</v>
      </c>
      <c r="O281" s="113">
        <f t="shared" si="167"/>
        <v>903840</v>
      </c>
      <c r="P281" s="113">
        <f t="shared" si="167"/>
        <v>20298632.240000002</v>
      </c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  <c r="QA281" s="33"/>
      <c r="QB281" s="33"/>
      <c r="QC281" s="33"/>
      <c r="QD281" s="33"/>
      <c r="QE281" s="33"/>
      <c r="QF281" s="33"/>
      <c r="QG281" s="33"/>
      <c r="QH281" s="33"/>
      <c r="QI281" s="33"/>
      <c r="QJ281" s="33"/>
      <c r="QK281" s="33"/>
      <c r="QL281" s="33"/>
      <c r="QM281" s="33"/>
      <c r="QN281" s="33"/>
      <c r="QO281" s="33"/>
      <c r="QP281" s="33"/>
      <c r="QQ281" s="33"/>
      <c r="QR281" s="33"/>
      <c r="QS281" s="33"/>
      <c r="QT281" s="33"/>
      <c r="QU281" s="33"/>
      <c r="QV281" s="33"/>
      <c r="QW281" s="33"/>
      <c r="QX281" s="33"/>
      <c r="QY281" s="33"/>
      <c r="QZ281" s="33"/>
      <c r="RA281" s="33"/>
      <c r="RB281" s="33"/>
      <c r="RC281" s="33"/>
      <c r="RD281" s="33"/>
      <c r="RE281" s="33"/>
      <c r="RF281" s="33"/>
      <c r="RG281" s="33"/>
      <c r="RH281" s="33"/>
      <c r="RI281" s="33"/>
      <c r="RJ281" s="33"/>
      <c r="RK281" s="33"/>
      <c r="RL281" s="33"/>
      <c r="RM281" s="33"/>
      <c r="RN281" s="33"/>
      <c r="RO281" s="33"/>
      <c r="RP281" s="33"/>
      <c r="RQ281" s="33"/>
      <c r="RR281" s="33"/>
      <c r="RS281" s="33"/>
      <c r="RT281" s="33"/>
      <c r="RU281" s="33"/>
      <c r="RV281" s="33"/>
      <c r="RW281" s="33"/>
      <c r="RX281" s="33"/>
      <c r="RY281" s="33"/>
      <c r="RZ281" s="33"/>
      <c r="SA281" s="33"/>
      <c r="SB281" s="33"/>
      <c r="SC281" s="33"/>
      <c r="SD281" s="33"/>
      <c r="SE281" s="33"/>
      <c r="SF281" s="33"/>
      <c r="SG281" s="33"/>
      <c r="SH281" s="33"/>
      <c r="SI281" s="33"/>
      <c r="SJ281" s="33"/>
      <c r="SK281" s="33"/>
      <c r="SL281" s="33"/>
      <c r="SM281" s="33"/>
      <c r="SN281" s="33"/>
      <c r="SO281" s="33"/>
      <c r="SP281" s="33"/>
      <c r="SQ281" s="33"/>
      <c r="SR281" s="33"/>
      <c r="SS281" s="33"/>
      <c r="ST281" s="33"/>
      <c r="SU281" s="33"/>
      <c r="SV281" s="33"/>
      <c r="SW281" s="33"/>
      <c r="SX281" s="33"/>
      <c r="SY281" s="33"/>
      <c r="SZ281" s="33"/>
      <c r="TA281" s="33"/>
      <c r="TB281" s="33"/>
      <c r="TC281" s="33"/>
      <c r="TD281" s="33"/>
      <c r="TE281" s="33"/>
      <c r="TF281" s="33"/>
      <c r="TG281" s="33"/>
      <c r="TH281" s="33"/>
    </row>
    <row r="282" spans="1:528" s="34" customFormat="1" ht="18.75" customHeight="1" x14ac:dyDescent="0.25">
      <c r="A282" s="111"/>
      <c r="B282" s="124"/>
      <c r="C282" s="124"/>
      <c r="D282" s="88" t="s">
        <v>429</v>
      </c>
      <c r="E282" s="113">
        <f t="shared" ref="E282:P282" si="168">E111+E232+E198</f>
        <v>0</v>
      </c>
      <c r="F282" s="113">
        <f t="shared" si="168"/>
        <v>0</v>
      </c>
      <c r="G282" s="113">
        <f t="shared" si="168"/>
        <v>0</v>
      </c>
      <c r="H282" s="113">
        <f t="shared" si="168"/>
        <v>0</v>
      </c>
      <c r="I282" s="113">
        <f t="shared" si="168"/>
        <v>0</v>
      </c>
      <c r="J282" s="113">
        <f t="shared" si="168"/>
        <v>127771665.12</v>
      </c>
      <c r="K282" s="113">
        <f t="shared" si="168"/>
        <v>127771665.12</v>
      </c>
      <c r="L282" s="113">
        <f t="shared" si="168"/>
        <v>0</v>
      </c>
      <c r="M282" s="113">
        <f t="shared" si="168"/>
        <v>0</v>
      </c>
      <c r="N282" s="113">
        <f t="shared" si="168"/>
        <v>0</v>
      </c>
      <c r="O282" s="113">
        <f t="shared" si="168"/>
        <v>127771665.12</v>
      </c>
      <c r="P282" s="113">
        <f t="shared" si="168"/>
        <v>127771665.12</v>
      </c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3"/>
      <c r="KY282" s="33"/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3"/>
      <c r="LZ282" s="33"/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  <c r="MZ282" s="33"/>
      <c r="NA282" s="33"/>
      <c r="NB282" s="33"/>
      <c r="NC282" s="33"/>
      <c r="ND282" s="33"/>
      <c r="NE282" s="33"/>
      <c r="NF282" s="33"/>
      <c r="NG282" s="33"/>
      <c r="NH282" s="33"/>
      <c r="NI282" s="33"/>
      <c r="NJ282" s="33"/>
      <c r="NK282" s="33"/>
      <c r="NL282" s="33"/>
      <c r="NM282" s="33"/>
      <c r="NN282" s="33"/>
      <c r="NO282" s="33"/>
      <c r="NP282" s="33"/>
      <c r="NQ282" s="33"/>
      <c r="NR282" s="33"/>
      <c r="NS282" s="33"/>
      <c r="NT282" s="33"/>
      <c r="NU282" s="33"/>
      <c r="NV282" s="33"/>
      <c r="NW282" s="33"/>
      <c r="NX282" s="33"/>
      <c r="NY282" s="33"/>
      <c r="NZ282" s="33"/>
      <c r="OA282" s="33"/>
      <c r="OB282" s="33"/>
      <c r="OC282" s="33"/>
      <c r="OD282" s="33"/>
      <c r="OE282" s="33"/>
      <c r="OF282" s="33"/>
      <c r="OG282" s="33"/>
      <c r="OH282" s="33"/>
      <c r="OI282" s="33"/>
      <c r="OJ282" s="33"/>
      <c r="OK282" s="33"/>
      <c r="OL282" s="33"/>
      <c r="OM282" s="33"/>
      <c r="ON282" s="33"/>
      <c r="OO282" s="33"/>
      <c r="OP282" s="33"/>
      <c r="OQ282" s="33"/>
      <c r="OR282" s="33"/>
      <c r="OS282" s="33"/>
      <c r="OT282" s="33"/>
      <c r="OU282" s="33"/>
      <c r="OV282" s="33"/>
      <c r="OW282" s="33"/>
      <c r="OX282" s="33"/>
      <c r="OY282" s="33"/>
      <c r="OZ282" s="33"/>
      <c r="PA282" s="33"/>
      <c r="PB282" s="33"/>
      <c r="PC282" s="33"/>
      <c r="PD282" s="33"/>
      <c r="PE282" s="33"/>
      <c r="PF282" s="33"/>
      <c r="PG282" s="33"/>
      <c r="PH282" s="33"/>
      <c r="PI282" s="33"/>
      <c r="PJ282" s="33"/>
      <c r="PK282" s="33"/>
      <c r="PL282" s="33"/>
      <c r="PM282" s="33"/>
      <c r="PN282" s="33"/>
      <c r="PO282" s="33"/>
      <c r="PP282" s="33"/>
      <c r="PQ282" s="33"/>
      <c r="PR282" s="33"/>
      <c r="PS282" s="33"/>
      <c r="PT282" s="33"/>
      <c r="PU282" s="33"/>
      <c r="PV282" s="33"/>
      <c r="PW282" s="33"/>
      <c r="PX282" s="33"/>
      <c r="PY282" s="33"/>
      <c r="PZ282" s="33"/>
      <c r="QA282" s="33"/>
      <c r="QB282" s="33"/>
      <c r="QC282" s="33"/>
      <c r="QD282" s="33"/>
      <c r="QE282" s="33"/>
      <c r="QF282" s="33"/>
      <c r="QG282" s="33"/>
      <c r="QH282" s="33"/>
      <c r="QI282" s="33"/>
      <c r="QJ282" s="33"/>
      <c r="QK282" s="33"/>
      <c r="QL282" s="33"/>
      <c r="QM282" s="33"/>
      <c r="QN282" s="33"/>
      <c r="QO282" s="33"/>
      <c r="QP282" s="33"/>
      <c r="QQ282" s="33"/>
      <c r="QR282" s="33"/>
      <c r="QS282" s="33"/>
      <c r="QT282" s="33"/>
      <c r="QU282" s="33"/>
      <c r="QV282" s="33"/>
      <c r="QW282" s="33"/>
      <c r="QX282" s="33"/>
      <c r="QY282" s="33"/>
      <c r="QZ282" s="33"/>
      <c r="RA282" s="33"/>
      <c r="RB282" s="33"/>
      <c r="RC282" s="33"/>
      <c r="RD282" s="33"/>
      <c r="RE282" s="33"/>
      <c r="RF282" s="33"/>
      <c r="RG282" s="33"/>
      <c r="RH282" s="33"/>
      <c r="RI282" s="33"/>
      <c r="RJ282" s="33"/>
      <c r="RK282" s="33"/>
      <c r="RL282" s="33"/>
      <c r="RM282" s="33"/>
      <c r="RN282" s="33"/>
      <c r="RO282" s="33"/>
      <c r="RP282" s="33"/>
      <c r="RQ282" s="33"/>
      <c r="RR282" s="33"/>
      <c r="RS282" s="33"/>
      <c r="RT282" s="33"/>
      <c r="RU282" s="33"/>
      <c r="RV282" s="33"/>
      <c r="RW282" s="33"/>
      <c r="RX282" s="33"/>
      <c r="RY282" s="33"/>
      <c r="RZ282" s="33"/>
      <c r="SA282" s="33"/>
      <c r="SB282" s="33"/>
      <c r="SC282" s="33"/>
      <c r="SD282" s="33"/>
      <c r="SE282" s="33"/>
      <c r="SF282" s="33"/>
      <c r="SG282" s="33"/>
      <c r="SH282" s="33"/>
      <c r="SI282" s="33"/>
      <c r="SJ282" s="33"/>
      <c r="SK282" s="33"/>
      <c r="SL282" s="33"/>
      <c r="SM282" s="33"/>
      <c r="SN282" s="33"/>
      <c r="SO282" s="33"/>
      <c r="SP282" s="33"/>
      <c r="SQ282" s="33"/>
      <c r="SR282" s="33"/>
      <c r="SS282" s="33"/>
      <c r="ST282" s="33"/>
      <c r="SU282" s="33"/>
      <c r="SV282" s="33"/>
      <c r="SW282" s="33"/>
      <c r="SX282" s="33"/>
      <c r="SY282" s="33"/>
      <c r="SZ282" s="33"/>
      <c r="TA282" s="33"/>
      <c r="TB282" s="33"/>
      <c r="TC282" s="33"/>
      <c r="TD282" s="33"/>
      <c r="TE282" s="33"/>
      <c r="TF282" s="33"/>
      <c r="TG282" s="33"/>
      <c r="TH282" s="33"/>
    </row>
    <row r="283" spans="1:528" s="27" customFormat="1" ht="25.5" customHeight="1" x14ac:dyDescent="0.2">
      <c r="A283" s="71"/>
      <c r="B283" s="72"/>
      <c r="C283" s="73"/>
      <c r="D283" s="74"/>
      <c r="E283" s="75">
        <f>E279-'дод 7'!D216</f>
        <v>0</v>
      </c>
      <c r="F283" s="75">
        <f>F279-'дод 7'!E216</f>
        <v>0</v>
      </c>
      <c r="G283" s="75">
        <f>G279-'дод 7'!F216</f>
        <v>0</v>
      </c>
      <c r="H283" s="75">
        <f>H279-'дод 7'!G216</f>
        <v>0</v>
      </c>
      <c r="I283" s="75">
        <f>I279-'дод 7'!H216</f>
        <v>0</v>
      </c>
      <c r="J283" s="75">
        <f>J279-'дод 7'!I216</f>
        <v>0</v>
      </c>
      <c r="K283" s="75">
        <f>K279-'дод 7'!J216</f>
        <v>0</v>
      </c>
      <c r="L283" s="75">
        <f>L279-'дод 7'!K216</f>
        <v>0</v>
      </c>
      <c r="M283" s="75">
        <f>M279-'дод 7'!L216</f>
        <v>0</v>
      </c>
      <c r="N283" s="75">
        <f>N279-'дод 7'!M216</f>
        <v>0</v>
      </c>
      <c r="O283" s="75">
        <f>O279-'дод 7'!N216</f>
        <v>0</v>
      </c>
      <c r="P283" s="75">
        <f>P279-'дод 7'!O216</f>
        <v>0</v>
      </c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  <c r="IP283" s="32"/>
      <c r="IQ283" s="32"/>
      <c r="IR283" s="32"/>
      <c r="IS283" s="32"/>
      <c r="IT283" s="32"/>
      <c r="IU283" s="32"/>
      <c r="IV283" s="32"/>
      <c r="IW283" s="32"/>
      <c r="IX283" s="32"/>
      <c r="IY283" s="32"/>
      <c r="IZ283" s="32"/>
      <c r="JA283" s="32"/>
      <c r="JB283" s="32"/>
      <c r="JC283" s="32"/>
      <c r="JD283" s="32"/>
      <c r="JE283" s="32"/>
      <c r="JF283" s="32"/>
      <c r="JG283" s="32"/>
      <c r="JH283" s="32"/>
      <c r="JI283" s="32"/>
      <c r="JJ283" s="32"/>
      <c r="JK283" s="32"/>
      <c r="JL283" s="32"/>
      <c r="JM283" s="32"/>
      <c r="JN283" s="32"/>
      <c r="JO283" s="32"/>
      <c r="JP283" s="32"/>
      <c r="JQ283" s="32"/>
      <c r="JR283" s="32"/>
      <c r="JS283" s="32"/>
      <c r="JT283" s="32"/>
      <c r="JU283" s="32"/>
      <c r="JV283" s="32"/>
      <c r="JW283" s="32"/>
      <c r="JX283" s="32"/>
      <c r="JY283" s="32"/>
      <c r="JZ283" s="32"/>
      <c r="KA283" s="32"/>
      <c r="KB283" s="32"/>
      <c r="KC283" s="32"/>
      <c r="KD283" s="32"/>
      <c r="KE283" s="32"/>
      <c r="KF283" s="32"/>
      <c r="KG283" s="32"/>
      <c r="KH283" s="32"/>
      <c r="KI283" s="32"/>
      <c r="KJ283" s="32"/>
      <c r="KK283" s="32"/>
      <c r="KL283" s="32"/>
      <c r="KM283" s="32"/>
      <c r="KN283" s="32"/>
      <c r="KO283" s="32"/>
      <c r="KP283" s="32"/>
      <c r="KQ283" s="32"/>
      <c r="KR283" s="32"/>
      <c r="KS283" s="32"/>
      <c r="KT283" s="32"/>
      <c r="KU283" s="32"/>
      <c r="KV283" s="32"/>
      <c r="KW283" s="32"/>
      <c r="KX283" s="32"/>
      <c r="KY283" s="32"/>
      <c r="KZ283" s="32"/>
      <c r="LA283" s="32"/>
      <c r="LB283" s="32"/>
      <c r="LC283" s="32"/>
      <c r="LD283" s="32"/>
      <c r="LE283" s="32"/>
      <c r="LF283" s="32"/>
      <c r="LG283" s="32"/>
      <c r="LH283" s="32"/>
      <c r="LI283" s="32"/>
      <c r="LJ283" s="32"/>
      <c r="LK283" s="32"/>
      <c r="LL283" s="32"/>
      <c r="LM283" s="32"/>
      <c r="LN283" s="32"/>
      <c r="LO283" s="32"/>
      <c r="LP283" s="32"/>
      <c r="LQ283" s="32"/>
      <c r="LR283" s="32"/>
      <c r="LS283" s="32"/>
      <c r="LT283" s="32"/>
      <c r="LU283" s="32"/>
      <c r="LV283" s="32"/>
      <c r="LW283" s="32"/>
      <c r="LX283" s="32"/>
      <c r="LY283" s="32"/>
      <c r="LZ283" s="32"/>
      <c r="MA283" s="32"/>
      <c r="MB283" s="32"/>
      <c r="MC283" s="32"/>
      <c r="MD283" s="32"/>
      <c r="ME283" s="32"/>
      <c r="MF283" s="32"/>
      <c r="MG283" s="32"/>
      <c r="MH283" s="32"/>
      <c r="MI283" s="32"/>
      <c r="MJ283" s="32"/>
      <c r="MK283" s="32"/>
      <c r="ML283" s="32"/>
      <c r="MM283" s="32"/>
      <c r="MN283" s="32"/>
      <c r="MO283" s="32"/>
      <c r="MP283" s="32"/>
      <c r="MQ283" s="32"/>
      <c r="MR283" s="32"/>
      <c r="MS283" s="32"/>
      <c r="MT283" s="32"/>
      <c r="MU283" s="32"/>
      <c r="MV283" s="32"/>
      <c r="MW283" s="32"/>
      <c r="MX283" s="32"/>
      <c r="MY283" s="32"/>
      <c r="MZ283" s="32"/>
      <c r="NA283" s="32"/>
      <c r="NB283" s="32"/>
      <c r="NC283" s="32"/>
      <c r="ND283" s="32"/>
      <c r="NE283" s="32"/>
      <c r="NF283" s="32"/>
      <c r="NG283" s="32"/>
      <c r="NH283" s="32"/>
      <c r="NI283" s="32"/>
      <c r="NJ283" s="32"/>
      <c r="NK283" s="32"/>
      <c r="NL283" s="32"/>
      <c r="NM283" s="32"/>
      <c r="NN283" s="32"/>
      <c r="NO283" s="32"/>
      <c r="NP283" s="32"/>
      <c r="NQ283" s="32"/>
      <c r="NR283" s="32"/>
      <c r="NS283" s="32"/>
      <c r="NT283" s="32"/>
      <c r="NU283" s="32"/>
      <c r="NV283" s="32"/>
      <c r="NW283" s="32"/>
      <c r="NX283" s="32"/>
      <c r="NY283" s="32"/>
      <c r="NZ283" s="32"/>
      <c r="OA283" s="32"/>
      <c r="OB283" s="32"/>
      <c r="OC283" s="32"/>
      <c r="OD283" s="32"/>
      <c r="OE283" s="32"/>
      <c r="OF283" s="32"/>
      <c r="OG283" s="32"/>
      <c r="OH283" s="32"/>
      <c r="OI283" s="32"/>
      <c r="OJ283" s="32"/>
      <c r="OK283" s="32"/>
      <c r="OL283" s="32"/>
      <c r="OM283" s="32"/>
      <c r="ON283" s="32"/>
      <c r="OO283" s="32"/>
      <c r="OP283" s="32"/>
      <c r="OQ283" s="32"/>
      <c r="OR283" s="32"/>
      <c r="OS283" s="32"/>
      <c r="OT283" s="32"/>
      <c r="OU283" s="32"/>
      <c r="OV283" s="32"/>
      <c r="OW283" s="32"/>
      <c r="OX283" s="32"/>
      <c r="OY283" s="32"/>
      <c r="OZ283" s="32"/>
      <c r="PA283" s="32"/>
      <c r="PB283" s="32"/>
      <c r="PC283" s="32"/>
      <c r="PD283" s="32"/>
      <c r="PE283" s="32"/>
      <c r="PF283" s="32"/>
      <c r="PG283" s="32"/>
      <c r="PH283" s="32"/>
      <c r="PI283" s="32"/>
      <c r="PJ283" s="32"/>
      <c r="PK283" s="32"/>
      <c r="PL283" s="32"/>
      <c r="PM283" s="32"/>
      <c r="PN283" s="32"/>
      <c r="PO283" s="32"/>
      <c r="PP283" s="32"/>
      <c r="PQ283" s="32"/>
      <c r="PR283" s="32"/>
      <c r="PS283" s="32"/>
      <c r="PT283" s="32"/>
      <c r="PU283" s="32"/>
      <c r="PV283" s="32"/>
      <c r="PW283" s="32"/>
      <c r="PX283" s="32"/>
      <c r="PY283" s="32"/>
      <c r="PZ283" s="32"/>
      <c r="QA283" s="32"/>
      <c r="QB283" s="32"/>
      <c r="QC283" s="32"/>
      <c r="QD283" s="32"/>
      <c r="QE283" s="32"/>
      <c r="QF283" s="32"/>
      <c r="QG283" s="32"/>
      <c r="QH283" s="32"/>
      <c r="QI283" s="32"/>
      <c r="QJ283" s="32"/>
      <c r="QK283" s="32"/>
      <c r="QL283" s="32"/>
      <c r="QM283" s="32"/>
      <c r="QN283" s="32"/>
      <c r="QO283" s="32"/>
      <c r="QP283" s="32"/>
      <c r="QQ283" s="32"/>
      <c r="QR283" s="32"/>
      <c r="QS283" s="32"/>
      <c r="QT283" s="32"/>
      <c r="QU283" s="32"/>
      <c r="QV283" s="32"/>
      <c r="QW283" s="32"/>
      <c r="QX283" s="32"/>
      <c r="QY283" s="32"/>
      <c r="QZ283" s="32"/>
      <c r="RA283" s="32"/>
      <c r="RB283" s="32"/>
      <c r="RC283" s="32"/>
      <c r="RD283" s="32"/>
      <c r="RE283" s="32"/>
      <c r="RF283" s="32"/>
      <c r="RG283" s="32"/>
      <c r="RH283" s="32"/>
      <c r="RI283" s="32"/>
      <c r="RJ283" s="32"/>
      <c r="RK283" s="32"/>
      <c r="RL283" s="32"/>
      <c r="RM283" s="32"/>
      <c r="RN283" s="32"/>
      <c r="RO283" s="32"/>
      <c r="RP283" s="32"/>
      <c r="RQ283" s="32"/>
      <c r="RR283" s="32"/>
      <c r="RS283" s="32"/>
      <c r="RT283" s="32"/>
      <c r="RU283" s="32"/>
      <c r="RV283" s="32"/>
      <c r="RW283" s="32"/>
      <c r="RX283" s="32"/>
      <c r="RY283" s="32"/>
      <c r="RZ283" s="32"/>
      <c r="SA283" s="32"/>
      <c r="SB283" s="32"/>
      <c r="SC283" s="32"/>
      <c r="SD283" s="32"/>
      <c r="SE283" s="32"/>
      <c r="SF283" s="32"/>
      <c r="SG283" s="32"/>
      <c r="SH283" s="32"/>
      <c r="SI283" s="32"/>
      <c r="SJ283" s="32"/>
      <c r="SK283" s="32"/>
      <c r="SL283" s="32"/>
      <c r="SM283" s="32"/>
      <c r="SN283" s="32"/>
      <c r="SO283" s="32"/>
      <c r="SP283" s="32"/>
      <c r="SQ283" s="32"/>
      <c r="SR283" s="32"/>
      <c r="SS283" s="32"/>
      <c r="ST283" s="32"/>
      <c r="SU283" s="32"/>
      <c r="SV283" s="32"/>
      <c r="SW283" s="32"/>
      <c r="SX283" s="32"/>
      <c r="SY283" s="32"/>
      <c r="SZ283" s="32"/>
      <c r="TA283" s="32"/>
      <c r="TB283" s="32"/>
      <c r="TC283" s="32"/>
      <c r="TD283" s="32"/>
      <c r="TE283" s="32"/>
      <c r="TF283" s="32"/>
      <c r="TG283" s="32"/>
      <c r="TH283" s="32"/>
    </row>
    <row r="284" spans="1:528" s="27" customFormat="1" ht="25.5" customHeight="1" x14ac:dyDescent="0.2">
      <c r="A284" s="71"/>
      <c r="B284" s="72"/>
      <c r="C284" s="73"/>
      <c r="D284" s="74"/>
      <c r="E284" s="75">
        <f>E280-'дод 7'!D217</f>
        <v>0</v>
      </c>
      <c r="F284" s="75">
        <f>F280-'дод 7'!E217</f>
        <v>0</v>
      </c>
      <c r="G284" s="75">
        <f>G280-'дод 7'!F217</f>
        <v>0</v>
      </c>
      <c r="H284" s="75">
        <f>H280-'дод 7'!G217</f>
        <v>0</v>
      </c>
      <c r="I284" s="75">
        <f>I280-'дод 7'!H217</f>
        <v>0</v>
      </c>
      <c r="J284" s="75">
        <f>J280-'дод 7'!I217</f>
        <v>0</v>
      </c>
      <c r="K284" s="75">
        <f>K280-'дод 7'!J217</f>
        <v>0</v>
      </c>
      <c r="L284" s="75">
        <f>L280-'дод 7'!K217</f>
        <v>0</v>
      </c>
      <c r="M284" s="75">
        <f>M280-'дод 7'!L217</f>
        <v>0</v>
      </c>
      <c r="N284" s="75">
        <f>N280-'дод 7'!M217</f>
        <v>0</v>
      </c>
      <c r="O284" s="75">
        <f>O280-'дод 7'!N217</f>
        <v>0</v>
      </c>
      <c r="P284" s="75">
        <f>P280-'дод 7'!O217</f>
        <v>0</v>
      </c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/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  <c r="FK284" s="32"/>
      <c r="FL284" s="32"/>
      <c r="FM284" s="32"/>
      <c r="FN284" s="32"/>
      <c r="FO284" s="32"/>
      <c r="FP284" s="32"/>
      <c r="FQ284" s="32"/>
      <c r="FR284" s="32"/>
      <c r="FS284" s="32"/>
      <c r="FT284" s="32"/>
      <c r="FU284" s="32"/>
      <c r="FV284" s="32"/>
      <c r="FW284" s="32"/>
      <c r="FX284" s="32"/>
      <c r="FY284" s="32"/>
      <c r="FZ284" s="32"/>
      <c r="GA284" s="32"/>
      <c r="GB284" s="32"/>
      <c r="GC284" s="32"/>
      <c r="GD284" s="32"/>
      <c r="GE284" s="32"/>
      <c r="GF284" s="32"/>
      <c r="GG284" s="32"/>
      <c r="GH284" s="32"/>
      <c r="GI284" s="32"/>
      <c r="GJ284" s="32"/>
      <c r="GK284" s="32"/>
      <c r="GL284" s="32"/>
      <c r="GM284" s="32"/>
      <c r="GN284" s="32"/>
      <c r="GO284" s="32"/>
      <c r="GP284" s="32"/>
      <c r="GQ284" s="32"/>
      <c r="GR284" s="32"/>
      <c r="GS284" s="32"/>
      <c r="GT284" s="32"/>
      <c r="GU284" s="32"/>
      <c r="GV284" s="32"/>
      <c r="GW284" s="32"/>
      <c r="GX284" s="32"/>
      <c r="GY284" s="32"/>
      <c r="GZ284" s="32"/>
      <c r="HA284" s="32"/>
      <c r="HB284" s="32"/>
      <c r="HC284" s="32"/>
      <c r="HD284" s="32"/>
      <c r="HE284" s="32"/>
      <c r="HF284" s="32"/>
      <c r="HG284" s="32"/>
      <c r="HH284" s="32"/>
      <c r="HI284" s="32"/>
      <c r="HJ284" s="32"/>
      <c r="HK284" s="32"/>
      <c r="HL284" s="32"/>
      <c r="HM284" s="32"/>
      <c r="HN284" s="32"/>
      <c r="HO284" s="32"/>
      <c r="HP284" s="32"/>
      <c r="HQ284" s="32"/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32"/>
      <c r="IE284" s="32"/>
      <c r="IF284" s="32"/>
      <c r="IG284" s="32"/>
      <c r="IH284" s="32"/>
      <c r="II284" s="32"/>
      <c r="IJ284" s="32"/>
      <c r="IK284" s="32"/>
      <c r="IL284" s="32"/>
      <c r="IM284" s="32"/>
      <c r="IN284" s="32"/>
      <c r="IO284" s="32"/>
      <c r="IP284" s="32"/>
      <c r="IQ284" s="32"/>
      <c r="IR284" s="32"/>
      <c r="IS284" s="32"/>
      <c r="IT284" s="32"/>
      <c r="IU284" s="32"/>
      <c r="IV284" s="32"/>
      <c r="IW284" s="32"/>
      <c r="IX284" s="32"/>
      <c r="IY284" s="32"/>
      <c r="IZ284" s="32"/>
      <c r="JA284" s="32"/>
      <c r="JB284" s="32"/>
      <c r="JC284" s="32"/>
      <c r="JD284" s="32"/>
      <c r="JE284" s="32"/>
      <c r="JF284" s="32"/>
      <c r="JG284" s="32"/>
      <c r="JH284" s="32"/>
      <c r="JI284" s="32"/>
      <c r="JJ284" s="32"/>
      <c r="JK284" s="32"/>
      <c r="JL284" s="32"/>
      <c r="JM284" s="32"/>
      <c r="JN284" s="32"/>
      <c r="JO284" s="32"/>
      <c r="JP284" s="32"/>
      <c r="JQ284" s="32"/>
      <c r="JR284" s="32"/>
      <c r="JS284" s="32"/>
      <c r="JT284" s="32"/>
      <c r="JU284" s="32"/>
      <c r="JV284" s="32"/>
      <c r="JW284" s="32"/>
      <c r="JX284" s="32"/>
      <c r="JY284" s="32"/>
      <c r="JZ284" s="32"/>
      <c r="KA284" s="32"/>
      <c r="KB284" s="32"/>
      <c r="KC284" s="32"/>
      <c r="KD284" s="32"/>
      <c r="KE284" s="32"/>
      <c r="KF284" s="32"/>
      <c r="KG284" s="32"/>
      <c r="KH284" s="32"/>
      <c r="KI284" s="32"/>
      <c r="KJ284" s="32"/>
      <c r="KK284" s="32"/>
      <c r="KL284" s="32"/>
      <c r="KM284" s="32"/>
      <c r="KN284" s="32"/>
      <c r="KO284" s="32"/>
      <c r="KP284" s="32"/>
      <c r="KQ284" s="32"/>
      <c r="KR284" s="32"/>
      <c r="KS284" s="32"/>
      <c r="KT284" s="32"/>
      <c r="KU284" s="32"/>
      <c r="KV284" s="32"/>
      <c r="KW284" s="32"/>
      <c r="KX284" s="32"/>
      <c r="KY284" s="32"/>
      <c r="KZ284" s="32"/>
      <c r="LA284" s="32"/>
      <c r="LB284" s="32"/>
      <c r="LC284" s="32"/>
      <c r="LD284" s="32"/>
      <c r="LE284" s="32"/>
      <c r="LF284" s="32"/>
      <c r="LG284" s="32"/>
      <c r="LH284" s="32"/>
      <c r="LI284" s="32"/>
      <c r="LJ284" s="32"/>
      <c r="LK284" s="32"/>
      <c r="LL284" s="32"/>
      <c r="LM284" s="32"/>
      <c r="LN284" s="32"/>
      <c r="LO284" s="32"/>
      <c r="LP284" s="32"/>
      <c r="LQ284" s="32"/>
      <c r="LR284" s="32"/>
      <c r="LS284" s="32"/>
      <c r="LT284" s="32"/>
      <c r="LU284" s="32"/>
      <c r="LV284" s="32"/>
      <c r="LW284" s="32"/>
      <c r="LX284" s="32"/>
      <c r="LY284" s="32"/>
      <c r="LZ284" s="32"/>
      <c r="MA284" s="32"/>
      <c r="MB284" s="32"/>
      <c r="MC284" s="32"/>
      <c r="MD284" s="32"/>
      <c r="ME284" s="32"/>
      <c r="MF284" s="32"/>
      <c r="MG284" s="32"/>
      <c r="MH284" s="32"/>
      <c r="MI284" s="32"/>
      <c r="MJ284" s="32"/>
      <c r="MK284" s="32"/>
      <c r="ML284" s="32"/>
      <c r="MM284" s="32"/>
      <c r="MN284" s="32"/>
      <c r="MO284" s="32"/>
      <c r="MP284" s="32"/>
      <c r="MQ284" s="32"/>
      <c r="MR284" s="32"/>
      <c r="MS284" s="32"/>
      <c r="MT284" s="32"/>
      <c r="MU284" s="32"/>
      <c r="MV284" s="32"/>
      <c r="MW284" s="32"/>
      <c r="MX284" s="32"/>
      <c r="MY284" s="32"/>
      <c r="MZ284" s="32"/>
      <c r="NA284" s="32"/>
      <c r="NB284" s="32"/>
      <c r="NC284" s="32"/>
      <c r="ND284" s="32"/>
      <c r="NE284" s="32"/>
      <c r="NF284" s="32"/>
      <c r="NG284" s="32"/>
      <c r="NH284" s="32"/>
      <c r="NI284" s="32"/>
      <c r="NJ284" s="32"/>
      <c r="NK284" s="32"/>
      <c r="NL284" s="32"/>
      <c r="NM284" s="32"/>
      <c r="NN284" s="32"/>
      <c r="NO284" s="32"/>
      <c r="NP284" s="32"/>
      <c r="NQ284" s="32"/>
      <c r="NR284" s="32"/>
      <c r="NS284" s="32"/>
      <c r="NT284" s="32"/>
      <c r="NU284" s="32"/>
      <c r="NV284" s="32"/>
      <c r="NW284" s="32"/>
      <c r="NX284" s="32"/>
      <c r="NY284" s="32"/>
      <c r="NZ284" s="32"/>
      <c r="OA284" s="32"/>
      <c r="OB284" s="32"/>
      <c r="OC284" s="32"/>
      <c r="OD284" s="32"/>
      <c r="OE284" s="32"/>
      <c r="OF284" s="32"/>
      <c r="OG284" s="32"/>
      <c r="OH284" s="32"/>
      <c r="OI284" s="32"/>
      <c r="OJ284" s="32"/>
      <c r="OK284" s="32"/>
      <c r="OL284" s="32"/>
      <c r="OM284" s="32"/>
      <c r="ON284" s="32"/>
      <c r="OO284" s="32"/>
      <c r="OP284" s="32"/>
      <c r="OQ284" s="32"/>
      <c r="OR284" s="32"/>
      <c r="OS284" s="32"/>
      <c r="OT284" s="32"/>
      <c r="OU284" s="32"/>
      <c r="OV284" s="32"/>
      <c r="OW284" s="32"/>
      <c r="OX284" s="32"/>
      <c r="OY284" s="32"/>
      <c r="OZ284" s="32"/>
      <c r="PA284" s="32"/>
      <c r="PB284" s="32"/>
      <c r="PC284" s="32"/>
      <c r="PD284" s="32"/>
      <c r="PE284" s="32"/>
      <c r="PF284" s="32"/>
      <c r="PG284" s="32"/>
      <c r="PH284" s="32"/>
      <c r="PI284" s="32"/>
      <c r="PJ284" s="32"/>
      <c r="PK284" s="32"/>
      <c r="PL284" s="32"/>
      <c r="PM284" s="32"/>
      <c r="PN284" s="32"/>
      <c r="PO284" s="32"/>
      <c r="PP284" s="32"/>
      <c r="PQ284" s="32"/>
      <c r="PR284" s="32"/>
      <c r="PS284" s="32"/>
      <c r="PT284" s="32"/>
      <c r="PU284" s="32"/>
      <c r="PV284" s="32"/>
      <c r="PW284" s="32"/>
      <c r="PX284" s="32"/>
      <c r="PY284" s="32"/>
      <c r="PZ284" s="32"/>
      <c r="QA284" s="32"/>
      <c r="QB284" s="32"/>
      <c r="QC284" s="32"/>
      <c r="QD284" s="32"/>
      <c r="QE284" s="32"/>
      <c r="QF284" s="32"/>
      <c r="QG284" s="32"/>
      <c r="QH284" s="32"/>
      <c r="QI284" s="32"/>
      <c r="QJ284" s="32"/>
      <c r="QK284" s="32"/>
      <c r="QL284" s="32"/>
      <c r="QM284" s="32"/>
      <c r="QN284" s="32"/>
      <c r="QO284" s="32"/>
      <c r="QP284" s="32"/>
      <c r="QQ284" s="32"/>
      <c r="QR284" s="32"/>
      <c r="QS284" s="32"/>
      <c r="QT284" s="32"/>
      <c r="QU284" s="32"/>
      <c r="QV284" s="32"/>
      <c r="QW284" s="32"/>
      <c r="QX284" s="32"/>
      <c r="QY284" s="32"/>
      <c r="QZ284" s="32"/>
      <c r="RA284" s="32"/>
      <c r="RB284" s="32"/>
      <c r="RC284" s="32"/>
      <c r="RD284" s="32"/>
      <c r="RE284" s="32"/>
      <c r="RF284" s="32"/>
      <c r="RG284" s="32"/>
      <c r="RH284" s="32"/>
      <c r="RI284" s="32"/>
      <c r="RJ284" s="32"/>
      <c r="RK284" s="32"/>
      <c r="RL284" s="32"/>
      <c r="RM284" s="32"/>
      <c r="RN284" s="32"/>
      <c r="RO284" s="32"/>
      <c r="RP284" s="32"/>
      <c r="RQ284" s="32"/>
      <c r="RR284" s="32"/>
      <c r="RS284" s="32"/>
      <c r="RT284" s="32"/>
      <c r="RU284" s="32"/>
      <c r="RV284" s="32"/>
      <c r="RW284" s="32"/>
      <c r="RX284" s="32"/>
      <c r="RY284" s="32"/>
      <c r="RZ284" s="32"/>
      <c r="SA284" s="32"/>
      <c r="SB284" s="32"/>
      <c r="SC284" s="32"/>
      <c r="SD284" s="32"/>
      <c r="SE284" s="32"/>
      <c r="SF284" s="32"/>
      <c r="SG284" s="32"/>
      <c r="SH284" s="32"/>
      <c r="SI284" s="32"/>
      <c r="SJ284" s="32"/>
      <c r="SK284" s="32"/>
      <c r="SL284" s="32"/>
      <c r="SM284" s="32"/>
      <c r="SN284" s="32"/>
      <c r="SO284" s="32"/>
      <c r="SP284" s="32"/>
      <c r="SQ284" s="32"/>
      <c r="SR284" s="32"/>
      <c r="SS284" s="32"/>
      <c r="ST284" s="32"/>
      <c r="SU284" s="32"/>
      <c r="SV284" s="32"/>
      <c r="SW284" s="32"/>
      <c r="SX284" s="32"/>
      <c r="SY284" s="32"/>
      <c r="SZ284" s="32"/>
      <c r="TA284" s="32"/>
      <c r="TB284" s="32"/>
      <c r="TC284" s="32"/>
      <c r="TD284" s="32"/>
      <c r="TE284" s="32"/>
      <c r="TF284" s="32"/>
      <c r="TG284" s="32"/>
      <c r="TH284" s="32"/>
    </row>
    <row r="285" spans="1:528" s="27" customFormat="1" ht="25.5" customHeight="1" x14ac:dyDescent="0.2">
      <c r="A285" s="71"/>
      <c r="B285" s="72"/>
      <c r="C285" s="73"/>
      <c r="D285" s="74"/>
      <c r="E285" s="75">
        <f>E281-'дод 7'!D218</f>
        <v>0</v>
      </c>
      <c r="F285" s="75">
        <f>F281-'дод 7'!E218</f>
        <v>0</v>
      </c>
      <c r="G285" s="75">
        <f>G281-'дод 7'!F218</f>
        <v>0</v>
      </c>
      <c r="H285" s="75">
        <f>H281-'дод 7'!G218</f>
        <v>0</v>
      </c>
      <c r="I285" s="75">
        <f>I281-'дод 7'!H218</f>
        <v>0</v>
      </c>
      <c r="J285" s="75">
        <f>J281-'дод 7'!I218</f>
        <v>0</v>
      </c>
      <c r="K285" s="75">
        <f>K281-'дод 7'!J218</f>
        <v>0</v>
      </c>
      <c r="L285" s="75">
        <f>L281-'дод 7'!K218</f>
        <v>0</v>
      </c>
      <c r="M285" s="75">
        <f>M281-'дод 7'!L218</f>
        <v>0</v>
      </c>
      <c r="N285" s="75">
        <f>N281-'дод 7'!M218</f>
        <v>0</v>
      </c>
      <c r="O285" s="75">
        <f>O281-'дод 7'!N218</f>
        <v>0</v>
      </c>
      <c r="P285" s="75">
        <f>P281-'дод 7'!O218</f>
        <v>0</v>
      </c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  <c r="IT285" s="32"/>
      <c r="IU285" s="32"/>
      <c r="IV285" s="32"/>
      <c r="IW285" s="32"/>
      <c r="IX285" s="32"/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  <c r="JS285" s="32"/>
      <c r="JT285" s="32"/>
      <c r="JU285" s="32"/>
      <c r="JV285" s="32"/>
      <c r="JW285" s="32"/>
      <c r="JX285" s="32"/>
      <c r="JY285" s="32"/>
      <c r="JZ285" s="32"/>
      <c r="KA285" s="32"/>
      <c r="KB285" s="32"/>
      <c r="KC285" s="32"/>
      <c r="KD285" s="32"/>
      <c r="KE285" s="32"/>
      <c r="KF285" s="32"/>
      <c r="KG285" s="32"/>
      <c r="KH285" s="32"/>
      <c r="KI285" s="32"/>
      <c r="KJ285" s="32"/>
      <c r="KK285" s="32"/>
      <c r="KL285" s="32"/>
      <c r="KM285" s="32"/>
      <c r="KN285" s="32"/>
      <c r="KO285" s="32"/>
      <c r="KP285" s="32"/>
      <c r="KQ285" s="32"/>
      <c r="KR285" s="32"/>
      <c r="KS285" s="32"/>
      <c r="KT285" s="32"/>
      <c r="KU285" s="32"/>
      <c r="KV285" s="32"/>
      <c r="KW285" s="32"/>
      <c r="KX285" s="32"/>
      <c r="KY285" s="32"/>
      <c r="KZ285" s="32"/>
      <c r="LA285" s="32"/>
      <c r="LB285" s="32"/>
      <c r="LC285" s="32"/>
      <c r="LD285" s="32"/>
      <c r="LE285" s="32"/>
      <c r="LF285" s="32"/>
      <c r="LG285" s="32"/>
      <c r="LH285" s="32"/>
      <c r="LI285" s="32"/>
      <c r="LJ285" s="32"/>
      <c r="LK285" s="32"/>
      <c r="LL285" s="32"/>
      <c r="LM285" s="32"/>
      <c r="LN285" s="32"/>
      <c r="LO285" s="32"/>
      <c r="LP285" s="32"/>
      <c r="LQ285" s="32"/>
      <c r="LR285" s="32"/>
      <c r="LS285" s="32"/>
      <c r="LT285" s="32"/>
      <c r="LU285" s="32"/>
      <c r="LV285" s="32"/>
      <c r="LW285" s="32"/>
      <c r="LX285" s="32"/>
      <c r="LY285" s="32"/>
      <c r="LZ285" s="32"/>
      <c r="MA285" s="32"/>
      <c r="MB285" s="32"/>
      <c r="MC285" s="32"/>
      <c r="MD285" s="32"/>
      <c r="ME285" s="32"/>
      <c r="MF285" s="32"/>
      <c r="MG285" s="32"/>
      <c r="MH285" s="32"/>
      <c r="MI285" s="32"/>
      <c r="MJ285" s="32"/>
      <c r="MK285" s="32"/>
      <c r="ML285" s="32"/>
      <c r="MM285" s="32"/>
      <c r="MN285" s="32"/>
      <c r="MO285" s="32"/>
      <c r="MP285" s="32"/>
      <c r="MQ285" s="32"/>
      <c r="MR285" s="32"/>
      <c r="MS285" s="32"/>
      <c r="MT285" s="32"/>
      <c r="MU285" s="32"/>
      <c r="MV285" s="32"/>
      <c r="MW285" s="32"/>
      <c r="MX285" s="32"/>
      <c r="MY285" s="32"/>
      <c r="MZ285" s="32"/>
      <c r="NA285" s="32"/>
      <c r="NB285" s="32"/>
      <c r="NC285" s="32"/>
      <c r="ND285" s="32"/>
      <c r="NE285" s="32"/>
      <c r="NF285" s="32"/>
      <c r="NG285" s="32"/>
      <c r="NH285" s="32"/>
      <c r="NI285" s="32"/>
      <c r="NJ285" s="32"/>
      <c r="NK285" s="32"/>
      <c r="NL285" s="32"/>
      <c r="NM285" s="32"/>
      <c r="NN285" s="32"/>
      <c r="NO285" s="32"/>
      <c r="NP285" s="32"/>
      <c r="NQ285" s="32"/>
      <c r="NR285" s="32"/>
      <c r="NS285" s="32"/>
      <c r="NT285" s="32"/>
      <c r="NU285" s="32"/>
      <c r="NV285" s="32"/>
      <c r="NW285" s="32"/>
      <c r="NX285" s="32"/>
      <c r="NY285" s="32"/>
      <c r="NZ285" s="32"/>
      <c r="OA285" s="32"/>
      <c r="OB285" s="32"/>
      <c r="OC285" s="32"/>
      <c r="OD285" s="32"/>
      <c r="OE285" s="32"/>
      <c r="OF285" s="32"/>
      <c r="OG285" s="32"/>
      <c r="OH285" s="32"/>
      <c r="OI285" s="32"/>
      <c r="OJ285" s="32"/>
      <c r="OK285" s="32"/>
      <c r="OL285" s="32"/>
      <c r="OM285" s="32"/>
      <c r="ON285" s="32"/>
      <c r="OO285" s="32"/>
      <c r="OP285" s="32"/>
      <c r="OQ285" s="32"/>
      <c r="OR285" s="32"/>
      <c r="OS285" s="32"/>
      <c r="OT285" s="32"/>
      <c r="OU285" s="32"/>
      <c r="OV285" s="32"/>
      <c r="OW285" s="32"/>
      <c r="OX285" s="32"/>
      <c r="OY285" s="32"/>
      <c r="OZ285" s="32"/>
      <c r="PA285" s="32"/>
      <c r="PB285" s="32"/>
      <c r="PC285" s="32"/>
      <c r="PD285" s="32"/>
      <c r="PE285" s="32"/>
      <c r="PF285" s="32"/>
      <c r="PG285" s="32"/>
      <c r="PH285" s="32"/>
      <c r="PI285" s="32"/>
      <c r="PJ285" s="32"/>
      <c r="PK285" s="32"/>
      <c r="PL285" s="32"/>
      <c r="PM285" s="32"/>
      <c r="PN285" s="32"/>
      <c r="PO285" s="32"/>
      <c r="PP285" s="32"/>
      <c r="PQ285" s="32"/>
      <c r="PR285" s="32"/>
      <c r="PS285" s="32"/>
      <c r="PT285" s="32"/>
      <c r="PU285" s="32"/>
      <c r="PV285" s="32"/>
      <c r="PW285" s="32"/>
      <c r="PX285" s="32"/>
      <c r="PY285" s="32"/>
      <c r="PZ285" s="32"/>
      <c r="QA285" s="32"/>
      <c r="QB285" s="32"/>
      <c r="QC285" s="32"/>
      <c r="QD285" s="32"/>
      <c r="QE285" s="32"/>
      <c r="QF285" s="32"/>
      <c r="QG285" s="32"/>
      <c r="QH285" s="32"/>
      <c r="QI285" s="32"/>
      <c r="QJ285" s="32"/>
      <c r="QK285" s="32"/>
      <c r="QL285" s="32"/>
      <c r="QM285" s="32"/>
      <c r="QN285" s="32"/>
      <c r="QO285" s="32"/>
      <c r="QP285" s="32"/>
      <c r="QQ285" s="32"/>
      <c r="QR285" s="32"/>
      <c r="QS285" s="32"/>
      <c r="QT285" s="32"/>
      <c r="QU285" s="32"/>
      <c r="QV285" s="32"/>
      <c r="QW285" s="32"/>
      <c r="QX285" s="32"/>
      <c r="QY285" s="32"/>
      <c r="QZ285" s="32"/>
      <c r="RA285" s="32"/>
      <c r="RB285" s="32"/>
      <c r="RC285" s="32"/>
      <c r="RD285" s="32"/>
      <c r="RE285" s="32"/>
      <c r="RF285" s="32"/>
      <c r="RG285" s="32"/>
      <c r="RH285" s="32"/>
      <c r="RI285" s="32"/>
      <c r="RJ285" s="32"/>
      <c r="RK285" s="32"/>
      <c r="RL285" s="32"/>
      <c r="RM285" s="32"/>
      <c r="RN285" s="32"/>
      <c r="RO285" s="32"/>
      <c r="RP285" s="32"/>
      <c r="RQ285" s="32"/>
      <c r="RR285" s="32"/>
      <c r="RS285" s="32"/>
      <c r="RT285" s="32"/>
      <c r="RU285" s="32"/>
      <c r="RV285" s="32"/>
      <c r="RW285" s="32"/>
      <c r="RX285" s="32"/>
      <c r="RY285" s="32"/>
      <c r="RZ285" s="32"/>
      <c r="SA285" s="32"/>
      <c r="SB285" s="32"/>
      <c r="SC285" s="32"/>
      <c r="SD285" s="32"/>
      <c r="SE285" s="32"/>
      <c r="SF285" s="32"/>
      <c r="SG285" s="32"/>
      <c r="SH285" s="32"/>
      <c r="SI285" s="32"/>
      <c r="SJ285" s="32"/>
      <c r="SK285" s="32"/>
      <c r="SL285" s="32"/>
      <c r="SM285" s="32"/>
      <c r="SN285" s="32"/>
      <c r="SO285" s="32"/>
      <c r="SP285" s="32"/>
      <c r="SQ285" s="32"/>
      <c r="SR285" s="32"/>
      <c r="SS285" s="32"/>
      <c r="ST285" s="32"/>
      <c r="SU285" s="32"/>
      <c r="SV285" s="32"/>
      <c r="SW285" s="32"/>
      <c r="SX285" s="32"/>
      <c r="SY285" s="32"/>
      <c r="SZ285" s="32"/>
      <c r="TA285" s="32"/>
      <c r="TB285" s="32"/>
      <c r="TC285" s="32"/>
      <c r="TD285" s="32"/>
      <c r="TE285" s="32"/>
      <c r="TF285" s="32"/>
      <c r="TG285" s="32"/>
      <c r="TH285" s="32"/>
    </row>
    <row r="286" spans="1:528" s="27" customFormat="1" ht="25.5" customHeight="1" x14ac:dyDescent="0.2">
      <c r="A286" s="71"/>
      <c r="B286" s="72"/>
      <c r="C286" s="73"/>
      <c r="D286" s="74"/>
      <c r="E286" s="75">
        <f>E282-'дод 7'!D219</f>
        <v>0</v>
      </c>
      <c r="F286" s="75">
        <f>F282-'дод 7'!E219</f>
        <v>0</v>
      </c>
      <c r="G286" s="75">
        <f>G282-'дод 7'!F219</f>
        <v>0</v>
      </c>
      <c r="H286" s="75">
        <f>H282-'дод 7'!G219</f>
        <v>0</v>
      </c>
      <c r="I286" s="75">
        <f>I282-'дод 7'!H219</f>
        <v>0</v>
      </c>
      <c r="J286" s="75">
        <f>J282-'дод 7'!I219</f>
        <v>0</v>
      </c>
      <c r="K286" s="75">
        <f>K282-'дод 7'!J219</f>
        <v>0</v>
      </c>
      <c r="L286" s="75">
        <f>L282-'дод 7'!K219</f>
        <v>0</v>
      </c>
      <c r="M286" s="75">
        <f>M282-'дод 7'!L219</f>
        <v>0</v>
      </c>
      <c r="N286" s="75">
        <f>N282-'дод 7'!M219</f>
        <v>0</v>
      </c>
      <c r="O286" s="75">
        <f>O282-'дод 7'!N219</f>
        <v>0</v>
      </c>
      <c r="P286" s="75">
        <f>P282-'дод 7'!O219</f>
        <v>0</v>
      </c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  <c r="EH286" s="32"/>
      <c r="EI286" s="32"/>
      <c r="EJ286" s="32"/>
      <c r="EK286" s="32"/>
      <c r="EL286" s="32"/>
      <c r="EM286" s="32"/>
      <c r="EN286" s="32"/>
      <c r="EO286" s="32"/>
      <c r="EP286" s="32"/>
      <c r="EQ286" s="32"/>
      <c r="ER286" s="32"/>
      <c r="ES286" s="32"/>
      <c r="ET286" s="32"/>
      <c r="EU286" s="32"/>
      <c r="EV286" s="32"/>
      <c r="EW286" s="32"/>
      <c r="EX286" s="32"/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2"/>
      <c r="FK286" s="32"/>
      <c r="FL286" s="32"/>
      <c r="FM286" s="32"/>
      <c r="FN286" s="32"/>
      <c r="FO286" s="32"/>
      <c r="FP286" s="32"/>
      <c r="FQ286" s="32"/>
      <c r="FR286" s="32"/>
      <c r="FS286" s="32"/>
      <c r="FT286" s="32"/>
      <c r="FU286" s="32"/>
      <c r="FV286" s="32"/>
      <c r="FW286" s="32"/>
      <c r="FX286" s="32"/>
      <c r="FY286" s="32"/>
      <c r="FZ286" s="32"/>
      <c r="GA286" s="32"/>
      <c r="GB286" s="32"/>
      <c r="GC286" s="32"/>
      <c r="GD286" s="32"/>
      <c r="GE286" s="32"/>
      <c r="GF286" s="32"/>
      <c r="GG286" s="32"/>
      <c r="GH286" s="32"/>
      <c r="GI286" s="32"/>
      <c r="GJ286" s="32"/>
      <c r="GK286" s="32"/>
      <c r="GL286" s="32"/>
      <c r="GM286" s="32"/>
      <c r="GN286" s="32"/>
      <c r="GO286" s="32"/>
      <c r="GP286" s="32"/>
      <c r="GQ286" s="32"/>
      <c r="GR286" s="32"/>
      <c r="GS286" s="32"/>
      <c r="GT286" s="32"/>
      <c r="GU286" s="32"/>
      <c r="GV286" s="32"/>
      <c r="GW286" s="32"/>
      <c r="GX286" s="32"/>
      <c r="GY286" s="32"/>
      <c r="GZ286" s="32"/>
      <c r="HA286" s="32"/>
      <c r="HB286" s="32"/>
      <c r="HC286" s="32"/>
      <c r="HD286" s="32"/>
      <c r="HE286" s="32"/>
      <c r="HF286" s="32"/>
      <c r="HG286" s="32"/>
      <c r="HH286" s="32"/>
      <c r="HI286" s="32"/>
      <c r="HJ286" s="32"/>
      <c r="HK286" s="32"/>
      <c r="HL286" s="32"/>
      <c r="HM286" s="32"/>
      <c r="HN286" s="32"/>
      <c r="HO286" s="32"/>
      <c r="HP286" s="32"/>
      <c r="HQ286" s="32"/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32"/>
      <c r="IE286" s="32"/>
      <c r="IF286" s="32"/>
      <c r="IG286" s="32"/>
      <c r="IH286" s="32"/>
      <c r="II286" s="32"/>
      <c r="IJ286" s="32"/>
      <c r="IK286" s="32"/>
      <c r="IL286" s="32"/>
      <c r="IM286" s="32"/>
      <c r="IN286" s="32"/>
      <c r="IO286" s="32"/>
      <c r="IP286" s="32"/>
      <c r="IQ286" s="32"/>
      <c r="IR286" s="32"/>
      <c r="IS286" s="32"/>
      <c r="IT286" s="32"/>
      <c r="IU286" s="32"/>
      <c r="IV286" s="32"/>
      <c r="IW286" s="32"/>
      <c r="IX286" s="32"/>
      <c r="IY286" s="32"/>
      <c r="IZ286" s="32"/>
      <c r="JA286" s="32"/>
      <c r="JB286" s="32"/>
      <c r="JC286" s="32"/>
      <c r="JD286" s="32"/>
      <c r="JE286" s="32"/>
      <c r="JF286" s="32"/>
      <c r="JG286" s="32"/>
      <c r="JH286" s="32"/>
      <c r="JI286" s="32"/>
      <c r="JJ286" s="32"/>
      <c r="JK286" s="32"/>
      <c r="JL286" s="32"/>
      <c r="JM286" s="32"/>
      <c r="JN286" s="32"/>
      <c r="JO286" s="32"/>
      <c r="JP286" s="32"/>
      <c r="JQ286" s="32"/>
      <c r="JR286" s="32"/>
      <c r="JS286" s="32"/>
      <c r="JT286" s="32"/>
      <c r="JU286" s="32"/>
      <c r="JV286" s="32"/>
      <c r="JW286" s="32"/>
      <c r="JX286" s="32"/>
      <c r="JY286" s="32"/>
      <c r="JZ286" s="32"/>
      <c r="KA286" s="32"/>
      <c r="KB286" s="32"/>
      <c r="KC286" s="32"/>
      <c r="KD286" s="32"/>
      <c r="KE286" s="32"/>
      <c r="KF286" s="32"/>
      <c r="KG286" s="32"/>
      <c r="KH286" s="32"/>
      <c r="KI286" s="32"/>
      <c r="KJ286" s="32"/>
      <c r="KK286" s="32"/>
      <c r="KL286" s="32"/>
      <c r="KM286" s="32"/>
      <c r="KN286" s="32"/>
      <c r="KO286" s="32"/>
      <c r="KP286" s="32"/>
      <c r="KQ286" s="32"/>
      <c r="KR286" s="32"/>
      <c r="KS286" s="32"/>
      <c r="KT286" s="32"/>
      <c r="KU286" s="32"/>
      <c r="KV286" s="32"/>
      <c r="KW286" s="32"/>
      <c r="KX286" s="32"/>
      <c r="KY286" s="32"/>
      <c r="KZ286" s="32"/>
      <c r="LA286" s="32"/>
      <c r="LB286" s="32"/>
      <c r="LC286" s="32"/>
      <c r="LD286" s="32"/>
      <c r="LE286" s="32"/>
      <c r="LF286" s="32"/>
      <c r="LG286" s="32"/>
      <c r="LH286" s="32"/>
      <c r="LI286" s="32"/>
      <c r="LJ286" s="32"/>
      <c r="LK286" s="32"/>
      <c r="LL286" s="32"/>
      <c r="LM286" s="32"/>
      <c r="LN286" s="32"/>
      <c r="LO286" s="32"/>
      <c r="LP286" s="32"/>
      <c r="LQ286" s="32"/>
      <c r="LR286" s="32"/>
      <c r="LS286" s="32"/>
      <c r="LT286" s="32"/>
      <c r="LU286" s="32"/>
      <c r="LV286" s="32"/>
      <c r="LW286" s="32"/>
      <c r="LX286" s="32"/>
      <c r="LY286" s="32"/>
      <c r="LZ286" s="32"/>
      <c r="MA286" s="32"/>
      <c r="MB286" s="32"/>
      <c r="MC286" s="32"/>
      <c r="MD286" s="32"/>
      <c r="ME286" s="32"/>
      <c r="MF286" s="32"/>
      <c r="MG286" s="32"/>
      <c r="MH286" s="32"/>
      <c r="MI286" s="32"/>
      <c r="MJ286" s="32"/>
      <c r="MK286" s="32"/>
      <c r="ML286" s="32"/>
      <c r="MM286" s="32"/>
      <c r="MN286" s="32"/>
      <c r="MO286" s="32"/>
      <c r="MP286" s="32"/>
      <c r="MQ286" s="32"/>
      <c r="MR286" s="32"/>
      <c r="MS286" s="32"/>
      <c r="MT286" s="32"/>
      <c r="MU286" s="32"/>
      <c r="MV286" s="32"/>
      <c r="MW286" s="32"/>
      <c r="MX286" s="32"/>
      <c r="MY286" s="32"/>
      <c r="MZ286" s="32"/>
      <c r="NA286" s="32"/>
      <c r="NB286" s="32"/>
      <c r="NC286" s="32"/>
      <c r="ND286" s="32"/>
      <c r="NE286" s="32"/>
      <c r="NF286" s="32"/>
      <c r="NG286" s="32"/>
      <c r="NH286" s="32"/>
      <c r="NI286" s="32"/>
      <c r="NJ286" s="32"/>
      <c r="NK286" s="32"/>
      <c r="NL286" s="32"/>
      <c r="NM286" s="32"/>
      <c r="NN286" s="32"/>
      <c r="NO286" s="32"/>
      <c r="NP286" s="32"/>
      <c r="NQ286" s="32"/>
      <c r="NR286" s="32"/>
      <c r="NS286" s="32"/>
      <c r="NT286" s="32"/>
      <c r="NU286" s="32"/>
      <c r="NV286" s="32"/>
      <c r="NW286" s="32"/>
      <c r="NX286" s="32"/>
      <c r="NY286" s="32"/>
      <c r="NZ286" s="32"/>
      <c r="OA286" s="32"/>
      <c r="OB286" s="32"/>
      <c r="OC286" s="32"/>
      <c r="OD286" s="32"/>
      <c r="OE286" s="32"/>
      <c r="OF286" s="32"/>
      <c r="OG286" s="32"/>
      <c r="OH286" s="32"/>
      <c r="OI286" s="32"/>
      <c r="OJ286" s="32"/>
      <c r="OK286" s="32"/>
      <c r="OL286" s="32"/>
      <c r="OM286" s="32"/>
      <c r="ON286" s="32"/>
      <c r="OO286" s="32"/>
      <c r="OP286" s="32"/>
      <c r="OQ286" s="32"/>
      <c r="OR286" s="32"/>
      <c r="OS286" s="32"/>
      <c r="OT286" s="32"/>
      <c r="OU286" s="32"/>
      <c r="OV286" s="32"/>
      <c r="OW286" s="32"/>
      <c r="OX286" s="32"/>
      <c r="OY286" s="32"/>
      <c r="OZ286" s="32"/>
      <c r="PA286" s="32"/>
      <c r="PB286" s="32"/>
      <c r="PC286" s="32"/>
      <c r="PD286" s="32"/>
      <c r="PE286" s="32"/>
      <c r="PF286" s="32"/>
      <c r="PG286" s="32"/>
      <c r="PH286" s="32"/>
      <c r="PI286" s="32"/>
      <c r="PJ286" s="32"/>
      <c r="PK286" s="32"/>
      <c r="PL286" s="32"/>
      <c r="PM286" s="32"/>
      <c r="PN286" s="32"/>
      <c r="PO286" s="32"/>
      <c r="PP286" s="32"/>
      <c r="PQ286" s="32"/>
      <c r="PR286" s="32"/>
      <c r="PS286" s="32"/>
      <c r="PT286" s="32"/>
      <c r="PU286" s="32"/>
      <c r="PV286" s="32"/>
      <c r="PW286" s="32"/>
      <c r="PX286" s="32"/>
      <c r="PY286" s="32"/>
      <c r="PZ286" s="32"/>
      <c r="QA286" s="32"/>
      <c r="QB286" s="32"/>
      <c r="QC286" s="32"/>
      <c r="QD286" s="32"/>
      <c r="QE286" s="32"/>
      <c r="QF286" s="32"/>
      <c r="QG286" s="32"/>
      <c r="QH286" s="32"/>
      <c r="QI286" s="32"/>
      <c r="QJ286" s="32"/>
      <c r="QK286" s="32"/>
      <c r="QL286" s="32"/>
      <c r="QM286" s="32"/>
      <c r="QN286" s="32"/>
      <c r="QO286" s="32"/>
      <c r="QP286" s="32"/>
      <c r="QQ286" s="32"/>
      <c r="QR286" s="32"/>
      <c r="QS286" s="32"/>
      <c r="QT286" s="32"/>
      <c r="QU286" s="32"/>
      <c r="QV286" s="32"/>
      <c r="QW286" s="32"/>
      <c r="QX286" s="32"/>
      <c r="QY286" s="32"/>
      <c r="QZ286" s="32"/>
      <c r="RA286" s="32"/>
      <c r="RB286" s="32"/>
      <c r="RC286" s="32"/>
      <c r="RD286" s="32"/>
      <c r="RE286" s="32"/>
      <c r="RF286" s="32"/>
      <c r="RG286" s="32"/>
      <c r="RH286" s="32"/>
      <c r="RI286" s="32"/>
      <c r="RJ286" s="32"/>
      <c r="RK286" s="32"/>
      <c r="RL286" s="32"/>
      <c r="RM286" s="32"/>
      <c r="RN286" s="32"/>
      <c r="RO286" s="32"/>
      <c r="RP286" s="32"/>
      <c r="RQ286" s="32"/>
      <c r="RR286" s="32"/>
      <c r="RS286" s="32"/>
      <c r="RT286" s="32"/>
      <c r="RU286" s="32"/>
      <c r="RV286" s="32"/>
      <c r="RW286" s="32"/>
      <c r="RX286" s="32"/>
      <c r="RY286" s="32"/>
      <c r="RZ286" s="32"/>
      <c r="SA286" s="32"/>
      <c r="SB286" s="32"/>
      <c r="SC286" s="32"/>
      <c r="SD286" s="32"/>
      <c r="SE286" s="32"/>
      <c r="SF286" s="32"/>
      <c r="SG286" s="32"/>
      <c r="SH286" s="32"/>
      <c r="SI286" s="32"/>
      <c r="SJ286" s="32"/>
      <c r="SK286" s="32"/>
      <c r="SL286" s="32"/>
      <c r="SM286" s="32"/>
      <c r="SN286" s="32"/>
      <c r="SO286" s="32"/>
      <c r="SP286" s="32"/>
      <c r="SQ286" s="32"/>
      <c r="SR286" s="32"/>
      <c r="SS286" s="32"/>
      <c r="ST286" s="32"/>
      <c r="SU286" s="32"/>
      <c r="SV286" s="32"/>
      <c r="SW286" s="32"/>
      <c r="SX286" s="32"/>
      <c r="SY286" s="32"/>
      <c r="SZ286" s="32"/>
      <c r="TA286" s="32"/>
      <c r="TB286" s="32"/>
      <c r="TC286" s="32"/>
      <c r="TD286" s="32"/>
      <c r="TE286" s="32"/>
      <c r="TF286" s="32"/>
      <c r="TG286" s="32"/>
      <c r="TH286" s="32"/>
    </row>
    <row r="287" spans="1:528" s="27" customFormat="1" ht="29.25" customHeight="1" x14ac:dyDescent="0.2">
      <c r="A287" s="71"/>
      <c r="B287" s="72"/>
      <c r="C287" s="73"/>
      <c r="D287" s="74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  <c r="EH287" s="32"/>
      <c r="EI287" s="32"/>
      <c r="EJ287" s="32"/>
      <c r="EK287" s="32"/>
      <c r="EL287" s="32"/>
      <c r="EM287" s="32"/>
      <c r="EN287" s="32"/>
      <c r="EO287" s="32"/>
      <c r="EP287" s="32"/>
      <c r="EQ287" s="32"/>
      <c r="ER287" s="32"/>
      <c r="ES287" s="32"/>
      <c r="ET287" s="32"/>
      <c r="EU287" s="32"/>
      <c r="EV287" s="32"/>
      <c r="EW287" s="32"/>
      <c r="EX287" s="32"/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2"/>
      <c r="FK287" s="32"/>
      <c r="FL287" s="32"/>
      <c r="FM287" s="32"/>
      <c r="FN287" s="32"/>
      <c r="FO287" s="32"/>
      <c r="FP287" s="32"/>
      <c r="FQ287" s="32"/>
      <c r="FR287" s="32"/>
      <c r="FS287" s="32"/>
      <c r="FT287" s="32"/>
      <c r="FU287" s="32"/>
      <c r="FV287" s="32"/>
      <c r="FW287" s="32"/>
      <c r="FX287" s="32"/>
      <c r="FY287" s="32"/>
      <c r="FZ287" s="32"/>
      <c r="GA287" s="32"/>
      <c r="GB287" s="32"/>
      <c r="GC287" s="32"/>
      <c r="GD287" s="32"/>
      <c r="GE287" s="32"/>
      <c r="GF287" s="32"/>
      <c r="GG287" s="32"/>
      <c r="GH287" s="32"/>
      <c r="GI287" s="32"/>
      <c r="GJ287" s="32"/>
      <c r="GK287" s="32"/>
      <c r="GL287" s="32"/>
      <c r="GM287" s="32"/>
      <c r="GN287" s="32"/>
      <c r="GO287" s="32"/>
      <c r="GP287" s="32"/>
      <c r="GQ287" s="32"/>
      <c r="GR287" s="32"/>
      <c r="GS287" s="32"/>
      <c r="GT287" s="32"/>
      <c r="GU287" s="32"/>
      <c r="GV287" s="32"/>
      <c r="GW287" s="32"/>
      <c r="GX287" s="32"/>
      <c r="GY287" s="32"/>
      <c r="GZ287" s="32"/>
      <c r="HA287" s="32"/>
      <c r="HB287" s="32"/>
      <c r="HC287" s="32"/>
      <c r="HD287" s="32"/>
      <c r="HE287" s="32"/>
      <c r="HF287" s="32"/>
      <c r="HG287" s="32"/>
      <c r="HH287" s="32"/>
      <c r="HI287" s="32"/>
      <c r="HJ287" s="32"/>
      <c r="HK287" s="32"/>
      <c r="HL287" s="32"/>
      <c r="HM287" s="32"/>
      <c r="HN287" s="32"/>
      <c r="HO287" s="32"/>
      <c r="HP287" s="32"/>
      <c r="HQ287" s="32"/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32"/>
      <c r="IE287" s="32"/>
      <c r="IF287" s="32"/>
      <c r="IG287" s="32"/>
      <c r="IH287" s="32"/>
      <c r="II287" s="32"/>
      <c r="IJ287" s="32"/>
      <c r="IK287" s="32"/>
      <c r="IL287" s="32"/>
      <c r="IM287" s="32"/>
      <c r="IN287" s="32"/>
      <c r="IO287" s="32"/>
      <c r="IP287" s="32"/>
      <c r="IQ287" s="32"/>
      <c r="IR287" s="32"/>
      <c r="IS287" s="32"/>
      <c r="IT287" s="32"/>
      <c r="IU287" s="32"/>
      <c r="IV287" s="32"/>
      <c r="IW287" s="32"/>
      <c r="IX287" s="32"/>
      <c r="IY287" s="32"/>
      <c r="IZ287" s="32"/>
      <c r="JA287" s="32"/>
      <c r="JB287" s="32"/>
      <c r="JC287" s="32"/>
      <c r="JD287" s="32"/>
      <c r="JE287" s="32"/>
      <c r="JF287" s="32"/>
      <c r="JG287" s="32"/>
      <c r="JH287" s="32"/>
      <c r="JI287" s="32"/>
      <c r="JJ287" s="32"/>
      <c r="JK287" s="32"/>
      <c r="JL287" s="32"/>
      <c r="JM287" s="32"/>
      <c r="JN287" s="32"/>
      <c r="JO287" s="32"/>
      <c r="JP287" s="32"/>
      <c r="JQ287" s="32"/>
      <c r="JR287" s="32"/>
      <c r="JS287" s="32"/>
      <c r="JT287" s="32"/>
      <c r="JU287" s="32"/>
      <c r="JV287" s="32"/>
      <c r="JW287" s="32"/>
      <c r="JX287" s="32"/>
      <c r="JY287" s="32"/>
      <c r="JZ287" s="32"/>
      <c r="KA287" s="32"/>
      <c r="KB287" s="32"/>
      <c r="KC287" s="32"/>
      <c r="KD287" s="32"/>
      <c r="KE287" s="32"/>
      <c r="KF287" s="32"/>
      <c r="KG287" s="32"/>
      <c r="KH287" s="32"/>
      <c r="KI287" s="32"/>
      <c r="KJ287" s="32"/>
      <c r="KK287" s="32"/>
      <c r="KL287" s="32"/>
      <c r="KM287" s="32"/>
      <c r="KN287" s="32"/>
      <c r="KO287" s="32"/>
      <c r="KP287" s="32"/>
      <c r="KQ287" s="32"/>
      <c r="KR287" s="32"/>
      <c r="KS287" s="32"/>
      <c r="KT287" s="32"/>
      <c r="KU287" s="32"/>
      <c r="KV287" s="32"/>
      <c r="KW287" s="32"/>
      <c r="KX287" s="32"/>
      <c r="KY287" s="32"/>
      <c r="KZ287" s="32"/>
      <c r="LA287" s="32"/>
      <c r="LB287" s="32"/>
      <c r="LC287" s="32"/>
      <c r="LD287" s="32"/>
      <c r="LE287" s="32"/>
      <c r="LF287" s="32"/>
      <c r="LG287" s="32"/>
      <c r="LH287" s="32"/>
      <c r="LI287" s="32"/>
      <c r="LJ287" s="32"/>
      <c r="LK287" s="32"/>
      <c r="LL287" s="32"/>
      <c r="LM287" s="32"/>
      <c r="LN287" s="32"/>
      <c r="LO287" s="32"/>
      <c r="LP287" s="32"/>
      <c r="LQ287" s="32"/>
      <c r="LR287" s="32"/>
      <c r="LS287" s="32"/>
      <c r="LT287" s="32"/>
      <c r="LU287" s="32"/>
      <c r="LV287" s="32"/>
      <c r="LW287" s="32"/>
      <c r="LX287" s="32"/>
      <c r="LY287" s="32"/>
      <c r="LZ287" s="32"/>
      <c r="MA287" s="32"/>
      <c r="MB287" s="32"/>
      <c r="MC287" s="32"/>
      <c r="MD287" s="32"/>
      <c r="ME287" s="32"/>
      <c r="MF287" s="32"/>
      <c r="MG287" s="32"/>
      <c r="MH287" s="32"/>
      <c r="MI287" s="32"/>
      <c r="MJ287" s="32"/>
      <c r="MK287" s="32"/>
      <c r="ML287" s="32"/>
      <c r="MM287" s="32"/>
      <c r="MN287" s="32"/>
      <c r="MO287" s="32"/>
      <c r="MP287" s="32"/>
      <c r="MQ287" s="32"/>
      <c r="MR287" s="32"/>
      <c r="MS287" s="32"/>
      <c r="MT287" s="32"/>
      <c r="MU287" s="32"/>
      <c r="MV287" s="32"/>
      <c r="MW287" s="32"/>
      <c r="MX287" s="32"/>
      <c r="MY287" s="32"/>
      <c r="MZ287" s="32"/>
      <c r="NA287" s="32"/>
      <c r="NB287" s="32"/>
      <c r="NC287" s="32"/>
      <c r="ND287" s="32"/>
      <c r="NE287" s="32"/>
      <c r="NF287" s="32"/>
      <c r="NG287" s="32"/>
      <c r="NH287" s="32"/>
      <c r="NI287" s="32"/>
      <c r="NJ287" s="32"/>
      <c r="NK287" s="32"/>
      <c r="NL287" s="32"/>
      <c r="NM287" s="32"/>
      <c r="NN287" s="32"/>
      <c r="NO287" s="32"/>
      <c r="NP287" s="32"/>
      <c r="NQ287" s="32"/>
      <c r="NR287" s="32"/>
      <c r="NS287" s="32"/>
      <c r="NT287" s="32"/>
      <c r="NU287" s="32"/>
      <c r="NV287" s="32"/>
      <c r="NW287" s="32"/>
      <c r="NX287" s="32"/>
      <c r="NY287" s="32"/>
      <c r="NZ287" s="32"/>
      <c r="OA287" s="32"/>
      <c r="OB287" s="32"/>
      <c r="OC287" s="32"/>
      <c r="OD287" s="32"/>
      <c r="OE287" s="32"/>
      <c r="OF287" s="32"/>
      <c r="OG287" s="32"/>
      <c r="OH287" s="32"/>
      <c r="OI287" s="32"/>
      <c r="OJ287" s="32"/>
      <c r="OK287" s="32"/>
      <c r="OL287" s="32"/>
      <c r="OM287" s="32"/>
      <c r="ON287" s="32"/>
      <c r="OO287" s="32"/>
      <c r="OP287" s="32"/>
      <c r="OQ287" s="32"/>
      <c r="OR287" s="32"/>
      <c r="OS287" s="32"/>
      <c r="OT287" s="32"/>
      <c r="OU287" s="32"/>
      <c r="OV287" s="32"/>
      <c r="OW287" s="32"/>
      <c r="OX287" s="32"/>
      <c r="OY287" s="32"/>
      <c r="OZ287" s="32"/>
      <c r="PA287" s="32"/>
      <c r="PB287" s="32"/>
      <c r="PC287" s="32"/>
      <c r="PD287" s="32"/>
      <c r="PE287" s="32"/>
      <c r="PF287" s="32"/>
      <c r="PG287" s="32"/>
      <c r="PH287" s="32"/>
      <c r="PI287" s="32"/>
      <c r="PJ287" s="32"/>
      <c r="PK287" s="32"/>
      <c r="PL287" s="32"/>
      <c r="PM287" s="32"/>
      <c r="PN287" s="32"/>
      <c r="PO287" s="32"/>
      <c r="PP287" s="32"/>
      <c r="PQ287" s="32"/>
      <c r="PR287" s="32"/>
      <c r="PS287" s="32"/>
      <c r="PT287" s="32"/>
      <c r="PU287" s="32"/>
      <c r="PV287" s="32"/>
      <c r="PW287" s="32"/>
      <c r="PX287" s="32"/>
      <c r="PY287" s="32"/>
      <c r="PZ287" s="32"/>
      <c r="QA287" s="32"/>
      <c r="QB287" s="32"/>
      <c r="QC287" s="32"/>
      <c r="QD287" s="32"/>
      <c r="QE287" s="32"/>
      <c r="QF287" s="32"/>
      <c r="QG287" s="32"/>
      <c r="QH287" s="32"/>
      <c r="QI287" s="32"/>
      <c r="QJ287" s="32"/>
      <c r="QK287" s="32"/>
      <c r="QL287" s="32"/>
      <c r="QM287" s="32"/>
      <c r="QN287" s="32"/>
      <c r="QO287" s="32"/>
      <c r="QP287" s="32"/>
      <c r="QQ287" s="32"/>
      <c r="QR287" s="32"/>
      <c r="QS287" s="32"/>
      <c r="QT287" s="32"/>
      <c r="QU287" s="32"/>
      <c r="QV287" s="32"/>
      <c r="QW287" s="32"/>
      <c r="QX287" s="32"/>
      <c r="QY287" s="32"/>
      <c r="QZ287" s="32"/>
      <c r="RA287" s="32"/>
      <c r="RB287" s="32"/>
      <c r="RC287" s="32"/>
      <c r="RD287" s="32"/>
      <c r="RE287" s="32"/>
      <c r="RF287" s="32"/>
      <c r="RG287" s="32"/>
      <c r="RH287" s="32"/>
      <c r="RI287" s="32"/>
      <c r="RJ287" s="32"/>
      <c r="RK287" s="32"/>
      <c r="RL287" s="32"/>
      <c r="RM287" s="32"/>
      <c r="RN287" s="32"/>
      <c r="RO287" s="32"/>
      <c r="RP287" s="32"/>
      <c r="RQ287" s="32"/>
      <c r="RR287" s="32"/>
      <c r="RS287" s="32"/>
      <c r="RT287" s="32"/>
      <c r="RU287" s="32"/>
      <c r="RV287" s="32"/>
      <c r="RW287" s="32"/>
      <c r="RX287" s="32"/>
      <c r="RY287" s="32"/>
      <c r="RZ287" s="32"/>
      <c r="SA287" s="32"/>
      <c r="SB287" s="32"/>
      <c r="SC287" s="32"/>
      <c r="SD287" s="32"/>
      <c r="SE287" s="32"/>
      <c r="SF287" s="32"/>
      <c r="SG287" s="32"/>
      <c r="SH287" s="32"/>
      <c r="SI287" s="32"/>
      <c r="SJ287" s="32"/>
      <c r="SK287" s="32"/>
      <c r="SL287" s="32"/>
      <c r="SM287" s="32"/>
      <c r="SN287" s="32"/>
      <c r="SO287" s="32"/>
      <c r="SP287" s="32"/>
      <c r="SQ287" s="32"/>
      <c r="SR287" s="32"/>
      <c r="SS287" s="32"/>
      <c r="ST287" s="32"/>
      <c r="SU287" s="32"/>
      <c r="SV287" s="32"/>
      <c r="SW287" s="32"/>
      <c r="SX287" s="32"/>
      <c r="SY287" s="32"/>
      <c r="SZ287" s="32"/>
      <c r="TA287" s="32"/>
      <c r="TB287" s="32"/>
      <c r="TC287" s="32"/>
      <c r="TD287" s="32"/>
      <c r="TE287" s="32"/>
      <c r="TF287" s="32"/>
      <c r="TG287" s="32"/>
      <c r="TH287" s="32"/>
    </row>
    <row r="288" spans="1:528" s="27" customFormat="1" ht="39.75" customHeight="1" x14ac:dyDescent="0.5">
      <c r="A288" s="103" t="s">
        <v>487</v>
      </c>
      <c r="B288" s="100"/>
      <c r="C288" s="101"/>
      <c r="D288" s="102"/>
      <c r="E288" s="75"/>
      <c r="F288" s="102"/>
      <c r="G288" s="102"/>
      <c r="H288" s="102"/>
      <c r="I288" s="102"/>
      <c r="J288" s="102"/>
      <c r="M288" s="102"/>
      <c r="N288" s="102" t="s">
        <v>488</v>
      </c>
      <c r="O288" s="75"/>
      <c r="P288" s="75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  <c r="IT288" s="32"/>
      <c r="IU288" s="32"/>
      <c r="IV288" s="32"/>
      <c r="IW288" s="32"/>
      <c r="IX288" s="32"/>
      <c r="IY288" s="32"/>
      <c r="IZ288" s="32"/>
      <c r="JA288" s="32"/>
      <c r="JB288" s="32"/>
      <c r="JC288" s="32"/>
      <c r="JD288" s="32"/>
      <c r="JE288" s="32"/>
      <c r="JF288" s="32"/>
      <c r="JG288" s="32"/>
      <c r="JH288" s="32"/>
      <c r="JI288" s="32"/>
      <c r="JJ288" s="32"/>
      <c r="JK288" s="32"/>
      <c r="JL288" s="32"/>
      <c r="JM288" s="32"/>
      <c r="JN288" s="32"/>
      <c r="JO288" s="32"/>
      <c r="JP288" s="32"/>
      <c r="JQ288" s="32"/>
      <c r="JR288" s="32"/>
      <c r="JS288" s="32"/>
      <c r="JT288" s="32"/>
      <c r="JU288" s="32"/>
      <c r="JV288" s="32"/>
      <c r="JW288" s="32"/>
      <c r="JX288" s="32"/>
      <c r="JY288" s="32"/>
      <c r="JZ288" s="32"/>
      <c r="KA288" s="32"/>
      <c r="KB288" s="32"/>
      <c r="KC288" s="32"/>
      <c r="KD288" s="32"/>
      <c r="KE288" s="32"/>
      <c r="KF288" s="32"/>
      <c r="KG288" s="32"/>
      <c r="KH288" s="32"/>
      <c r="KI288" s="32"/>
      <c r="KJ288" s="32"/>
      <c r="KK288" s="32"/>
      <c r="KL288" s="32"/>
      <c r="KM288" s="32"/>
      <c r="KN288" s="32"/>
      <c r="KO288" s="32"/>
      <c r="KP288" s="32"/>
      <c r="KQ288" s="32"/>
      <c r="KR288" s="32"/>
      <c r="KS288" s="32"/>
      <c r="KT288" s="32"/>
      <c r="KU288" s="32"/>
      <c r="KV288" s="32"/>
      <c r="KW288" s="32"/>
      <c r="KX288" s="32"/>
      <c r="KY288" s="32"/>
      <c r="KZ288" s="32"/>
      <c r="LA288" s="32"/>
      <c r="LB288" s="32"/>
      <c r="LC288" s="32"/>
      <c r="LD288" s="32"/>
      <c r="LE288" s="32"/>
      <c r="LF288" s="32"/>
      <c r="LG288" s="32"/>
      <c r="LH288" s="32"/>
      <c r="LI288" s="32"/>
      <c r="LJ288" s="32"/>
      <c r="LK288" s="32"/>
      <c r="LL288" s="32"/>
      <c r="LM288" s="32"/>
      <c r="LN288" s="32"/>
      <c r="LO288" s="32"/>
      <c r="LP288" s="32"/>
      <c r="LQ288" s="32"/>
      <c r="LR288" s="32"/>
      <c r="LS288" s="32"/>
      <c r="LT288" s="32"/>
      <c r="LU288" s="32"/>
      <c r="LV288" s="32"/>
      <c r="LW288" s="32"/>
      <c r="LX288" s="32"/>
      <c r="LY288" s="32"/>
      <c r="LZ288" s="32"/>
      <c r="MA288" s="32"/>
      <c r="MB288" s="32"/>
      <c r="MC288" s="32"/>
      <c r="MD288" s="32"/>
      <c r="ME288" s="32"/>
      <c r="MF288" s="32"/>
      <c r="MG288" s="32"/>
      <c r="MH288" s="32"/>
      <c r="MI288" s="32"/>
      <c r="MJ288" s="32"/>
      <c r="MK288" s="32"/>
      <c r="ML288" s="32"/>
      <c r="MM288" s="32"/>
      <c r="MN288" s="32"/>
      <c r="MO288" s="32"/>
      <c r="MP288" s="32"/>
      <c r="MQ288" s="32"/>
      <c r="MR288" s="32"/>
      <c r="MS288" s="32"/>
      <c r="MT288" s="32"/>
      <c r="MU288" s="32"/>
      <c r="MV288" s="32"/>
      <c r="MW288" s="32"/>
      <c r="MX288" s="32"/>
      <c r="MY288" s="32"/>
      <c r="MZ288" s="32"/>
      <c r="NA288" s="32"/>
      <c r="NB288" s="32"/>
      <c r="NC288" s="32"/>
      <c r="ND288" s="32"/>
      <c r="NE288" s="32"/>
      <c r="NF288" s="32"/>
      <c r="NG288" s="32"/>
      <c r="NH288" s="32"/>
      <c r="NI288" s="32"/>
      <c r="NJ288" s="32"/>
      <c r="NK288" s="32"/>
      <c r="NL288" s="32"/>
      <c r="NM288" s="32"/>
      <c r="NN288" s="32"/>
      <c r="NO288" s="32"/>
      <c r="NP288" s="32"/>
      <c r="NQ288" s="32"/>
      <c r="NR288" s="32"/>
      <c r="NS288" s="32"/>
      <c r="NT288" s="32"/>
      <c r="NU288" s="32"/>
      <c r="NV288" s="32"/>
      <c r="NW288" s="32"/>
      <c r="NX288" s="32"/>
      <c r="NY288" s="32"/>
      <c r="NZ288" s="32"/>
      <c r="OA288" s="32"/>
      <c r="OB288" s="32"/>
      <c r="OC288" s="32"/>
      <c r="OD288" s="32"/>
      <c r="OE288" s="32"/>
      <c r="OF288" s="32"/>
      <c r="OG288" s="32"/>
      <c r="OH288" s="32"/>
      <c r="OI288" s="32"/>
      <c r="OJ288" s="32"/>
      <c r="OK288" s="32"/>
      <c r="OL288" s="32"/>
      <c r="OM288" s="32"/>
      <c r="ON288" s="32"/>
      <c r="OO288" s="32"/>
      <c r="OP288" s="32"/>
      <c r="OQ288" s="32"/>
      <c r="OR288" s="32"/>
      <c r="OS288" s="32"/>
      <c r="OT288" s="32"/>
      <c r="OU288" s="32"/>
      <c r="OV288" s="32"/>
      <c r="OW288" s="32"/>
      <c r="OX288" s="32"/>
      <c r="OY288" s="32"/>
      <c r="OZ288" s="32"/>
      <c r="PA288" s="32"/>
      <c r="PB288" s="32"/>
      <c r="PC288" s="32"/>
      <c r="PD288" s="32"/>
      <c r="PE288" s="32"/>
      <c r="PF288" s="32"/>
      <c r="PG288" s="32"/>
      <c r="PH288" s="32"/>
      <c r="PI288" s="32"/>
      <c r="PJ288" s="32"/>
      <c r="PK288" s="32"/>
      <c r="PL288" s="32"/>
      <c r="PM288" s="32"/>
      <c r="PN288" s="32"/>
      <c r="PO288" s="32"/>
      <c r="PP288" s="32"/>
      <c r="PQ288" s="32"/>
      <c r="PR288" s="32"/>
      <c r="PS288" s="32"/>
      <c r="PT288" s="32"/>
      <c r="PU288" s="32"/>
      <c r="PV288" s="32"/>
      <c r="PW288" s="32"/>
      <c r="PX288" s="32"/>
      <c r="PY288" s="32"/>
      <c r="PZ288" s="32"/>
      <c r="QA288" s="32"/>
      <c r="QB288" s="32"/>
      <c r="QC288" s="32"/>
      <c r="QD288" s="32"/>
      <c r="QE288" s="32"/>
      <c r="QF288" s="32"/>
      <c r="QG288" s="32"/>
      <c r="QH288" s="32"/>
      <c r="QI288" s="32"/>
      <c r="QJ288" s="32"/>
      <c r="QK288" s="32"/>
      <c r="QL288" s="32"/>
      <c r="QM288" s="32"/>
      <c r="QN288" s="32"/>
      <c r="QO288" s="32"/>
      <c r="QP288" s="32"/>
      <c r="QQ288" s="32"/>
      <c r="QR288" s="32"/>
      <c r="QS288" s="32"/>
      <c r="QT288" s="32"/>
      <c r="QU288" s="32"/>
      <c r="QV288" s="32"/>
      <c r="QW288" s="32"/>
      <c r="QX288" s="32"/>
      <c r="QY288" s="32"/>
      <c r="QZ288" s="32"/>
      <c r="RA288" s="32"/>
      <c r="RB288" s="32"/>
      <c r="RC288" s="32"/>
      <c r="RD288" s="32"/>
      <c r="RE288" s="32"/>
      <c r="RF288" s="32"/>
      <c r="RG288" s="32"/>
      <c r="RH288" s="32"/>
      <c r="RI288" s="32"/>
      <c r="RJ288" s="32"/>
      <c r="RK288" s="32"/>
      <c r="RL288" s="32"/>
      <c r="RM288" s="32"/>
      <c r="RN288" s="32"/>
      <c r="RO288" s="32"/>
      <c r="RP288" s="32"/>
      <c r="RQ288" s="32"/>
      <c r="RR288" s="32"/>
      <c r="RS288" s="32"/>
      <c r="RT288" s="32"/>
      <c r="RU288" s="32"/>
      <c r="RV288" s="32"/>
      <c r="RW288" s="32"/>
      <c r="RX288" s="32"/>
      <c r="RY288" s="32"/>
      <c r="RZ288" s="32"/>
      <c r="SA288" s="32"/>
      <c r="SB288" s="32"/>
      <c r="SC288" s="32"/>
      <c r="SD288" s="32"/>
      <c r="SE288" s="32"/>
      <c r="SF288" s="32"/>
      <c r="SG288" s="32"/>
      <c r="SH288" s="32"/>
      <c r="SI288" s="32"/>
      <c r="SJ288" s="32"/>
      <c r="SK288" s="32"/>
      <c r="SL288" s="32"/>
      <c r="SM288" s="32"/>
      <c r="SN288" s="32"/>
      <c r="SO288" s="32"/>
      <c r="SP288" s="32"/>
      <c r="SQ288" s="32"/>
      <c r="SR288" s="32"/>
      <c r="SS288" s="32"/>
      <c r="ST288" s="32"/>
      <c r="SU288" s="32"/>
      <c r="SV288" s="32"/>
      <c r="SW288" s="32"/>
      <c r="SX288" s="32"/>
      <c r="SY288" s="32"/>
      <c r="SZ288" s="32"/>
      <c r="TA288" s="32"/>
      <c r="TB288" s="32"/>
      <c r="TC288" s="32"/>
      <c r="TD288" s="32"/>
      <c r="TE288" s="32"/>
      <c r="TF288" s="32"/>
      <c r="TG288" s="32"/>
      <c r="TH288" s="32"/>
    </row>
    <row r="289" spans="1:16" s="28" customFormat="1" x14ac:dyDescent="0.25">
      <c r="A289" s="56"/>
      <c r="B289" s="62"/>
      <c r="C289" s="62"/>
      <c r="D289" s="35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94"/>
    </row>
    <row r="290" spans="1:16" s="105" customFormat="1" ht="31.5" x14ac:dyDescent="0.45">
      <c r="A290" s="106" t="s">
        <v>489</v>
      </c>
      <c r="B290" s="106"/>
      <c r="C290" s="106"/>
      <c r="D290" s="106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1:16" s="28" customFormat="1" ht="27" customHeight="1" x14ac:dyDescent="0.25">
      <c r="A291" s="147" t="s">
        <v>490</v>
      </c>
      <c r="B291" s="147"/>
      <c r="C291" s="147"/>
      <c r="D291" s="1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94"/>
    </row>
    <row r="292" spans="1:16" s="28" customFormat="1" x14ac:dyDescent="0.25">
      <c r="A292" s="56"/>
      <c r="B292" s="62"/>
      <c r="C292" s="62"/>
      <c r="D292" s="35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</row>
    <row r="293" spans="1:16" s="28" customFormat="1" x14ac:dyDescent="0.25">
      <c r="A293" s="56"/>
      <c r="B293" s="62"/>
      <c r="C293" s="62"/>
      <c r="D293" s="35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</row>
    <row r="294" spans="1:16" s="28" customFormat="1" x14ac:dyDescent="0.25">
      <c r="A294" s="56"/>
      <c r="B294" s="62"/>
      <c r="C294" s="62"/>
      <c r="D294" s="35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</row>
    <row r="295" spans="1:16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</row>
    <row r="296" spans="1:16" s="28" customFormat="1" x14ac:dyDescent="0.25">
      <c r="A296" s="56"/>
      <c r="B296" s="62"/>
      <c r="C296" s="62"/>
      <c r="D296" s="35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</row>
    <row r="297" spans="1:16" s="28" customFormat="1" x14ac:dyDescent="0.25">
      <c r="A297" s="56"/>
      <c r="B297" s="62"/>
      <c r="C297" s="62"/>
      <c r="D297" s="35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94"/>
    </row>
    <row r="298" spans="1:16" s="28" customFormat="1" x14ac:dyDescent="0.25">
      <c r="A298" s="56"/>
      <c r="B298" s="62"/>
      <c r="C298" s="62"/>
      <c r="D298" s="35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94"/>
    </row>
    <row r="299" spans="1:16" s="28" customForma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94"/>
    </row>
    <row r="300" spans="1:16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94"/>
    </row>
    <row r="301" spans="1:16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94"/>
    </row>
    <row r="302" spans="1:16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94"/>
    </row>
    <row r="303" spans="1:16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94"/>
    </row>
    <row r="304" spans="1:16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94"/>
    </row>
    <row r="305" spans="1:16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94"/>
    </row>
    <row r="306" spans="1:16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94"/>
    </row>
    <row r="307" spans="1:16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94"/>
    </row>
    <row r="308" spans="1:16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94"/>
    </row>
    <row r="309" spans="1:16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94"/>
    </row>
    <row r="310" spans="1:16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94"/>
    </row>
    <row r="311" spans="1:16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94"/>
    </row>
    <row r="312" spans="1:16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94"/>
    </row>
    <row r="313" spans="1:16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94"/>
    </row>
    <row r="314" spans="1:16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94"/>
    </row>
    <row r="315" spans="1:16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94"/>
    </row>
    <row r="316" spans="1:16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94"/>
    </row>
    <row r="317" spans="1:16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94"/>
    </row>
    <row r="318" spans="1:16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94"/>
    </row>
    <row r="319" spans="1:16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94"/>
    </row>
    <row r="320" spans="1:16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94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94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94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94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94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94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94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94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94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94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94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94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94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94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94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94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94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94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94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94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94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94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94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94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94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94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94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94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94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94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94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94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94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94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94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94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94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94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94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94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94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94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94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94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94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94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94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94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94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94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94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94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94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94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94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94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94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94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94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94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94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94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94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94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94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94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94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94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94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94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94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94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94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94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94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94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94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94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94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94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94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94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94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94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94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94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94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94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94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94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94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94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94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94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94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94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94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94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94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94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94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94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94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94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94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94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94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94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94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94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94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94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94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94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94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94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94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94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94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94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94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94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94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94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94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94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94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94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94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94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94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94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94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94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94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94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94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94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94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94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94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94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94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94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94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94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94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94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94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94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94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94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94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94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94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94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94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94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94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94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94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94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94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94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94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94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94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94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94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94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94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94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94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94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94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94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94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94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94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94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94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94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94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94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94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94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94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94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94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94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94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94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94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94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94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94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94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94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94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94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94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94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94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94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94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94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94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94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94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94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94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94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94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94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94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94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94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94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94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94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94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94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94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94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94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94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94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94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94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94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94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94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94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94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94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94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94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94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94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94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94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94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94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94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94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94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94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94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94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94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94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94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94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94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94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94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94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94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94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94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94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94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94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94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94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94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94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94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94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94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94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94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94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94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94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94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94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94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94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94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94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94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94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94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94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94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94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94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94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94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94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94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94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94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94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94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94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94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94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94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94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94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94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94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94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94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94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94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94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94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94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94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94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94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94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94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94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94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94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94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94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94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94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94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94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94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94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94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94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94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94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94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94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94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94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94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94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94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94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94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94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94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94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94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94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94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94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94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94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94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94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94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94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94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94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94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94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94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94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94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94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94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94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94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94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94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94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94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94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94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94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94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94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94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94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94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94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94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94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94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94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94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94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94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94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94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94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94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94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94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94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94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94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94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94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94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94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94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94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94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94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94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94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94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94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94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94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94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94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94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94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94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94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94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94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94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94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94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94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94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94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94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94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94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94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94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94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94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94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94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94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94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94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94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94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94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94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94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94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94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94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94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94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94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94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94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94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94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94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94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94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94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94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94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94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94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94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94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94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94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94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94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94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94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94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94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94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94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94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94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94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94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94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94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94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94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94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94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94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94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94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94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94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94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94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94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94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94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94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94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94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94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94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94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94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94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94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94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94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94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94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94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94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94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94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94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94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94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94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94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94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94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94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94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94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94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94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94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94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94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94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94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94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94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94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94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94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94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94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94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94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94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94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94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94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94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94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94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94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94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94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94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94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94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94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94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94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94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94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94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94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94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94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94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94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94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94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94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94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94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94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94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94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94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94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94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94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94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94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94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94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94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94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94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94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94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94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94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94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94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94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94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94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94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94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94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94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94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94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94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94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94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94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94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94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94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94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94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94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94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94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94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94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94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94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94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94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94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94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94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94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94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94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94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94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94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94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94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94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94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94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94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94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94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94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94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94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94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94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94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94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94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94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94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94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94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94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94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94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94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94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94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94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94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94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94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94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94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94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94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94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94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94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94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94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94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94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94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94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94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94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94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94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94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94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94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94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94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94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94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94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94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94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94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94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94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94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94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94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94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94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94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94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94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94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94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94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94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94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94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94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94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94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94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94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94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94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94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94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94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94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94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94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94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94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94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94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94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94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94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94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94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94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94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94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94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94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94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94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94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94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94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94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94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94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94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94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94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94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94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94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94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94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94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94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94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94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94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94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94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94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94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94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94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94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94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94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94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94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94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94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94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94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94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94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94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94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94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94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94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94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94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94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94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94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94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94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94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94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94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94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94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94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94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94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94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94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94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94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94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94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94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94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94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94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94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94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94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94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94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94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94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94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94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94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94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94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94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94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94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94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94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94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94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94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94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94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94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94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94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94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94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94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94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94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94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94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94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94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94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94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94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94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94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94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94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94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94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94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94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94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94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94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94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94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94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94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94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94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94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94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94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94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94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94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94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94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94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94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94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94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94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94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94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94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94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94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94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94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94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94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94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94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94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94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94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94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94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94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94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94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94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94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94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94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94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94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94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94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94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94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94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94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94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94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94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94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94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94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94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94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94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94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94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94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94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94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94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94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94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94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94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94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94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94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94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94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94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94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94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94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94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94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94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94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94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94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94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94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94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94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94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94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94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94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94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94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94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94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94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94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94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94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94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94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94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94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94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94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94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94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94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94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94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94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94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94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94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94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94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94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94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94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94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94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94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94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94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94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94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94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94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94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94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94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94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94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94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94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94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94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94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94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94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94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94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94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94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94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94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94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94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94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94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94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94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94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94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94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94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94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94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94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94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94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94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94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94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94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94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94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94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94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94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94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94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94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94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94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94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94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94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94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94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94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94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94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94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94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94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94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94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94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94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94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94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94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94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94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94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94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94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94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94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94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94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94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94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94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94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94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94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94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94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94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94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94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94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94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94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94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94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94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94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94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94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94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94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94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94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94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94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94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94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94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94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94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94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94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94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94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94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94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94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94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94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94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94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94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94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94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94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94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94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94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94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94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94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94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94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94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94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94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94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94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94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94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94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94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94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94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94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94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94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94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94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94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94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94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94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94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94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94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94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94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94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94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94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94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94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94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94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94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94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94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94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94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94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94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94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94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94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94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94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94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94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94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94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94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94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94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94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94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94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94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94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94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94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94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94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94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94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94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94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94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94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94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94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94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94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94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94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94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94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94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94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94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94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94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94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94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94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94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94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94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94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94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94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94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94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94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94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94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94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94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94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94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94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94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94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94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94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94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94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94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94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94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94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94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94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94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94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94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94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94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94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94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94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94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94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94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94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94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94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94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94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94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94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94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94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94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94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94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94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94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94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94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94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94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94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94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94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94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94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94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94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94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94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94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94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94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94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94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94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94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94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94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94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94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94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94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94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94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94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94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94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94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94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94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94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94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94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94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94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94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94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94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94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94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94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94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94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94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94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94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94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94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94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94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94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94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94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94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94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94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94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94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94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94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94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94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94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94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94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94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94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94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94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94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94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94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94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94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94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94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94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94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94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94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94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94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94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94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94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94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94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94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94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94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94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94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94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94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94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94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94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94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94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94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94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94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94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94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94"/>
    </row>
    <row r="1654" spans="1:16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94"/>
    </row>
    <row r="1655" spans="1:16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94"/>
    </row>
    <row r="1656" spans="1:16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94"/>
    </row>
    <row r="1657" spans="1:16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94"/>
    </row>
    <row r="1658" spans="1:16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94"/>
    </row>
    <row r="1659" spans="1:16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94"/>
    </row>
    <row r="1660" spans="1:16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94"/>
    </row>
    <row r="1661" spans="1:16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94"/>
    </row>
    <row r="1662" spans="1:16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94"/>
    </row>
    <row r="1663" spans="1:16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94"/>
    </row>
    <row r="1664" spans="1:16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94"/>
    </row>
    <row r="1665" spans="1:16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94"/>
    </row>
  </sheetData>
  <mergeCells count="23">
    <mergeCell ref="M15:N15"/>
    <mergeCell ref="O15:O16"/>
    <mergeCell ref="K3:P3"/>
    <mergeCell ref="K4:P4"/>
    <mergeCell ref="K5:P5"/>
    <mergeCell ref="K6:P6"/>
    <mergeCell ref="K8:P8"/>
    <mergeCell ref="A291:D291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0866141732283472" bottom="0.47244094488188981" header="0.47244094488188981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rowBreaks count="2" manualBreakCount="2">
    <brk id="34" max="15" man="1"/>
    <brk id="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T229"/>
  <sheetViews>
    <sheetView showGridLines="0" showZeros="0" view="pageBreakPreview" topLeftCell="D207" zoomScale="73" zoomScaleNormal="87" zoomScaleSheetLayoutView="73" workbookViewId="0">
      <selection activeCell="C224" sqref="C224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" width="9.6640625" style="4" customWidth="1"/>
    <col min="17" max="16384" width="9.1640625" style="4"/>
  </cols>
  <sheetData>
    <row r="1" spans="1:15" ht="27.75" x14ac:dyDescent="0.4">
      <c r="J1" s="155" t="s">
        <v>569</v>
      </c>
      <c r="K1" s="155"/>
      <c r="L1" s="155"/>
      <c r="M1" s="155"/>
      <c r="N1" s="155"/>
      <c r="O1" s="155"/>
    </row>
    <row r="2" spans="1:15" ht="24" customHeight="1" x14ac:dyDescent="0.25">
      <c r="J2" s="107" t="s">
        <v>547</v>
      </c>
      <c r="K2" s="107"/>
      <c r="L2" s="107"/>
      <c r="M2" s="107"/>
      <c r="N2" s="107"/>
      <c r="O2" s="107"/>
    </row>
    <row r="3" spans="1:15" ht="26.25" customHeight="1" x14ac:dyDescent="0.4">
      <c r="J3" s="154" t="s">
        <v>544</v>
      </c>
      <c r="K3" s="154"/>
      <c r="L3" s="154"/>
      <c r="M3" s="154"/>
      <c r="N3" s="154"/>
      <c r="O3" s="154"/>
    </row>
    <row r="4" spans="1:15" ht="26.25" customHeight="1" x14ac:dyDescent="0.4">
      <c r="J4" s="154" t="s">
        <v>545</v>
      </c>
      <c r="K4" s="154"/>
      <c r="L4" s="154"/>
      <c r="M4" s="154"/>
      <c r="N4" s="154"/>
      <c r="O4" s="154"/>
    </row>
    <row r="5" spans="1:15" ht="29.25" customHeight="1" x14ac:dyDescent="0.4">
      <c r="J5" s="154" t="s">
        <v>546</v>
      </c>
      <c r="K5" s="154"/>
      <c r="L5" s="154"/>
      <c r="M5" s="154"/>
      <c r="N5" s="154"/>
      <c r="O5" s="154"/>
    </row>
    <row r="6" spans="1:15" ht="29.25" customHeight="1" x14ac:dyDescent="0.4">
      <c r="J6" s="154" t="s">
        <v>548</v>
      </c>
      <c r="K6" s="154"/>
      <c r="L6" s="154"/>
      <c r="M6" s="154"/>
      <c r="N6" s="154"/>
      <c r="O6" s="154"/>
    </row>
    <row r="7" spans="1:15" ht="29.25" customHeight="1" x14ac:dyDescent="0.4">
      <c r="J7" s="146" t="s">
        <v>570</v>
      </c>
      <c r="K7" s="146"/>
      <c r="L7" s="146"/>
      <c r="M7" s="146"/>
      <c r="N7" s="146"/>
      <c r="O7" s="146"/>
    </row>
    <row r="8" spans="1:15" ht="29.25" customHeight="1" x14ac:dyDescent="0.4">
      <c r="J8" s="154" t="s">
        <v>567</v>
      </c>
      <c r="K8" s="154"/>
      <c r="L8" s="154"/>
      <c r="M8" s="154"/>
      <c r="N8" s="154"/>
      <c r="O8" s="154"/>
    </row>
    <row r="9" spans="1:15" ht="29.25" customHeight="1" x14ac:dyDescent="0.25">
      <c r="J9" s="107"/>
      <c r="K9" s="107"/>
      <c r="L9" s="107"/>
      <c r="M9" s="107"/>
      <c r="N9" s="107"/>
      <c r="O9" s="107"/>
    </row>
    <row r="10" spans="1:15" ht="105.75" customHeight="1" x14ac:dyDescent="0.25">
      <c r="A10" s="156" t="s">
        <v>462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</row>
    <row r="11" spans="1:15" ht="23.25" customHeight="1" x14ac:dyDescent="0.25">
      <c r="A11" s="66"/>
      <c r="B11" s="66"/>
      <c r="C11" s="58"/>
      <c r="D11" s="58"/>
      <c r="E11" s="58"/>
      <c r="F11" s="136" t="s">
        <v>540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21" customHeight="1" x14ac:dyDescent="0.25">
      <c r="A12" s="67"/>
      <c r="B12" s="67"/>
      <c r="C12" s="58"/>
      <c r="D12" s="58"/>
      <c r="E12" s="58"/>
      <c r="F12" s="67" t="s">
        <v>541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5" s="17" customFormat="1" ht="24" customHeight="1" x14ac:dyDescent="0.3">
      <c r="A13" s="14"/>
      <c r="B13" s="15"/>
      <c r="C13" s="16"/>
      <c r="O13" s="65" t="s">
        <v>366</v>
      </c>
    </row>
    <row r="14" spans="1:15" s="52" customFormat="1" ht="21.75" customHeight="1" x14ac:dyDescent="0.25">
      <c r="A14" s="153" t="s">
        <v>345</v>
      </c>
      <c r="B14" s="153" t="s">
        <v>334</v>
      </c>
      <c r="C14" s="153" t="s">
        <v>347</v>
      </c>
      <c r="D14" s="152" t="s">
        <v>228</v>
      </c>
      <c r="E14" s="152"/>
      <c r="F14" s="152"/>
      <c r="G14" s="152"/>
      <c r="H14" s="152"/>
      <c r="I14" s="152" t="s">
        <v>229</v>
      </c>
      <c r="J14" s="152"/>
      <c r="K14" s="152"/>
      <c r="L14" s="152"/>
      <c r="M14" s="152"/>
      <c r="N14" s="152"/>
      <c r="O14" s="152" t="s">
        <v>230</v>
      </c>
    </row>
    <row r="15" spans="1:15" s="52" customFormat="1" ht="29.25" customHeight="1" x14ac:dyDescent="0.25">
      <c r="A15" s="153"/>
      <c r="B15" s="153"/>
      <c r="C15" s="153"/>
      <c r="D15" s="150" t="s">
        <v>335</v>
      </c>
      <c r="E15" s="150" t="s">
        <v>231</v>
      </c>
      <c r="F15" s="151" t="s">
        <v>232</v>
      </c>
      <c r="G15" s="151"/>
      <c r="H15" s="150" t="s">
        <v>233</v>
      </c>
      <c r="I15" s="150" t="s">
        <v>335</v>
      </c>
      <c r="J15" s="150" t="s">
        <v>336</v>
      </c>
      <c r="K15" s="150" t="s">
        <v>231</v>
      </c>
      <c r="L15" s="151" t="s">
        <v>232</v>
      </c>
      <c r="M15" s="151"/>
      <c r="N15" s="150" t="s">
        <v>233</v>
      </c>
      <c r="O15" s="152"/>
    </row>
    <row r="16" spans="1:15" s="52" customFormat="1" ht="60.75" customHeight="1" x14ac:dyDescent="0.25">
      <c r="A16" s="153"/>
      <c r="B16" s="153"/>
      <c r="C16" s="153"/>
      <c r="D16" s="150"/>
      <c r="E16" s="150"/>
      <c r="F16" s="139" t="s">
        <v>234</v>
      </c>
      <c r="G16" s="139" t="s">
        <v>235</v>
      </c>
      <c r="H16" s="150"/>
      <c r="I16" s="150"/>
      <c r="J16" s="150"/>
      <c r="K16" s="150"/>
      <c r="L16" s="139" t="s">
        <v>234</v>
      </c>
      <c r="M16" s="139" t="s">
        <v>235</v>
      </c>
      <c r="N16" s="150"/>
      <c r="O16" s="152"/>
    </row>
    <row r="17" spans="1:15" s="52" customFormat="1" ht="21" customHeight="1" x14ac:dyDescent="0.25">
      <c r="A17" s="7" t="s">
        <v>44</v>
      </c>
      <c r="B17" s="8"/>
      <c r="C17" s="9" t="s">
        <v>45</v>
      </c>
      <c r="D17" s="48">
        <f>D19+D20+D21+D22</f>
        <v>260912700</v>
      </c>
      <c r="E17" s="48">
        <f t="shared" ref="E17:O17" si="0">E19+E20+E21+E22</f>
        <v>260912700</v>
      </c>
      <c r="F17" s="48">
        <f>F19+F20+F21+F22</f>
        <v>197271700</v>
      </c>
      <c r="G17" s="48">
        <f t="shared" si="0"/>
        <v>4147100</v>
      </c>
      <c r="H17" s="48">
        <f t="shared" si="0"/>
        <v>0</v>
      </c>
      <c r="I17" s="48">
        <f t="shared" si="0"/>
        <v>2776000</v>
      </c>
      <c r="J17" s="48">
        <f t="shared" si="0"/>
        <v>876000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876000</v>
      </c>
      <c r="O17" s="48">
        <f t="shared" si="0"/>
        <v>263688700</v>
      </c>
    </row>
    <row r="18" spans="1:15" s="52" customFormat="1" ht="61.5" hidden="1" customHeight="1" x14ac:dyDescent="0.25">
      <c r="A18" s="7"/>
      <c r="B18" s="8"/>
      <c r="C18" s="9" t="s">
        <v>450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122</v>
      </c>
      <c r="B19" s="37" t="s">
        <v>47</v>
      </c>
      <c r="C19" s="6" t="s">
        <v>515</v>
      </c>
      <c r="D19" s="49">
        <f>'дод 3'!E21+'дод 3'!E73+'дод 3'!E112+'дод 3'!E142+'дод 3'!E177+'дод 3'!E184+'дод 3'!E199+'дод 3'!E229+'дод 3'!E233+'дод 3'!E251+'дод 3'!E257+'дод 3'!E260+'дод 3'!E271+'дод 3'!E268</f>
        <v>260277200</v>
      </c>
      <c r="E19" s="49">
        <f>'дод 3'!F21+'дод 3'!F73+'дод 3'!F112+'дод 3'!F142+'дод 3'!F177+'дод 3'!F184+'дод 3'!F199+'дод 3'!F229+'дод 3'!F233+'дод 3'!F251+'дод 3'!F257+'дод 3'!F260+'дод 3'!F271+'дод 3'!F268</f>
        <v>260277200</v>
      </c>
      <c r="F19" s="49">
        <f>'дод 3'!G21+'дод 3'!G73+'дод 3'!G112+'дод 3'!G142+'дод 3'!G177+'дод 3'!G184+'дод 3'!G199+'дод 3'!G229+'дод 3'!G233+'дод 3'!G251+'дод 3'!G257+'дод 3'!G260+'дод 3'!G271+'дод 3'!G268</f>
        <v>197271700</v>
      </c>
      <c r="G19" s="49">
        <f>'дод 3'!H21+'дод 3'!H73+'дод 3'!H112+'дод 3'!H142+'дод 3'!H177+'дод 3'!H184+'дод 3'!H199+'дод 3'!H229+'дод 3'!H233+'дод 3'!H251+'дод 3'!H257+'дод 3'!H260+'дод 3'!H271+'дод 3'!H268</f>
        <v>4147100</v>
      </c>
      <c r="H19" s="49">
        <f>'дод 3'!I21+'дод 3'!I73+'дод 3'!I112+'дод 3'!I142+'дод 3'!I177+'дод 3'!I184+'дод 3'!I199+'дод 3'!I229+'дод 3'!I233+'дод 3'!I251+'дод 3'!I257+'дод 3'!I260+'дод 3'!I271+'дод 3'!I268</f>
        <v>0</v>
      </c>
      <c r="I19" s="49">
        <f>'дод 3'!J21+'дод 3'!J73+'дод 3'!J112+'дод 3'!J142+'дод 3'!J177+'дод 3'!J184+'дод 3'!J199+'дод 3'!J229+'дод 3'!J233+'дод 3'!J251+'дод 3'!J257+'дод 3'!J260+'дод 3'!J271+'дод 3'!J268</f>
        <v>2776000</v>
      </c>
      <c r="J19" s="49">
        <f>'дод 3'!K21+'дод 3'!K73+'дод 3'!K112+'дод 3'!K142+'дод 3'!K177+'дод 3'!K184+'дод 3'!K199+'дод 3'!K229+'дод 3'!K233+'дод 3'!K251+'дод 3'!K257+'дод 3'!K260+'дод 3'!K271+'дод 3'!K268</f>
        <v>876000</v>
      </c>
      <c r="K19" s="49">
        <f>'дод 3'!L21+'дод 3'!L73+'дод 3'!L112+'дод 3'!L142+'дод 3'!L177+'дод 3'!L184+'дод 3'!L199+'дод 3'!L229+'дод 3'!L233+'дод 3'!L251+'дод 3'!L257+'дод 3'!L260+'дод 3'!L271+'дод 3'!L268</f>
        <v>1900000</v>
      </c>
      <c r="L19" s="49">
        <f>'дод 3'!M21+'дод 3'!M73+'дод 3'!M112+'дод 3'!M142+'дод 3'!M177+'дод 3'!M184+'дод 3'!M199+'дод 3'!M229+'дод 3'!M233+'дод 3'!M251+'дод 3'!M257+'дод 3'!M260+'дод 3'!M271+'дод 3'!M268</f>
        <v>1332000</v>
      </c>
      <c r="M19" s="49">
        <f>'дод 3'!N21+'дод 3'!N73+'дод 3'!N112+'дод 3'!N142+'дод 3'!N177+'дод 3'!N184+'дод 3'!N199+'дод 3'!N229+'дод 3'!N233+'дод 3'!N251+'дод 3'!N257+'дод 3'!N260+'дод 3'!N271+'дод 3'!N268</f>
        <v>71500</v>
      </c>
      <c r="N19" s="49">
        <f>'дод 3'!O21+'дод 3'!O73+'дод 3'!O112+'дод 3'!O142+'дод 3'!O177+'дод 3'!O184+'дод 3'!O199+'дод 3'!O229+'дод 3'!O233+'дод 3'!O251+'дод 3'!O257+'дод 3'!O260+'дод 3'!O271+'дод 3'!O268</f>
        <v>876000</v>
      </c>
      <c r="O19" s="49">
        <f>'дод 3'!P21+'дод 3'!P73+'дод 3'!P112+'дод 3'!P142+'дод 3'!P177+'дод 3'!P184+'дод 3'!P199+'дод 3'!P229+'дод 3'!P233+'дод 3'!P251+'дод 3'!P257+'дод 3'!P260+'дод 3'!P271+'дод 3'!P268</f>
        <v>263053200</v>
      </c>
    </row>
    <row r="20" spans="1:15" ht="33" customHeight="1" x14ac:dyDescent="0.25">
      <c r="A20" s="59" t="s">
        <v>92</v>
      </c>
      <c r="B20" s="59" t="s">
        <v>476</v>
      </c>
      <c r="C20" s="6" t="s">
        <v>465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5" ht="22.5" customHeight="1" x14ac:dyDescent="0.25">
      <c r="A21" s="37" t="s">
        <v>46</v>
      </c>
      <c r="B21" s="37" t="s">
        <v>95</v>
      </c>
      <c r="C21" s="6" t="s">
        <v>246</v>
      </c>
      <c r="D21" s="49">
        <f>'дод 3'!E23+'дод 3'!E143</f>
        <v>435500</v>
      </c>
      <c r="E21" s="49">
        <f>'дод 3'!F23+'дод 3'!F143</f>
        <v>435500</v>
      </c>
      <c r="F21" s="49">
        <f>'дод 3'!G23+'дод 3'!G143</f>
        <v>0</v>
      </c>
      <c r="G21" s="49">
        <f>'дод 3'!H23+'дод 3'!H143</f>
        <v>0</v>
      </c>
      <c r="H21" s="49">
        <f>'дод 3'!I23+'дод 3'!I143</f>
        <v>0</v>
      </c>
      <c r="I21" s="49">
        <f>'дод 3'!J23+'дод 3'!J143</f>
        <v>0</v>
      </c>
      <c r="J21" s="49">
        <f>'дод 3'!K23+'дод 3'!K143</f>
        <v>0</v>
      </c>
      <c r="K21" s="49">
        <f>'дод 3'!L23+'дод 3'!L143</f>
        <v>0</v>
      </c>
      <c r="L21" s="49">
        <f>'дод 3'!M23+'дод 3'!M143</f>
        <v>0</v>
      </c>
      <c r="M21" s="49">
        <f>'дод 3'!N23+'дод 3'!N143</f>
        <v>0</v>
      </c>
      <c r="N21" s="49">
        <f>'дод 3'!O23+'дод 3'!O143</f>
        <v>0</v>
      </c>
      <c r="O21" s="49">
        <f>'дод 3'!P23+'дод 3'!P143</f>
        <v>435500</v>
      </c>
    </row>
    <row r="22" spans="1:15" ht="27" hidden="1" customHeight="1" x14ac:dyDescent="0.25">
      <c r="A22" s="59" t="s">
        <v>446</v>
      </c>
      <c r="B22" s="59" t="s">
        <v>122</v>
      </c>
      <c r="C22" s="6" t="s">
        <v>447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83"/>
      <c r="B23" s="96"/>
      <c r="C23" s="84" t="s">
        <v>450</v>
      </c>
      <c r="D23" s="85">
        <f>'дод 3'!E25</f>
        <v>0</v>
      </c>
      <c r="E23" s="85">
        <f>'дод 3'!F25</f>
        <v>0</v>
      </c>
      <c r="F23" s="85">
        <f>'дод 3'!G25</f>
        <v>0</v>
      </c>
      <c r="G23" s="85">
        <f>'дод 3'!H25</f>
        <v>0</v>
      </c>
      <c r="H23" s="85">
        <f>'дод 3'!I25</f>
        <v>0</v>
      </c>
      <c r="I23" s="85">
        <f>'дод 3'!J25</f>
        <v>0</v>
      </c>
      <c r="J23" s="85">
        <f>'дод 3'!K25</f>
        <v>0</v>
      </c>
      <c r="K23" s="85">
        <f>'дод 3'!L25</f>
        <v>0</v>
      </c>
      <c r="L23" s="85">
        <f>'дод 3'!M25</f>
        <v>0</v>
      </c>
      <c r="M23" s="85">
        <f>'дод 3'!N25</f>
        <v>0</v>
      </c>
      <c r="N23" s="85">
        <f>'дод 3'!O25</f>
        <v>0</v>
      </c>
      <c r="O23" s="85">
        <f>'дод 3'!P25</f>
        <v>0</v>
      </c>
    </row>
    <row r="24" spans="1:15" s="52" customFormat="1" ht="18.75" customHeight="1" x14ac:dyDescent="0.25">
      <c r="A24" s="38" t="s">
        <v>48</v>
      </c>
      <c r="B24" s="39"/>
      <c r="C24" s="9" t="s">
        <v>412</v>
      </c>
      <c r="D24" s="48">
        <f>D33+D35+D42+D44+D47+D49+D51+D52+D53+D54+D55+D56+D58+D59+D61</f>
        <v>1101941905.6300001</v>
      </c>
      <c r="E24" s="48">
        <f t="shared" ref="E24:O24" si="2">E33+E35+E42+E44+E47+E49+E51+E52+E53+E54+E55+E56+E58+E59+E61</f>
        <v>1101941905.6300001</v>
      </c>
      <c r="F24" s="48">
        <f t="shared" si="2"/>
        <v>810153624</v>
      </c>
      <c r="G24" s="48">
        <f t="shared" si="2"/>
        <v>57096650</v>
      </c>
      <c r="H24" s="48">
        <f t="shared" si="2"/>
        <v>0</v>
      </c>
      <c r="I24" s="48">
        <f t="shared" si="2"/>
        <v>42108500</v>
      </c>
      <c r="J24" s="48">
        <f t="shared" si="2"/>
        <v>2488900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2492030</v>
      </c>
      <c r="O24" s="48">
        <f t="shared" si="2"/>
        <v>1144050405.6300001</v>
      </c>
    </row>
    <row r="25" spans="1:15" s="53" customFormat="1" ht="31.5" x14ac:dyDescent="0.25">
      <c r="A25" s="76"/>
      <c r="B25" s="79"/>
      <c r="C25" s="80" t="s">
        <v>398</v>
      </c>
      <c r="D25" s="81">
        <f>D45+D48</f>
        <v>482448000</v>
      </c>
      <c r="E25" s="81">
        <f t="shared" ref="E25:O25" si="3">E45+E48</f>
        <v>482448000</v>
      </c>
      <c r="F25" s="81">
        <f t="shared" si="3"/>
        <v>396066000</v>
      </c>
      <c r="G25" s="81">
        <f t="shared" si="3"/>
        <v>0</v>
      </c>
      <c r="H25" s="81">
        <f t="shared" si="3"/>
        <v>0</v>
      </c>
      <c r="I25" s="81">
        <f t="shared" si="3"/>
        <v>0</v>
      </c>
      <c r="J25" s="81">
        <f t="shared" si="3"/>
        <v>0</v>
      </c>
      <c r="K25" s="81">
        <f t="shared" si="3"/>
        <v>0</v>
      </c>
      <c r="L25" s="81">
        <f t="shared" si="3"/>
        <v>0</v>
      </c>
      <c r="M25" s="81">
        <f t="shared" si="3"/>
        <v>0</v>
      </c>
      <c r="N25" s="81">
        <f t="shared" si="3"/>
        <v>0</v>
      </c>
      <c r="O25" s="81">
        <f t="shared" si="3"/>
        <v>482448000</v>
      </c>
    </row>
    <row r="26" spans="1:15" s="53" customFormat="1" ht="78.75" hidden="1" x14ac:dyDescent="0.25">
      <c r="A26" s="76"/>
      <c r="B26" s="79"/>
      <c r="C26" s="80" t="s">
        <v>396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s="53" customFormat="1" ht="47.25" x14ac:dyDescent="0.25">
      <c r="A27" s="76"/>
      <c r="B27" s="79"/>
      <c r="C27" s="80" t="s">
        <v>393</v>
      </c>
      <c r="D27" s="81">
        <f>D46+D57</f>
        <v>3578416</v>
      </c>
      <c r="E27" s="81">
        <f t="shared" ref="E27:O27" si="4">E46+E57</f>
        <v>3578416</v>
      </c>
      <c r="F27" s="81">
        <f t="shared" si="4"/>
        <v>1228720</v>
      </c>
      <c r="G27" s="81">
        <f t="shared" si="4"/>
        <v>0</v>
      </c>
      <c r="H27" s="81">
        <f t="shared" si="4"/>
        <v>0</v>
      </c>
      <c r="I27" s="81">
        <f t="shared" si="4"/>
        <v>0</v>
      </c>
      <c r="J27" s="81">
        <f t="shared" si="4"/>
        <v>0</v>
      </c>
      <c r="K27" s="81">
        <f t="shared" si="4"/>
        <v>0</v>
      </c>
      <c r="L27" s="81">
        <f t="shared" si="4"/>
        <v>0</v>
      </c>
      <c r="M27" s="81">
        <f t="shared" si="4"/>
        <v>0</v>
      </c>
      <c r="N27" s="81">
        <f t="shared" si="4"/>
        <v>0</v>
      </c>
      <c r="O27" s="81">
        <f t="shared" si="4"/>
        <v>3578416</v>
      </c>
    </row>
    <row r="28" spans="1:15" s="53" customFormat="1" ht="47.25" hidden="1" x14ac:dyDescent="0.25">
      <c r="A28" s="76"/>
      <c r="B28" s="79"/>
      <c r="C28" s="80" t="s">
        <v>395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s="53" customFormat="1" ht="63" x14ac:dyDescent="0.25">
      <c r="A29" s="76"/>
      <c r="B29" s="79"/>
      <c r="C29" s="82" t="s">
        <v>392</v>
      </c>
      <c r="D29" s="81">
        <f>D60</f>
        <v>1780860</v>
      </c>
      <c r="E29" s="81">
        <f t="shared" ref="E29:O29" si="5">E60</f>
        <v>1780860</v>
      </c>
      <c r="F29" s="81">
        <f t="shared" si="5"/>
        <v>1459720</v>
      </c>
      <c r="G29" s="81">
        <f t="shared" si="5"/>
        <v>0</v>
      </c>
      <c r="H29" s="81">
        <f t="shared" si="5"/>
        <v>0</v>
      </c>
      <c r="I29" s="81">
        <f t="shared" si="5"/>
        <v>903840</v>
      </c>
      <c r="J29" s="81">
        <f t="shared" si="5"/>
        <v>903840</v>
      </c>
      <c r="K29" s="81">
        <f t="shared" si="5"/>
        <v>0</v>
      </c>
      <c r="L29" s="81">
        <f t="shared" si="5"/>
        <v>0</v>
      </c>
      <c r="M29" s="81">
        <f t="shared" si="5"/>
        <v>0</v>
      </c>
      <c r="N29" s="81">
        <f t="shared" si="5"/>
        <v>903840</v>
      </c>
      <c r="O29" s="81">
        <f t="shared" si="5"/>
        <v>2684700</v>
      </c>
    </row>
    <row r="30" spans="1:15" s="53" customFormat="1" ht="63" hidden="1" x14ac:dyDescent="0.25">
      <c r="A30" s="76"/>
      <c r="B30" s="79"/>
      <c r="C30" s="80" t="s">
        <v>394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s="53" customFormat="1" ht="63" x14ac:dyDescent="0.25">
      <c r="A31" s="76"/>
      <c r="B31" s="76"/>
      <c r="C31" s="82" t="s">
        <v>556</v>
      </c>
      <c r="D31" s="81">
        <f>D62</f>
        <v>1174231</v>
      </c>
      <c r="E31" s="81">
        <f t="shared" ref="E31:O31" si="6">E62</f>
        <v>1174231</v>
      </c>
      <c r="F31" s="81">
        <f t="shared" si="6"/>
        <v>962484</v>
      </c>
      <c r="G31" s="81">
        <f t="shared" si="6"/>
        <v>0</v>
      </c>
      <c r="H31" s="81">
        <f t="shared" si="6"/>
        <v>0</v>
      </c>
      <c r="I31" s="81">
        <f t="shared" si="6"/>
        <v>0</v>
      </c>
      <c r="J31" s="81">
        <f t="shared" si="6"/>
        <v>0</v>
      </c>
      <c r="K31" s="81">
        <f t="shared" si="6"/>
        <v>0</v>
      </c>
      <c r="L31" s="81">
        <f t="shared" si="6"/>
        <v>0</v>
      </c>
      <c r="M31" s="81">
        <f t="shared" si="6"/>
        <v>0</v>
      </c>
      <c r="N31" s="81">
        <f t="shared" si="6"/>
        <v>0</v>
      </c>
      <c r="O31" s="81">
        <f t="shared" si="6"/>
        <v>1174231</v>
      </c>
    </row>
    <row r="32" spans="1:15" s="53" customFormat="1" ht="31.5" x14ac:dyDescent="0.25">
      <c r="A32" s="76"/>
      <c r="B32" s="76"/>
      <c r="C32" s="82" t="s">
        <v>564</v>
      </c>
      <c r="D32" s="81">
        <f>D50</f>
        <v>0</v>
      </c>
      <c r="E32" s="81">
        <f t="shared" ref="E32:O32" si="7">E50</f>
        <v>0</v>
      </c>
      <c r="F32" s="81">
        <f t="shared" si="7"/>
        <v>0</v>
      </c>
      <c r="G32" s="81">
        <f t="shared" si="7"/>
        <v>0</v>
      </c>
      <c r="H32" s="81">
        <f t="shared" si="7"/>
        <v>0</v>
      </c>
      <c r="I32" s="81">
        <f t="shared" si="7"/>
        <v>377160</v>
      </c>
      <c r="J32" s="81">
        <f t="shared" si="7"/>
        <v>377160</v>
      </c>
      <c r="K32" s="81">
        <f t="shared" si="7"/>
        <v>0</v>
      </c>
      <c r="L32" s="81">
        <f t="shared" si="7"/>
        <v>0</v>
      </c>
      <c r="M32" s="81">
        <f t="shared" si="7"/>
        <v>0</v>
      </c>
      <c r="N32" s="81">
        <f t="shared" si="7"/>
        <v>377160</v>
      </c>
      <c r="O32" s="81">
        <f t="shared" si="7"/>
        <v>377160</v>
      </c>
    </row>
    <row r="33" spans="1:15" ht="17.25" customHeight="1" x14ac:dyDescent="0.25">
      <c r="A33" s="37" t="s">
        <v>49</v>
      </c>
      <c r="B33" s="37" t="s">
        <v>50</v>
      </c>
      <c r="C33" s="6" t="s">
        <v>524</v>
      </c>
      <c r="D33" s="49">
        <f>'дод 3'!E74</f>
        <v>290974798.63</v>
      </c>
      <c r="E33" s="49">
        <f>'дод 3'!F74</f>
        <v>290974798.63</v>
      </c>
      <c r="F33" s="49">
        <f>'дод 3'!G74</f>
        <v>205054200</v>
      </c>
      <c r="G33" s="49">
        <f>'дод 3'!H74</f>
        <v>21914800</v>
      </c>
      <c r="H33" s="49">
        <f>'дод 3'!I74</f>
        <v>0</v>
      </c>
      <c r="I33" s="49">
        <f>'дод 3'!J74</f>
        <v>12129700</v>
      </c>
      <c r="J33" s="49">
        <f>'дод 3'!K74</f>
        <v>370000</v>
      </c>
      <c r="K33" s="49">
        <f>'дод 3'!L74</f>
        <v>11759700</v>
      </c>
      <c r="L33" s="49">
        <f>'дод 3'!M74</f>
        <v>0</v>
      </c>
      <c r="M33" s="49">
        <f>'дод 3'!N74</f>
        <v>0</v>
      </c>
      <c r="N33" s="49">
        <f>'дод 3'!O74</f>
        <v>370000</v>
      </c>
      <c r="O33" s="49">
        <f>'дод 3'!P74</f>
        <v>303104498.63</v>
      </c>
    </row>
    <row r="34" spans="1:15" s="54" customFormat="1" ht="47.25" hidden="1" x14ac:dyDescent="0.25">
      <c r="A34" s="83"/>
      <c r="B34" s="83"/>
      <c r="C34" s="84" t="s">
        <v>392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38.25" customHeight="1" x14ac:dyDescent="0.25">
      <c r="A35" s="37">
        <v>1021</v>
      </c>
      <c r="B35" s="37" t="s">
        <v>52</v>
      </c>
      <c r="C35" s="61" t="s">
        <v>492</v>
      </c>
      <c r="D35" s="49">
        <f>'дод 3'!E75</f>
        <v>208826250</v>
      </c>
      <c r="E35" s="49">
        <f>'дод 3'!F75</f>
        <v>208826250</v>
      </c>
      <c r="F35" s="49">
        <f>'дод 3'!G75</f>
        <v>119643500</v>
      </c>
      <c r="G35" s="49">
        <f>'дод 3'!H75</f>
        <v>30342200</v>
      </c>
      <c r="H35" s="49">
        <f>'дод 3'!I75</f>
        <v>0</v>
      </c>
      <c r="I35" s="49">
        <f>'дод 3'!J75</f>
        <v>25456200</v>
      </c>
      <c r="J35" s="49">
        <f>'дод 3'!K75</f>
        <v>325400</v>
      </c>
      <c r="K35" s="49">
        <f>'дод 3'!L75</f>
        <v>25130800</v>
      </c>
      <c r="L35" s="49">
        <f>'дод 3'!M75</f>
        <v>2268060</v>
      </c>
      <c r="M35" s="49">
        <f>'дод 3'!N75</f>
        <v>139890</v>
      </c>
      <c r="N35" s="49">
        <f>'дод 3'!O75</f>
        <v>325400</v>
      </c>
      <c r="O35" s="49">
        <f>'дод 3'!P75</f>
        <v>234282450</v>
      </c>
    </row>
    <row r="36" spans="1:15" s="54" customFormat="1" ht="63" hidden="1" x14ac:dyDescent="0.25">
      <c r="A36" s="83"/>
      <c r="B36" s="83"/>
      <c r="C36" s="84" t="s">
        <v>396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s="54" customFormat="1" ht="47.25" hidden="1" x14ac:dyDescent="0.25">
      <c r="A37" s="83"/>
      <c r="B37" s="83"/>
      <c r="C37" s="84" t="s">
        <v>393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s="54" customFormat="1" ht="47.25" hidden="1" x14ac:dyDescent="0.25">
      <c r="A38" s="83"/>
      <c r="B38" s="83"/>
      <c r="C38" s="84" t="s">
        <v>395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s="54" customFormat="1" ht="47.25" hidden="1" x14ac:dyDescent="0.25">
      <c r="A39" s="83"/>
      <c r="B39" s="83"/>
      <c r="C39" s="84" t="s">
        <v>392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 s="54" customFormat="1" ht="31.5" hidden="1" x14ac:dyDescent="0.25">
      <c r="A40" s="83"/>
      <c r="B40" s="83"/>
      <c r="C40" s="84" t="s">
        <v>398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s="54" customFormat="1" ht="63" hidden="1" x14ac:dyDescent="0.25">
      <c r="A41" s="83"/>
      <c r="B41" s="83"/>
      <c r="C41" s="84" t="s">
        <v>394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1:15" ht="59.25" customHeight="1" x14ac:dyDescent="0.25">
      <c r="A42" s="37">
        <v>1022</v>
      </c>
      <c r="B42" s="60" t="s">
        <v>56</v>
      </c>
      <c r="C42" s="36" t="s">
        <v>494</v>
      </c>
      <c r="D42" s="49">
        <f>'дод 3'!E76</f>
        <v>13842400</v>
      </c>
      <c r="E42" s="49">
        <f>'дод 3'!F76</f>
        <v>13842400</v>
      </c>
      <c r="F42" s="49">
        <f>'дод 3'!G76</f>
        <v>8830500</v>
      </c>
      <c r="G42" s="49">
        <f>'дод 3'!H76</f>
        <v>1210000</v>
      </c>
      <c r="H42" s="49">
        <f>'дод 3'!I76</f>
        <v>0</v>
      </c>
      <c r="I42" s="49">
        <f>'дод 3'!J76</f>
        <v>250000</v>
      </c>
      <c r="J42" s="49">
        <f>'дод 3'!K76</f>
        <v>250000</v>
      </c>
      <c r="K42" s="49">
        <f>'дод 3'!L76</f>
        <v>0</v>
      </c>
      <c r="L42" s="49">
        <f>'дод 3'!M76</f>
        <v>0</v>
      </c>
      <c r="M42" s="49">
        <f>'дод 3'!N76</f>
        <v>0</v>
      </c>
      <c r="N42" s="49">
        <f>'дод 3'!O76</f>
        <v>250000</v>
      </c>
      <c r="O42" s="49">
        <f>'дод 3'!P76</f>
        <v>14092400</v>
      </c>
    </row>
    <row r="43" spans="1:15" ht="63" hidden="1" customHeight="1" x14ac:dyDescent="0.25">
      <c r="A43" s="37"/>
      <c r="B43" s="37"/>
      <c r="C43" s="84" t="s">
        <v>396</v>
      </c>
      <c r="D43" s="49" t="e">
        <f>'дод 3'!#REF!</f>
        <v>#REF!</v>
      </c>
      <c r="E43" s="49" t="e">
        <f>'дод 3'!#REF!</f>
        <v>#REF!</v>
      </c>
      <c r="F43" s="49" t="e">
        <f>'дод 3'!#REF!</f>
        <v>#REF!</v>
      </c>
      <c r="G43" s="49" t="e">
        <f>'дод 3'!#REF!</f>
        <v>#REF!</v>
      </c>
      <c r="H43" s="49" t="e">
        <f>'дод 3'!#REF!</f>
        <v>#REF!</v>
      </c>
      <c r="I43" s="49" t="e">
        <f>'дод 3'!#REF!</f>
        <v>#REF!</v>
      </c>
      <c r="J43" s="49" t="e">
        <f>'дод 3'!#REF!</f>
        <v>#REF!</v>
      </c>
      <c r="K43" s="49" t="e">
        <f>'дод 3'!#REF!</f>
        <v>#REF!</v>
      </c>
      <c r="L43" s="49" t="e">
        <f>'дод 3'!#REF!</f>
        <v>#REF!</v>
      </c>
      <c r="M43" s="49" t="e">
        <f>'дод 3'!#REF!</f>
        <v>#REF!</v>
      </c>
      <c r="N43" s="49" t="e">
        <f>'дод 3'!#REF!</f>
        <v>#REF!</v>
      </c>
      <c r="O43" s="49" t="e">
        <f>'дод 3'!#REF!</f>
        <v>#REF!</v>
      </c>
    </row>
    <row r="44" spans="1:15" s="54" customFormat="1" ht="35.25" customHeight="1" x14ac:dyDescent="0.25">
      <c r="A44" s="108">
        <v>1031</v>
      </c>
      <c r="B44" s="60" t="s">
        <v>52</v>
      </c>
      <c r="C44" s="61" t="s">
        <v>525</v>
      </c>
      <c r="D44" s="49">
        <f>'дод 3'!E77</f>
        <v>468962880</v>
      </c>
      <c r="E44" s="49">
        <f>'дод 3'!F77</f>
        <v>468962880</v>
      </c>
      <c r="F44" s="49">
        <f>'дод 3'!G77</f>
        <v>383296900</v>
      </c>
      <c r="G44" s="49">
        <f>'дод 3'!H77</f>
        <v>0</v>
      </c>
      <c r="H44" s="49">
        <f>'дод 3'!I77</f>
        <v>0</v>
      </c>
      <c r="I44" s="49">
        <f>'дод 3'!J77</f>
        <v>0</v>
      </c>
      <c r="J44" s="49">
        <f>'дод 3'!K77</f>
        <v>0</v>
      </c>
      <c r="K44" s="49">
        <f>'дод 3'!L77</f>
        <v>0</v>
      </c>
      <c r="L44" s="49">
        <f>'дод 3'!M77</f>
        <v>0</v>
      </c>
      <c r="M44" s="49">
        <f>'дод 3'!N77</f>
        <v>0</v>
      </c>
      <c r="N44" s="49">
        <f>'дод 3'!O77</f>
        <v>0</v>
      </c>
      <c r="O44" s="49">
        <f>'дод 3'!P77</f>
        <v>468962880</v>
      </c>
    </row>
    <row r="45" spans="1:15" s="54" customFormat="1" ht="31.5" x14ac:dyDescent="0.25">
      <c r="A45" s="83"/>
      <c r="B45" s="83"/>
      <c r="C45" s="92" t="s">
        <v>398</v>
      </c>
      <c r="D45" s="85">
        <f>'дод 3'!E78</f>
        <v>466883500</v>
      </c>
      <c r="E45" s="85">
        <f>'дод 3'!F78</f>
        <v>466883500</v>
      </c>
      <c r="F45" s="85">
        <f>'дод 3'!G78</f>
        <v>383296900</v>
      </c>
      <c r="G45" s="85">
        <f>'дод 3'!H78</f>
        <v>0</v>
      </c>
      <c r="H45" s="85">
        <f>'дод 3'!I78</f>
        <v>0</v>
      </c>
      <c r="I45" s="85">
        <f>'дод 3'!J78</f>
        <v>0</v>
      </c>
      <c r="J45" s="85">
        <f>'дод 3'!K78</f>
        <v>0</v>
      </c>
      <c r="K45" s="85">
        <f>'дод 3'!L78</f>
        <v>0</v>
      </c>
      <c r="L45" s="85">
        <f>'дод 3'!M78</f>
        <v>0</v>
      </c>
      <c r="M45" s="85">
        <f>'дод 3'!N78</f>
        <v>0</v>
      </c>
      <c r="N45" s="85">
        <f>'дод 3'!O78</f>
        <v>0</v>
      </c>
      <c r="O45" s="85">
        <f>'дод 3'!P78</f>
        <v>466883500</v>
      </c>
    </row>
    <row r="46" spans="1:15" ht="50.25" customHeight="1" x14ac:dyDescent="0.25">
      <c r="A46" s="37"/>
      <c r="B46" s="37"/>
      <c r="C46" s="92" t="s">
        <v>393</v>
      </c>
      <c r="D46" s="85">
        <f>'дод 3'!E79</f>
        <v>2079380</v>
      </c>
      <c r="E46" s="85">
        <f>'дод 3'!F79</f>
        <v>2079380</v>
      </c>
      <c r="F46" s="85">
        <f>'дод 3'!G79</f>
        <v>0</v>
      </c>
      <c r="G46" s="85">
        <f>'дод 3'!H79</f>
        <v>0</v>
      </c>
      <c r="H46" s="85">
        <f>'дод 3'!I79</f>
        <v>0</v>
      </c>
      <c r="I46" s="85">
        <f>'дод 3'!J79</f>
        <v>0</v>
      </c>
      <c r="J46" s="85">
        <f>'дод 3'!K79</f>
        <v>0</v>
      </c>
      <c r="K46" s="85">
        <f>'дод 3'!L79</f>
        <v>0</v>
      </c>
      <c r="L46" s="85">
        <f>'дод 3'!M79</f>
        <v>0</v>
      </c>
      <c r="M46" s="85">
        <f>'дод 3'!N79</f>
        <v>0</v>
      </c>
      <c r="N46" s="85">
        <f>'дод 3'!O79</f>
        <v>0</v>
      </c>
      <c r="O46" s="85">
        <f>'дод 3'!P79</f>
        <v>2079380</v>
      </c>
    </row>
    <row r="47" spans="1:15" ht="63.75" customHeight="1" x14ac:dyDescent="0.25">
      <c r="A47" s="60" t="s">
        <v>497</v>
      </c>
      <c r="B47" s="60" t="s">
        <v>56</v>
      </c>
      <c r="C47" s="61" t="s">
        <v>526</v>
      </c>
      <c r="D47" s="49">
        <f>'дод 3'!E80</f>
        <v>15564500</v>
      </c>
      <c r="E47" s="49">
        <f>'дод 3'!F80</f>
        <v>15564500</v>
      </c>
      <c r="F47" s="49">
        <f>'дод 3'!G80</f>
        <v>12769100</v>
      </c>
      <c r="G47" s="49">
        <f>'дод 3'!H80</f>
        <v>0</v>
      </c>
      <c r="H47" s="49">
        <f>'дод 3'!I80</f>
        <v>0</v>
      </c>
      <c r="I47" s="49">
        <f>'дод 3'!J80</f>
        <v>0</v>
      </c>
      <c r="J47" s="49">
        <f>'дод 3'!K80</f>
        <v>0</v>
      </c>
      <c r="K47" s="49">
        <f>'дод 3'!L80</f>
        <v>0</v>
      </c>
      <c r="L47" s="49">
        <f>'дод 3'!M80</f>
        <v>0</v>
      </c>
      <c r="M47" s="49">
        <f>'дод 3'!N80</f>
        <v>0</v>
      </c>
      <c r="N47" s="49">
        <f>'дод 3'!O80</f>
        <v>0</v>
      </c>
      <c r="O47" s="49">
        <f>'дод 3'!P80</f>
        <v>15564500</v>
      </c>
    </row>
    <row r="48" spans="1:15" ht="31.5" x14ac:dyDescent="0.25">
      <c r="A48" s="37"/>
      <c r="B48" s="37"/>
      <c r="C48" s="92" t="s">
        <v>398</v>
      </c>
      <c r="D48" s="85">
        <f>'дод 3'!E81</f>
        <v>15564500</v>
      </c>
      <c r="E48" s="85">
        <f>'дод 3'!F81</f>
        <v>15564500</v>
      </c>
      <c r="F48" s="85">
        <f>'дод 3'!G81</f>
        <v>12769100</v>
      </c>
      <c r="G48" s="85">
        <f>'дод 3'!H81</f>
        <v>0</v>
      </c>
      <c r="H48" s="85">
        <f>'дод 3'!I81</f>
        <v>0</v>
      </c>
      <c r="I48" s="85">
        <f>'дод 3'!J81</f>
        <v>0</v>
      </c>
      <c r="J48" s="85">
        <f>'дод 3'!K81</f>
        <v>0</v>
      </c>
      <c r="K48" s="85">
        <f>'дод 3'!L81</f>
        <v>0</v>
      </c>
      <c r="L48" s="85">
        <f>'дод 3'!M81</f>
        <v>0</v>
      </c>
      <c r="M48" s="85">
        <f>'дод 3'!N81</f>
        <v>0</v>
      </c>
      <c r="N48" s="85">
        <f>'дод 3'!O81</f>
        <v>0</v>
      </c>
      <c r="O48" s="85">
        <f>'дод 3'!P81</f>
        <v>15564500</v>
      </c>
    </row>
    <row r="49" spans="1:15" ht="31.5" x14ac:dyDescent="0.25">
      <c r="A49" s="37">
        <v>1061</v>
      </c>
      <c r="B49" s="60" t="s">
        <v>52</v>
      </c>
      <c r="C49" s="36" t="s">
        <v>565</v>
      </c>
      <c r="D49" s="49">
        <f>'дод 3'!E82</f>
        <v>0</v>
      </c>
      <c r="E49" s="49">
        <f>'дод 3'!F82</f>
        <v>0</v>
      </c>
      <c r="F49" s="49">
        <f>'дод 3'!G82</f>
        <v>0</v>
      </c>
      <c r="G49" s="49">
        <f>'дод 3'!H82</f>
        <v>0</v>
      </c>
      <c r="H49" s="49">
        <f>'дод 3'!I82</f>
        <v>0</v>
      </c>
      <c r="I49" s="49">
        <f>'дод 3'!J82</f>
        <v>377160</v>
      </c>
      <c r="J49" s="49">
        <f>'дод 3'!K82</f>
        <v>377160</v>
      </c>
      <c r="K49" s="49">
        <f>'дод 3'!L82</f>
        <v>0</v>
      </c>
      <c r="L49" s="49">
        <f>'дод 3'!M82</f>
        <v>0</v>
      </c>
      <c r="M49" s="49">
        <f>'дод 3'!N82</f>
        <v>0</v>
      </c>
      <c r="N49" s="49">
        <f>'дод 3'!O82</f>
        <v>377160</v>
      </c>
      <c r="O49" s="49">
        <f>'дод 3'!P82</f>
        <v>377160</v>
      </c>
    </row>
    <row r="50" spans="1:15" s="54" customFormat="1" ht="32.25" customHeight="1" x14ac:dyDescent="0.25">
      <c r="A50" s="83"/>
      <c r="B50" s="89"/>
      <c r="C50" s="92" t="s">
        <v>564</v>
      </c>
      <c r="D50" s="85">
        <f>'дод 3'!E83</f>
        <v>0</v>
      </c>
      <c r="E50" s="85">
        <f>'дод 3'!F83</f>
        <v>0</v>
      </c>
      <c r="F50" s="85">
        <f>'дод 3'!G83</f>
        <v>0</v>
      </c>
      <c r="G50" s="85">
        <f>'дод 3'!H83</f>
        <v>0</v>
      </c>
      <c r="H50" s="85">
        <f>'дод 3'!I83</f>
        <v>0</v>
      </c>
      <c r="I50" s="85">
        <f>'дод 3'!J83</f>
        <v>377160</v>
      </c>
      <c r="J50" s="85">
        <f>'дод 3'!K83</f>
        <v>377160</v>
      </c>
      <c r="K50" s="85">
        <f>'дод 3'!L83</f>
        <v>0</v>
      </c>
      <c r="L50" s="85">
        <f>'дод 3'!M83</f>
        <v>0</v>
      </c>
      <c r="M50" s="85">
        <f>'дод 3'!N83</f>
        <v>0</v>
      </c>
      <c r="N50" s="85">
        <f>'дод 3'!O83</f>
        <v>377160</v>
      </c>
      <c r="O50" s="85">
        <f>'дод 3'!P83</f>
        <v>377160</v>
      </c>
    </row>
    <row r="51" spans="1:15" s="54" customFormat="1" ht="38.25" customHeight="1" x14ac:dyDescent="0.25">
      <c r="A51" s="60" t="s">
        <v>55</v>
      </c>
      <c r="B51" s="60" t="s">
        <v>58</v>
      </c>
      <c r="C51" s="61" t="s">
        <v>374</v>
      </c>
      <c r="D51" s="49">
        <f>'дод 3'!E84</f>
        <v>34392700</v>
      </c>
      <c r="E51" s="49">
        <f>'дод 3'!F84</f>
        <v>34392700</v>
      </c>
      <c r="F51" s="49">
        <f>'дод 3'!G84</f>
        <v>25836800</v>
      </c>
      <c r="G51" s="49">
        <f>'дод 3'!H84</f>
        <v>2353200</v>
      </c>
      <c r="H51" s="49">
        <f>'дод 3'!I84</f>
        <v>0</v>
      </c>
      <c r="I51" s="49">
        <f>'дод 3'!J84</f>
        <v>112500</v>
      </c>
      <c r="J51" s="49">
        <f>'дод 3'!K84</f>
        <v>112500</v>
      </c>
      <c r="K51" s="49">
        <f>'дод 3'!L84</f>
        <v>0</v>
      </c>
      <c r="L51" s="49">
        <f>'дод 3'!M84</f>
        <v>0</v>
      </c>
      <c r="M51" s="49">
        <f>'дод 3'!N84</f>
        <v>0</v>
      </c>
      <c r="N51" s="49">
        <f>'дод 3'!O84</f>
        <v>112500</v>
      </c>
      <c r="O51" s="49">
        <f>'дод 3'!P84</f>
        <v>34505200</v>
      </c>
    </row>
    <row r="52" spans="1:15" s="54" customFormat="1" ht="16.5" customHeight="1" x14ac:dyDescent="0.25">
      <c r="A52" s="108">
        <v>1080</v>
      </c>
      <c r="B52" s="60" t="s">
        <v>58</v>
      </c>
      <c r="C52" s="61" t="s">
        <v>531</v>
      </c>
      <c r="D52" s="49">
        <f>'дод 3'!E185</f>
        <v>50737500</v>
      </c>
      <c r="E52" s="49">
        <f>'дод 3'!F185</f>
        <v>50737500</v>
      </c>
      <c r="F52" s="49">
        <f>'дод 3'!G185</f>
        <v>40594000</v>
      </c>
      <c r="G52" s="49">
        <f>'дод 3'!H185</f>
        <v>612300</v>
      </c>
      <c r="H52" s="49">
        <f>'дод 3'!I185</f>
        <v>0</v>
      </c>
      <c r="I52" s="49">
        <f>'дод 3'!J185</f>
        <v>2729100</v>
      </c>
      <c r="J52" s="49">
        <f>'дод 3'!K185</f>
        <v>0</v>
      </c>
      <c r="K52" s="49">
        <f>'дод 3'!L185</f>
        <v>2725970</v>
      </c>
      <c r="L52" s="49">
        <f>'дод 3'!M185</f>
        <v>2226904</v>
      </c>
      <c r="M52" s="49">
        <f>'дод 3'!N185</f>
        <v>0</v>
      </c>
      <c r="N52" s="49">
        <f>'дод 3'!O185</f>
        <v>3130</v>
      </c>
      <c r="O52" s="49">
        <f>'дод 3'!P185</f>
        <v>53466600</v>
      </c>
    </row>
    <row r="53" spans="1:15" s="54" customFormat="1" ht="21" customHeight="1" x14ac:dyDescent="0.25">
      <c r="A53" s="60" t="s">
        <v>500</v>
      </c>
      <c r="B53" s="60" t="s">
        <v>59</v>
      </c>
      <c r="C53" s="36" t="s">
        <v>532</v>
      </c>
      <c r="D53" s="49">
        <f>'дод 3'!E85</f>
        <v>11229130</v>
      </c>
      <c r="E53" s="49">
        <f>'дод 3'!F85</f>
        <v>11229130</v>
      </c>
      <c r="F53" s="49">
        <f>'дод 3'!G85</f>
        <v>8331500</v>
      </c>
      <c r="G53" s="49">
        <f>'дод 3'!H85</f>
        <v>527130</v>
      </c>
      <c r="H53" s="49">
        <f>'дод 3'!I85</f>
        <v>0</v>
      </c>
      <c r="I53" s="49">
        <f>'дод 3'!J85</f>
        <v>100000</v>
      </c>
      <c r="J53" s="49">
        <f>'дод 3'!K85</f>
        <v>100000</v>
      </c>
      <c r="K53" s="49">
        <f>'дод 3'!L85</f>
        <v>0</v>
      </c>
      <c r="L53" s="49">
        <f>'дод 3'!M85</f>
        <v>0</v>
      </c>
      <c r="M53" s="49">
        <f>'дод 3'!N85</f>
        <v>0</v>
      </c>
      <c r="N53" s="49">
        <f>'дод 3'!O85</f>
        <v>100000</v>
      </c>
      <c r="O53" s="49">
        <f>'дод 3'!P85</f>
        <v>11329130</v>
      </c>
    </row>
    <row r="54" spans="1:15" x14ac:dyDescent="0.25">
      <c r="A54" s="60" t="s">
        <v>502</v>
      </c>
      <c r="B54" s="60" t="s">
        <v>59</v>
      </c>
      <c r="C54" s="36" t="s">
        <v>288</v>
      </c>
      <c r="D54" s="49">
        <f>'дод 3'!E86</f>
        <v>113000</v>
      </c>
      <c r="E54" s="49">
        <f>'дод 3'!F86</f>
        <v>113000</v>
      </c>
      <c r="F54" s="49">
        <f>'дод 3'!G86</f>
        <v>0</v>
      </c>
      <c r="G54" s="49">
        <f>'дод 3'!H86</f>
        <v>0</v>
      </c>
      <c r="H54" s="49">
        <f>'дод 3'!I86</f>
        <v>0</v>
      </c>
      <c r="I54" s="49">
        <f>'дод 3'!J86</f>
        <v>0</v>
      </c>
      <c r="J54" s="49">
        <f>'дод 3'!K86</f>
        <v>0</v>
      </c>
      <c r="K54" s="49">
        <f>'дод 3'!L86</f>
        <v>0</v>
      </c>
      <c r="L54" s="49">
        <f>'дод 3'!M86</f>
        <v>0</v>
      </c>
      <c r="M54" s="49">
        <f>'дод 3'!N86</f>
        <v>0</v>
      </c>
      <c r="N54" s="49">
        <f>'дод 3'!O86</f>
        <v>0</v>
      </c>
      <c r="O54" s="49">
        <f>'дод 3'!P86</f>
        <v>113000</v>
      </c>
    </row>
    <row r="55" spans="1:15" ht="31.5" x14ac:dyDescent="0.25">
      <c r="A55" s="60" t="s">
        <v>504</v>
      </c>
      <c r="B55" s="60" t="s">
        <v>59</v>
      </c>
      <c r="C55" s="61" t="s">
        <v>505</v>
      </c>
      <c r="D55" s="49">
        <f>'дод 3'!E87</f>
        <v>431850</v>
      </c>
      <c r="E55" s="49">
        <f>'дод 3'!F87</f>
        <v>431850</v>
      </c>
      <c r="F55" s="49">
        <f>'дод 3'!G87</f>
        <v>266200</v>
      </c>
      <c r="G55" s="49">
        <f>'дод 3'!H87</f>
        <v>52650</v>
      </c>
      <c r="H55" s="49">
        <f>'дод 3'!I87</f>
        <v>0</v>
      </c>
      <c r="I55" s="49">
        <f>'дод 3'!J87</f>
        <v>0</v>
      </c>
      <c r="J55" s="49">
        <f>'дод 3'!K87</f>
        <v>0</v>
      </c>
      <c r="K55" s="49">
        <f>'дод 3'!L87</f>
        <v>0</v>
      </c>
      <c r="L55" s="49">
        <f>'дод 3'!M87</f>
        <v>0</v>
      </c>
      <c r="M55" s="49">
        <f>'дод 3'!N87</f>
        <v>0</v>
      </c>
      <c r="N55" s="49">
        <f>'дод 3'!O87</f>
        <v>0</v>
      </c>
      <c r="O55" s="49">
        <f>'дод 3'!P87</f>
        <v>431850</v>
      </c>
    </row>
    <row r="56" spans="1:15" ht="36.75" customHeight="1" x14ac:dyDescent="0.25">
      <c r="A56" s="60" t="s">
        <v>507</v>
      </c>
      <c r="B56" s="60" t="s">
        <v>59</v>
      </c>
      <c r="C56" s="61" t="s">
        <v>533</v>
      </c>
      <c r="D56" s="49">
        <f>'дод 3'!E88</f>
        <v>1499036</v>
      </c>
      <c r="E56" s="49">
        <f>'дод 3'!F88</f>
        <v>1499036</v>
      </c>
      <c r="F56" s="49">
        <f>'дод 3'!G88</f>
        <v>1228720</v>
      </c>
      <c r="G56" s="49">
        <f>'дод 3'!H88</f>
        <v>0</v>
      </c>
      <c r="H56" s="49">
        <f>'дод 3'!I88</f>
        <v>0</v>
      </c>
      <c r="I56" s="49">
        <f>'дод 3'!J88</f>
        <v>0</v>
      </c>
      <c r="J56" s="49">
        <f>'дод 3'!K88</f>
        <v>0</v>
      </c>
      <c r="K56" s="49">
        <f>'дод 3'!L88</f>
        <v>0</v>
      </c>
      <c r="L56" s="49">
        <f>'дод 3'!M88</f>
        <v>0</v>
      </c>
      <c r="M56" s="49">
        <f>'дод 3'!N88</f>
        <v>0</v>
      </c>
      <c r="N56" s="49">
        <f>'дод 3'!O88</f>
        <v>0</v>
      </c>
      <c r="O56" s="49">
        <f>'дод 3'!P88</f>
        <v>1499036</v>
      </c>
    </row>
    <row r="57" spans="1:15" ht="49.5" customHeight="1" x14ac:dyDescent="0.25">
      <c r="A57" s="37"/>
      <c r="B57" s="37"/>
      <c r="C57" s="92" t="s">
        <v>393</v>
      </c>
      <c r="D57" s="85">
        <f>'дод 3'!E89</f>
        <v>1499036</v>
      </c>
      <c r="E57" s="85">
        <f>'дод 3'!F89</f>
        <v>1499036</v>
      </c>
      <c r="F57" s="85">
        <f>'дод 3'!G89</f>
        <v>1228720</v>
      </c>
      <c r="G57" s="85">
        <f>'дод 3'!H89</f>
        <v>0</v>
      </c>
      <c r="H57" s="85">
        <f>'дод 3'!I89</f>
        <v>0</v>
      </c>
      <c r="I57" s="85">
        <f>'дод 3'!J89</f>
        <v>0</v>
      </c>
      <c r="J57" s="85">
        <f>'дод 3'!K89</f>
        <v>0</v>
      </c>
      <c r="K57" s="85">
        <f>'дод 3'!L89</f>
        <v>0</v>
      </c>
      <c r="L57" s="85">
        <f>'дод 3'!M89</f>
        <v>0</v>
      </c>
      <c r="M57" s="85">
        <f>'дод 3'!N89</f>
        <v>0</v>
      </c>
      <c r="N57" s="85">
        <f>'дод 3'!O89</f>
        <v>0</v>
      </c>
      <c r="O57" s="85">
        <f>'дод 3'!P89</f>
        <v>1499036</v>
      </c>
    </row>
    <row r="58" spans="1:15" s="54" customFormat="1" ht="31.5" x14ac:dyDescent="0.25">
      <c r="A58" s="60" t="s">
        <v>509</v>
      </c>
      <c r="B58" s="60" t="str">
        <f>'дод 7'!A19</f>
        <v>0160</v>
      </c>
      <c r="C58" s="61" t="s">
        <v>510</v>
      </c>
      <c r="D58" s="49">
        <f>'дод 3'!E90</f>
        <v>2412770</v>
      </c>
      <c r="E58" s="49">
        <f>'дод 3'!F90</f>
        <v>2412770</v>
      </c>
      <c r="F58" s="49">
        <f>'дод 3'!G90</f>
        <v>1880000</v>
      </c>
      <c r="G58" s="49">
        <f>'дод 3'!H90</f>
        <v>84370</v>
      </c>
      <c r="H58" s="49">
        <f>'дод 3'!I90</f>
        <v>0</v>
      </c>
      <c r="I58" s="49">
        <f>'дод 3'!J90</f>
        <v>50000</v>
      </c>
      <c r="J58" s="49">
        <f>'дод 3'!K90</f>
        <v>50000</v>
      </c>
      <c r="K58" s="49">
        <f>'дод 3'!L90</f>
        <v>0</v>
      </c>
      <c r="L58" s="49">
        <f>'дод 3'!M90</f>
        <v>0</v>
      </c>
      <c r="M58" s="49">
        <f>'дод 3'!N90</f>
        <v>0</v>
      </c>
      <c r="N58" s="49">
        <f>'дод 3'!O90</f>
        <v>50000</v>
      </c>
      <c r="O58" s="49">
        <f>'дод 3'!P90</f>
        <v>2462770</v>
      </c>
    </row>
    <row r="59" spans="1:15" s="54" customFormat="1" ht="63" x14ac:dyDescent="0.25">
      <c r="A59" s="60" t="s">
        <v>512</v>
      </c>
      <c r="B59" s="60" t="s">
        <v>59</v>
      </c>
      <c r="C59" s="109" t="s">
        <v>534</v>
      </c>
      <c r="D59" s="49">
        <f>'дод 3'!E91</f>
        <v>1780860</v>
      </c>
      <c r="E59" s="49">
        <f>'дод 3'!F91</f>
        <v>1780860</v>
      </c>
      <c r="F59" s="49">
        <f>'дод 3'!G91</f>
        <v>1459720</v>
      </c>
      <c r="G59" s="49">
        <f>'дод 3'!H91</f>
        <v>0</v>
      </c>
      <c r="H59" s="49">
        <f>'дод 3'!I91</f>
        <v>0</v>
      </c>
      <c r="I59" s="49">
        <f>'дод 3'!J91</f>
        <v>903840</v>
      </c>
      <c r="J59" s="49">
        <f>'дод 3'!K91</f>
        <v>903840</v>
      </c>
      <c r="K59" s="49">
        <f>'дод 3'!L91</f>
        <v>0</v>
      </c>
      <c r="L59" s="49">
        <f>'дод 3'!M91</f>
        <v>0</v>
      </c>
      <c r="M59" s="49">
        <f>'дод 3'!N91</f>
        <v>0</v>
      </c>
      <c r="N59" s="49">
        <f>'дод 3'!O91</f>
        <v>903840</v>
      </c>
      <c r="O59" s="49">
        <f>'дод 3'!P91</f>
        <v>2684700</v>
      </c>
    </row>
    <row r="60" spans="1:15" s="54" customFormat="1" ht="47.25" x14ac:dyDescent="0.25">
      <c r="A60" s="60"/>
      <c r="B60" s="60"/>
      <c r="C60" s="92" t="s">
        <v>392</v>
      </c>
      <c r="D60" s="85">
        <f>'дод 3'!E92</f>
        <v>1780860</v>
      </c>
      <c r="E60" s="85">
        <f>'дод 3'!F92</f>
        <v>1780860</v>
      </c>
      <c r="F60" s="85">
        <f>'дод 3'!G92</f>
        <v>1459720</v>
      </c>
      <c r="G60" s="85">
        <f>'дод 3'!H92</f>
        <v>0</v>
      </c>
      <c r="H60" s="85">
        <f>'дод 3'!I92</f>
        <v>0</v>
      </c>
      <c r="I60" s="85">
        <f>'дод 3'!J92</f>
        <v>903840</v>
      </c>
      <c r="J60" s="85">
        <f>'дод 3'!K92</f>
        <v>903840</v>
      </c>
      <c r="K60" s="85">
        <f>'дод 3'!L92</f>
        <v>0</v>
      </c>
      <c r="L60" s="85">
        <f>'дод 3'!M92</f>
        <v>0</v>
      </c>
      <c r="M60" s="85">
        <f>'дод 3'!N92</f>
        <v>0</v>
      </c>
      <c r="N60" s="85">
        <f>'дод 3'!O92</f>
        <v>903840</v>
      </c>
      <c r="O60" s="85">
        <f>'дод 3'!P92</f>
        <v>2684700</v>
      </c>
    </row>
    <row r="61" spans="1:15" s="54" customFormat="1" ht="63" x14ac:dyDescent="0.25">
      <c r="A61" s="60" t="s">
        <v>557</v>
      </c>
      <c r="B61" s="60" t="s">
        <v>59</v>
      </c>
      <c r="C61" s="36" t="s">
        <v>555</v>
      </c>
      <c r="D61" s="49">
        <f>'дод 3'!E93</f>
        <v>1174231</v>
      </c>
      <c r="E61" s="49">
        <f>'дод 3'!F93</f>
        <v>1174231</v>
      </c>
      <c r="F61" s="49">
        <f>'дод 3'!G93</f>
        <v>962484</v>
      </c>
      <c r="G61" s="49">
        <f>'дод 3'!H93</f>
        <v>0</v>
      </c>
      <c r="H61" s="49">
        <f>'дод 3'!I93</f>
        <v>0</v>
      </c>
      <c r="I61" s="49">
        <f>'дод 3'!J93</f>
        <v>0</v>
      </c>
      <c r="J61" s="49">
        <f>'дод 3'!K93</f>
        <v>0</v>
      </c>
      <c r="K61" s="49">
        <f>'дод 3'!L93</f>
        <v>0</v>
      </c>
      <c r="L61" s="49">
        <f>'дод 3'!M93</f>
        <v>0</v>
      </c>
      <c r="M61" s="49">
        <f>'дод 3'!N93</f>
        <v>0</v>
      </c>
      <c r="N61" s="49">
        <f>'дод 3'!O93</f>
        <v>0</v>
      </c>
      <c r="O61" s="49">
        <f>'дод 3'!P93</f>
        <v>1174231</v>
      </c>
    </row>
    <row r="62" spans="1:15" s="54" customFormat="1" ht="63" x14ac:dyDescent="0.25">
      <c r="A62" s="60"/>
      <c r="B62" s="60"/>
      <c r="C62" s="92" t="s">
        <v>556</v>
      </c>
      <c r="D62" s="85">
        <f>'дод 3'!E94</f>
        <v>1174231</v>
      </c>
      <c r="E62" s="85">
        <f>'дод 3'!F94</f>
        <v>1174231</v>
      </c>
      <c r="F62" s="85">
        <f>'дод 3'!G94</f>
        <v>962484</v>
      </c>
      <c r="G62" s="85">
        <f>'дод 3'!H94</f>
        <v>0</v>
      </c>
      <c r="H62" s="85">
        <f>'дод 3'!I94</f>
        <v>0</v>
      </c>
      <c r="I62" s="85">
        <f>'дод 3'!J94</f>
        <v>0</v>
      </c>
      <c r="J62" s="85">
        <f>'дод 3'!K94</f>
        <v>0</v>
      </c>
      <c r="K62" s="85">
        <f>'дод 3'!L94</f>
        <v>0</v>
      </c>
      <c r="L62" s="85">
        <f>'дод 3'!M94</f>
        <v>0</v>
      </c>
      <c r="M62" s="85">
        <f>'дод 3'!N94</f>
        <v>0</v>
      </c>
      <c r="N62" s="85">
        <f>'дод 3'!O94</f>
        <v>0</v>
      </c>
      <c r="O62" s="85">
        <f>'дод 3'!P94</f>
        <v>1174231</v>
      </c>
    </row>
    <row r="63" spans="1:15" s="52" customFormat="1" ht="19.5" customHeight="1" x14ac:dyDescent="0.25">
      <c r="A63" s="38" t="s">
        <v>60</v>
      </c>
      <c r="B63" s="39"/>
      <c r="C63" s="9" t="s">
        <v>558</v>
      </c>
      <c r="D63" s="48">
        <f>D68+D73+D75+D77+D79+D82+D83+D72</f>
        <v>78063121</v>
      </c>
      <c r="E63" s="48">
        <f t="shared" ref="E63:O63" si="8">E68+E73+E75+E77+E79+E82+E83+E72</f>
        <v>78063121</v>
      </c>
      <c r="F63" s="48">
        <f t="shared" si="8"/>
        <v>2387600</v>
      </c>
      <c r="G63" s="48">
        <f t="shared" si="8"/>
        <v>48700</v>
      </c>
      <c r="H63" s="48">
        <f t="shared" si="8"/>
        <v>0</v>
      </c>
      <c r="I63" s="48">
        <f t="shared" si="8"/>
        <v>66161500</v>
      </c>
      <c r="J63" s="48">
        <f t="shared" si="8"/>
        <v>66161500</v>
      </c>
      <c r="K63" s="48">
        <f t="shared" si="8"/>
        <v>0</v>
      </c>
      <c r="L63" s="48">
        <f t="shared" si="8"/>
        <v>0</v>
      </c>
      <c r="M63" s="48">
        <f t="shared" si="8"/>
        <v>0</v>
      </c>
      <c r="N63" s="48">
        <f t="shared" si="8"/>
        <v>66161500</v>
      </c>
      <c r="O63" s="48">
        <f t="shared" si="8"/>
        <v>144224621</v>
      </c>
    </row>
    <row r="64" spans="1:15" s="53" customFormat="1" ht="31.5" hidden="1" x14ac:dyDescent="0.25">
      <c r="A64" s="76"/>
      <c r="B64" s="79"/>
      <c r="C64" s="80" t="s">
        <v>399</v>
      </c>
      <c r="D64" s="81">
        <f>D69+D74+D76</f>
        <v>0</v>
      </c>
      <c r="E64" s="81">
        <f t="shared" ref="E64:O64" si="9">E69+E74+E76</f>
        <v>0</v>
      </c>
      <c r="F64" s="81">
        <f t="shared" si="9"/>
        <v>0</v>
      </c>
      <c r="G64" s="81">
        <f t="shared" si="9"/>
        <v>0</v>
      </c>
      <c r="H64" s="81">
        <f t="shared" si="9"/>
        <v>0</v>
      </c>
      <c r="I64" s="81">
        <f t="shared" si="9"/>
        <v>0</v>
      </c>
      <c r="J64" s="81">
        <f t="shared" si="9"/>
        <v>0</v>
      </c>
      <c r="K64" s="81">
        <f t="shared" si="9"/>
        <v>0</v>
      </c>
      <c r="L64" s="81">
        <f t="shared" si="9"/>
        <v>0</v>
      </c>
      <c r="M64" s="81">
        <f t="shared" si="9"/>
        <v>0</v>
      </c>
      <c r="N64" s="81">
        <f t="shared" si="9"/>
        <v>0</v>
      </c>
      <c r="O64" s="81">
        <f t="shared" si="9"/>
        <v>0</v>
      </c>
    </row>
    <row r="65" spans="1:15" s="53" customFormat="1" ht="47.25" hidden="1" x14ac:dyDescent="0.25">
      <c r="A65" s="76"/>
      <c r="B65" s="79"/>
      <c r="C65" s="80" t="s">
        <v>400</v>
      </c>
      <c r="D65" s="81">
        <f>D70+D80</f>
        <v>0</v>
      </c>
      <c r="E65" s="81">
        <f t="shared" ref="E65:O65" si="10">E70+E80</f>
        <v>0</v>
      </c>
      <c r="F65" s="81">
        <f t="shared" si="10"/>
        <v>0</v>
      </c>
      <c r="G65" s="81">
        <f t="shared" si="10"/>
        <v>0</v>
      </c>
      <c r="H65" s="81">
        <f t="shared" si="10"/>
        <v>0</v>
      </c>
      <c r="I65" s="81">
        <f t="shared" si="10"/>
        <v>0</v>
      </c>
      <c r="J65" s="81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81">
        <f t="shared" si="10"/>
        <v>0</v>
      </c>
      <c r="O65" s="81">
        <f t="shared" si="10"/>
        <v>0</v>
      </c>
    </row>
    <row r="66" spans="1:15" s="53" customFormat="1" ht="63" x14ac:dyDescent="0.25">
      <c r="A66" s="76"/>
      <c r="B66" s="79"/>
      <c r="C66" s="80" t="s">
        <v>401</v>
      </c>
      <c r="D66" s="81">
        <f>D78+D81</f>
        <v>7670800</v>
      </c>
      <c r="E66" s="81">
        <f t="shared" ref="E66:O66" si="11">E78+E81</f>
        <v>7670800</v>
      </c>
      <c r="F66" s="81">
        <f t="shared" si="11"/>
        <v>0</v>
      </c>
      <c r="G66" s="81">
        <f t="shared" si="11"/>
        <v>0</v>
      </c>
      <c r="H66" s="81">
        <f t="shared" si="11"/>
        <v>0</v>
      </c>
      <c r="I66" s="81">
        <f t="shared" si="11"/>
        <v>0</v>
      </c>
      <c r="J66" s="81">
        <f t="shared" si="11"/>
        <v>0</v>
      </c>
      <c r="K66" s="81">
        <f t="shared" si="11"/>
        <v>0</v>
      </c>
      <c r="L66" s="81">
        <f t="shared" si="11"/>
        <v>0</v>
      </c>
      <c r="M66" s="81">
        <f t="shared" si="11"/>
        <v>0</v>
      </c>
      <c r="N66" s="81">
        <f t="shared" si="11"/>
        <v>0</v>
      </c>
      <c r="O66" s="81">
        <f t="shared" si="11"/>
        <v>7670800</v>
      </c>
    </row>
    <row r="67" spans="1:15" s="53" customFormat="1" hidden="1" x14ac:dyDescent="0.25">
      <c r="A67" s="76"/>
      <c r="B67" s="79"/>
      <c r="C67" s="80" t="s">
        <v>402</v>
      </c>
      <c r="D67" s="81">
        <f>D71</f>
        <v>0</v>
      </c>
      <c r="E67" s="81">
        <f t="shared" ref="E67:O67" si="12">E71</f>
        <v>0</v>
      </c>
      <c r="F67" s="81">
        <f t="shared" si="12"/>
        <v>0</v>
      </c>
      <c r="G67" s="81">
        <f t="shared" si="12"/>
        <v>0</v>
      </c>
      <c r="H67" s="81">
        <f t="shared" si="12"/>
        <v>0</v>
      </c>
      <c r="I67" s="81">
        <f t="shared" si="12"/>
        <v>0</v>
      </c>
      <c r="J67" s="81">
        <f t="shared" si="12"/>
        <v>0</v>
      </c>
      <c r="K67" s="81">
        <f t="shared" si="12"/>
        <v>0</v>
      </c>
      <c r="L67" s="81">
        <f t="shared" si="12"/>
        <v>0</v>
      </c>
      <c r="M67" s="81">
        <f t="shared" si="12"/>
        <v>0</v>
      </c>
      <c r="N67" s="81">
        <f t="shared" si="12"/>
        <v>0</v>
      </c>
      <c r="O67" s="81">
        <f t="shared" si="12"/>
        <v>0</v>
      </c>
    </row>
    <row r="68" spans="1:15" ht="27.75" customHeight="1" x14ac:dyDescent="0.25">
      <c r="A68" s="37" t="s">
        <v>61</v>
      </c>
      <c r="B68" s="37" t="s">
        <v>62</v>
      </c>
      <c r="C68" s="6" t="s">
        <v>478</v>
      </c>
      <c r="D68" s="49">
        <f>'дод 3'!E113</f>
        <v>33423521</v>
      </c>
      <c r="E68" s="49">
        <f>'дод 3'!F113</f>
        <v>33423521</v>
      </c>
      <c r="F68" s="49">
        <f>'дод 3'!G113</f>
        <v>0</v>
      </c>
      <c r="G68" s="49">
        <f>'дод 3'!H113</f>
        <v>0</v>
      </c>
      <c r="H68" s="49">
        <f>'дод 3'!I113</f>
        <v>0</v>
      </c>
      <c r="I68" s="49">
        <f>'дод 3'!J113</f>
        <v>39324000</v>
      </c>
      <c r="J68" s="49">
        <f>'дод 3'!K113</f>
        <v>39324000</v>
      </c>
      <c r="K68" s="49">
        <f>'дод 3'!L113</f>
        <v>0</v>
      </c>
      <c r="L68" s="49">
        <f>'дод 3'!M113</f>
        <v>0</v>
      </c>
      <c r="M68" s="49">
        <f>'дод 3'!N113</f>
        <v>0</v>
      </c>
      <c r="N68" s="49">
        <f>'дод 3'!O113</f>
        <v>39324000</v>
      </c>
      <c r="O68" s="49">
        <f>'дод 3'!P113</f>
        <v>72747521</v>
      </c>
    </row>
    <row r="69" spans="1:15" s="54" customFormat="1" ht="31.5" hidden="1" customHeight="1" x14ac:dyDescent="0.25">
      <c r="A69" s="83"/>
      <c r="B69" s="83"/>
      <c r="C69" s="84" t="s">
        <v>399</v>
      </c>
      <c r="D69" s="85">
        <f>'дод 3'!E114</f>
        <v>0</v>
      </c>
      <c r="E69" s="85">
        <f>'дод 3'!F114</f>
        <v>0</v>
      </c>
      <c r="F69" s="85">
        <f>'дод 3'!G114</f>
        <v>0</v>
      </c>
      <c r="G69" s="85">
        <f>'дод 3'!H114</f>
        <v>0</v>
      </c>
      <c r="H69" s="85">
        <f>'дод 3'!I114</f>
        <v>0</v>
      </c>
      <c r="I69" s="85">
        <f>'дод 3'!J114</f>
        <v>0</v>
      </c>
      <c r="J69" s="85">
        <f>'дод 3'!K114</f>
        <v>0</v>
      </c>
      <c r="K69" s="85">
        <f>'дод 3'!L114</f>
        <v>0</v>
      </c>
      <c r="L69" s="85">
        <f>'дод 3'!M114</f>
        <v>0</v>
      </c>
      <c r="M69" s="85">
        <f>'дод 3'!N114</f>
        <v>0</v>
      </c>
      <c r="N69" s="85">
        <f>'дод 3'!O114</f>
        <v>0</v>
      </c>
      <c r="O69" s="85">
        <f>'дод 3'!P114</f>
        <v>0</v>
      </c>
    </row>
    <row r="70" spans="1:15" s="54" customFormat="1" ht="47.25" hidden="1" customHeight="1" x14ac:dyDescent="0.25">
      <c r="A70" s="83"/>
      <c r="B70" s="83"/>
      <c r="C70" s="84" t="s">
        <v>400</v>
      </c>
      <c r="D70" s="85">
        <f>'дод 3'!E115</f>
        <v>0</v>
      </c>
      <c r="E70" s="85">
        <f>'дод 3'!F115</f>
        <v>0</v>
      </c>
      <c r="F70" s="85">
        <f>'дод 3'!G115</f>
        <v>0</v>
      </c>
      <c r="G70" s="85">
        <f>'дод 3'!H115</f>
        <v>0</v>
      </c>
      <c r="H70" s="85">
        <f>'дод 3'!I115</f>
        <v>0</v>
      </c>
      <c r="I70" s="85">
        <f>'дод 3'!J115</f>
        <v>0</v>
      </c>
      <c r="J70" s="85">
        <f>'дод 3'!K115</f>
        <v>0</v>
      </c>
      <c r="K70" s="85">
        <f>'дод 3'!L115</f>
        <v>0</v>
      </c>
      <c r="L70" s="85">
        <f>'дод 3'!M115</f>
        <v>0</v>
      </c>
      <c r="M70" s="85">
        <f>'дод 3'!N115</f>
        <v>0</v>
      </c>
      <c r="N70" s="85">
        <f>'дод 3'!O115</f>
        <v>0</v>
      </c>
      <c r="O70" s="85">
        <f>'дод 3'!P115</f>
        <v>0</v>
      </c>
    </row>
    <row r="71" spans="1:15" s="54" customFormat="1" ht="15.75" hidden="1" customHeight="1" x14ac:dyDescent="0.25">
      <c r="A71" s="83"/>
      <c r="B71" s="83"/>
      <c r="C71" s="84" t="s">
        <v>402</v>
      </c>
      <c r="D71" s="85">
        <f>'дод 3'!E116</f>
        <v>0</v>
      </c>
      <c r="E71" s="85">
        <f>'дод 3'!F116</f>
        <v>0</v>
      </c>
      <c r="F71" s="85">
        <f>'дод 3'!G116</f>
        <v>0</v>
      </c>
      <c r="G71" s="85">
        <f>'дод 3'!H116</f>
        <v>0</v>
      </c>
      <c r="H71" s="85">
        <f>'дод 3'!I116</f>
        <v>0</v>
      </c>
      <c r="I71" s="85">
        <f>'дод 3'!J116</f>
        <v>0</v>
      </c>
      <c r="J71" s="85">
        <f>'дод 3'!K116</f>
        <v>0</v>
      </c>
      <c r="K71" s="85">
        <f>'дод 3'!L116</f>
        <v>0</v>
      </c>
      <c r="L71" s="85">
        <f>'дод 3'!M116</f>
        <v>0</v>
      </c>
      <c r="M71" s="85">
        <f>'дод 3'!N116</f>
        <v>0</v>
      </c>
      <c r="N71" s="85">
        <f>'дод 3'!O116</f>
        <v>0</v>
      </c>
      <c r="O71" s="85">
        <f>'дод 3'!P116</f>
        <v>0</v>
      </c>
    </row>
    <row r="72" spans="1:15" ht="24" hidden="1" customHeight="1" x14ac:dyDescent="0.25">
      <c r="A72" s="37">
        <v>2020</v>
      </c>
      <c r="B72" s="59" t="s">
        <v>460</v>
      </c>
      <c r="C72" s="6" t="s">
        <v>463</v>
      </c>
      <c r="D72" s="49">
        <f>'дод 3'!E117</f>
        <v>0</v>
      </c>
      <c r="E72" s="49">
        <f>'дод 3'!F117</f>
        <v>0</v>
      </c>
      <c r="F72" s="49">
        <f>'дод 3'!G117</f>
        <v>0</v>
      </c>
      <c r="G72" s="49">
        <f>'дод 3'!H117</f>
        <v>0</v>
      </c>
      <c r="H72" s="49">
        <f>'дод 3'!I117</f>
        <v>0</v>
      </c>
      <c r="I72" s="49">
        <f>'дод 3'!J117</f>
        <v>0</v>
      </c>
      <c r="J72" s="49">
        <f>'дод 3'!K117</f>
        <v>0</v>
      </c>
      <c r="K72" s="49">
        <f>'дод 3'!L117</f>
        <v>0</v>
      </c>
      <c r="L72" s="49">
        <f>'дод 3'!M117</f>
        <v>0</v>
      </c>
      <c r="M72" s="49">
        <f>'дод 3'!N117</f>
        <v>0</v>
      </c>
      <c r="N72" s="49">
        <f>'дод 3'!O117</f>
        <v>0</v>
      </c>
      <c r="O72" s="49">
        <f>'дод 3'!P117</f>
        <v>0</v>
      </c>
    </row>
    <row r="73" spans="1:15" ht="36.75" customHeight="1" x14ac:dyDescent="0.25">
      <c r="A73" s="37" t="s">
        <v>124</v>
      </c>
      <c r="B73" s="37" t="s">
        <v>63</v>
      </c>
      <c r="C73" s="6" t="s">
        <v>479</v>
      </c>
      <c r="D73" s="49">
        <f>'дод 3'!E118</f>
        <v>3317600</v>
      </c>
      <c r="E73" s="49">
        <f>'дод 3'!F118</f>
        <v>3317600</v>
      </c>
      <c r="F73" s="49">
        <f>'дод 3'!G118</f>
        <v>0</v>
      </c>
      <c r="G73" s="49">
        <f>'дод 3'!H118</f>
        <v>0</v>
      </c>
      <c r="H73" s="49">
        <f>'дод 3'!I118</f>
        <v>0</v>
      </c>
      <c r="I73" s="49">
        <f>'дод 3'!J118</f>
        <v>5100000</v>
      </c>
      <c r="J73" s="49">
        <f>'дод 3'!K118</f>
        <v>5100000</v>
      </c>
      <c r="K73" s="49">
        <f>'дод 3'!L118</f>
        <v>0</v>
      </c>
      <c r="L73" s="49">
        <f>'дод 3'!M118</f>
        <v>0</v>
      </c>
      <c r="M73" s="49">
        <f>'дод 3'!N118</f>
        <v>0</v>
      </c>
      <c r="N73" s="49">
        <f>'дод 3'!O118</f>
        <v>5100000</v>
      </c>
      <c r="O73" s="49">
        <f>'дод 3'!P118</f>
        <v>8417600</v>
      </c>
    </row>
    <row r="74" spans="1:15" s="54" customFormat="1" ht="31.5" hidden="1" customHeight="1" x14ac:dyDescent="0.25">
      <c r="A74" s="83"/>
      <c r="B74" s="83"/>
      <c r="C74" s="84" t="s">
        <v>399</v>
      </c>
      <c r="D74" s="85">
        <f>'дод 3'!E119</f>
        <v>0</v>
      </c>
      <c r="E74" s="85">
        <f>'дод 3'!F119</f>
        <v>0</v>
      </c>
      <c r="F74" s="85">
        <f>'дод 3'!G119</f>
        <v>0</v>
      </c>
      <c r="G74" s="85">
        <f>'дод 3'!H119</f>
        <v>0</v>
      </c>
      <c r="H74" s="85">
        <f>'дод 3'!I119</f>
        <v>0</v>
      </c>
      <c r="I74" s="85">
        <f>'дод 3'!J119</f>
        <v>0</v>
      </c>
      <c r="J74" s="85">
        <f>'дод 3'!K119</f>
        <v>0</v>
      </c>
      <c r="K74" s="85">
        <f>'дод 3'!L119</f>
        <v>0</v>
      </c>
      <c r="L74" s="85">
        <f>'дод 3'!M119</f>
        <v>0</v>
      </c>
      <c r="M74" s="85">
        <f>'дод 3'!N119</f>
        <v>0</v>
      </c>
      <c r="N74" s="85">
        <f>'дод 3'!O119</f>
        <v>0</v>
      </c>
      <c r="O74" s="85">
        <f>'дод 3'!P119</f>
        <v>0</v>
      </c>
    </row>
    <row r="75" spans="1:15" ht="19.5" customHeight="1" x14ac:dyDescent="0.25">
      <c r="A75" s="37" t="s">
        <v>125</v>
      </c>
      <c r="B75" s="37" t="s">
        <v>64</v>
      </c>
      <c r="C75" s="6" t="s">
        <v>480</v>
      </c>
      <c r="D75" s="49">
        <f>'дод 3'!E120</f>
        <v>7602100</v>
      </c>
      <c r="E75" s="49">
        <f>'дод 3'!F120</f>
        <v>7602100</v>
      </c>
      <c r="F75" s="49">
        <f>'дод 3'!G120</f>
        <v>0</v>
      </c>
      <c r="G75" s="49">
        <f>'дод 3'!H120</f>
        <v>0</v>
      </c>
      <c r="H75" s="49">
        <f>'дод 3'!I120</f>
        <v>0</v>
      </c>
      <c r="I75" s="49">
        <f>'дод 3'!J120</f>
        <v>0</v>
      </c>
      <c r="J75" s="49">
        <f>'дод 3'!K120</f>
        <v>0</v>
      </c>
      <c r="K75" s="49">
        <f>'дод 3'!L120</f>
        <v>0</v>
      </c>
      <c r="L75" s="49">
        <f>'дод 3'!M120</f>
        <v>0</v>
      </c>
      <c r="M75" s="49">
        <f>'дод 3'!N120</f>
        <v>0</v>
      </c>
      <c r="N75" s="49">
        <f>'дод 3'!O120</f>
        <v>0</v>
      </c>
      <c r="O75" s="49">
        <f>'дод 3'!P120</f>
        <v>7602100</v>
      </c>
    </row>
    <row r="76" spans="1:15" s="54" customFormat="1" ht="31.5" hidden="1" customHeight="1" x14ac:dyDescent="0.25">
      <c r="A76" s="83"/>
      <c r="B76" s="83"/>
      <c r="C76" s="84" t="s">
        <v>399</v>
      </c>
      <c r="D76" s="85">
        <f>'дод 3'!E121</f>
        <v>0</v>
      </c>
      <c r="E76" s="85">
        <f>'дод 3'!F121</f>
        <v>0</v>
      </c>
      <c r="F76" s="85">
        <f>'дод 3'!G121</f>
        <v>0</v>
      </c>
      <c r="G76" s="85">
        <f>'дод 3'!H121</f>
        <v>0</v>
      </c>
      <c r="H76" s="85">
        <f>'дод 3'!I121</f>
        <v>0</v>
      </c>
      <c r="I76" s="85">
        <f>'дод 3'!J121</f>
        <v>0</v>
      </c>
      <c r="J76" s="85">
        <f>'дод 3'!K121</f>
        <v>0</v>
      </c>
      <c r="K76" s="85">
        <f>'дод 3'!L121</f>
        <v>0</v>
      </c>
      <c r="L76" s="85">
        <f>'дод 3'!M121</f>
        <v>0</v>
      </c>
      <c r="M76" s="85">
        <f>'дод 3'!N121</f>
        <v>0</v>
      </c>
      <c r="N76" s="85">
        <f>'дод 3'!O121</f>
        <v>0</v>
      </c>
      <c r="O76" s="85">
        <f>'дод 3'!P121</f>
        <v>0</v>
      </c>
    </row>
    <row r="77" spans="1:15" ht="48.75" customHeight="1" x14ac:dyDescent="0.25">
      <c r="A77" s="37" t="s">
        <v>126</v>
      </c>
      <c r="B77" s="37" t="s">
        <v>320</v>
      </c>
      <c r="C77" s="6" t="s">
        <v>481</v>
      </c>
      <c r="D77" s="49">
        <f>'дод 3'!E122</f>
        <v>2716000</v>
      </c>
      <c r="E77" s="49">
        <f>'дод 3'!F122</f>
        <v>2716000</v>
      </c>
      <c r="F77" s="49">
        <f>'дод 3'!G122</f>
        <v>0</v>
      </c>
      <c r="G77" s="49">
        <f>'дод 3'!H122</f>
        <v>0</v>
      </c>
      <c r="H77" s="49">
        <f>'дод 3'!I122</f>
        <v>0</v>
      </c>
      <c r="I77" s="49">
        <f>'дод 3'!J122</f>
        <v>0</v>
      </c>
      <c r="J77" s="49">
        <f>'дод 3'!K122</f>
        <v>0</v>
      </c>
      <c r="K77" s="49">
        <f>'дод 3'!L122</f>
        <v>0</v>
      </c>
      <c r="L77" s="49">
        <f>'дод 3'!M122</f>
        <v>0</v>
      </c>
      <c r="M77" s="49">
        <f>'дод 3'!N122</f>
        <v>0</v>
      </c>
      <c r="N77" s="49">
        <f>'дод 3'!O122</f>
        <v>0</v>
      </c>
      <c r="O77" s="49">
        <f>'дод 3'!P122</f>
        <v>2716000</v>
      </c>
    </row>
    <row r="78" spans="1:15" s="54" customFormat="1" ht="47.25" hidden="1" customHeight="1" x14ac:dyDescent="0.25">
      <c r="A78" s="83"/>
      <c r="B78" s="83"/>
      <c r="C78" s="86" t="s">
        <v>401</v>
      </c>
      <c r="D78" s="85">
        <f>'дод 3'!E123</f>
        <v>0</v>
      </c>
      <c r="E78" s="85">
        <f>'дод 3'!F123</f>
        <v>0</v>
      </c>
      <c r="F78" s="85">
        <f>'дод 3'!G123</f>
        <v>0</v>
      </c>
      <c r="G78" s="85">
        <f>'дод 3'!H123</f>
        <v>0</v>
      </c>
      <c r="H78" s="85">
        <f>'дод 3'!I123</f>
        <v>0</v>
      </c>
      <c r="I78" s="85">
        <f>'дод 3'!J123</f>
        <v>0</v>
      </c>
      <c r="J78" s="85">
        <f>'дод 3'!K123</f>
        <v>0</v>
      </c>
      <c r="K78" s="85">
        <f>'дод 3'!L123</f>
        <v>0</v>
      </c>
      <c r="L78" s="85">
        <f>'дод 3'!M123</f>
        <v>0</v>
      </c>
      <c r="M78" s="85">
        <f>'дод 3'!N123</f>
        <v>0</v>
      </c>
      <c r="N78" s="85">
        <f>'дод 3'!O123</f>
        <v>0</v>
      </c>
      <c r="O78" s="85">
        <f>'дод 3'!P123</f>
        <v>0</v>
      </c>
    </row>
    <row r="79" spans="1:15" ht="31.5" x14ac:dyDescent="0.25">
      <c r="A79" s="40">
        <v>2144</v>
      </c>
      <c r="B79" s="37" t="s">
        <v>65</v>
      </c>
      <c r="C79" s="6" t="s">
        <v>413</v>
      </c>
      <c r="D79" s="49">
        <f>'дод 3'!E124</f>
        <v>7670800</v>
      </c>
      <c r="E79" s="49">
        <f>'дод 3'!F124</f>
        <v>7670800</v>
      </c>
      <c r="F79" s="49">
        <f>'дод 3'!G124</f>
        <v>0</v>
      </c>
      <c r="G79" s="49">
        <f>'дод 3'!H124</f>
        <v>0</v>
      </c>
      <c r="H79" s="49">
        <f>'дод 3'!I124</f>
        <v>0</v>
      </c>
      <c r="I79" s="49">
        <f>'дод 3'!J124</f>
        <v>0</v>
      </c>
      <c r="J79" s="49">
        <f>'дод 3'!K124</f>
        <v>0</v>
      </c>
      <c r="K79" s="49">
        <f>'дод 3'!L124</f>
        <v>0</v>
      </c>
      <c r="L79" s="49">
        <f>'дод 3'!M124</f>
        <v>0</v>
      </c>
      <c r="M79" s="49">
        <f>'дод 3'!N124</f>
        <v>0</v>
      </c>
      <c r="N79" s="49">
        <f>'дод 3'!O124</f>
        <v>0</v>
      </c>
      <c r="O79" s="49">
        <f>'дод 3'!P124</f>
        <v>7670800</v>
      </c>
    </row>
    <row r="80" spans="1:15" s="54" customFormat="1" ht="47.25" hidden="1" x14ac:dyDescent="0.25">
      <c r="A80" s="87"/>
      <c r="B80" s="83"/>
      <c r="C80" s="84" t="s">
        <v>400</v>
      </c>
      <c r="D80" s="85">
        <f>'дод 3'!E125</f>
        <v>0</v>
      </c>
      <c r="E80" s="85">
        <f>'дод 3'!F125</f>
        <v>0</v>
      </c>
      <c r="F80" s="85">
        <f>'дод 3'!G125</f>
        <v>0</v>
      </c>
      <c r="G80" s="85">
        <f>'дод 3'!H125</f>
        <v>0</v>
      </c>
      <c r="H80" s="85">
        <f>'дод 3'!I125</f>
        <v>0</v>
      </c>
      <c r="I80" s="85">
        <f>'дод 3'!J125</f>
        <v>0</v>
      </c>
      <c r="J80" s="85">
        <f>'дод 3'!K125</f>
        <v>0</v>
      </c>
      <c r="K80" s="85">
        <f>'дод 3'!L125</f>
        <v>0</v>
      </c>
      <c r="L80" s="85">
        <f>'дод 3'!M125</f>
        <v>0</v>
      </c>
      <c r="M80" s="85">
        <f>'дод 3'!N125</f>
        <v>0</v>
      </c>
      <c r="N80" s="85">
        <f>'дод 3'!O125</f>
        <v>0</v>
      </c>
      <c r="O80" s="85">
        <f>'дод 3'!P125</f>
        <v>0</v>
      </c>
    </row>
    <row r="81" spans="1:15" s="54" customFormat="1" ht="47.25" x14ac:dyDescent="0.25">
      <c r="A81" s="87"/>
      <c r="B81" s="83"/>
      <c r="C81" s="84" t="s">
        <v>401</v>
      </c>
      <c r="D81" s="85">
        <f>'дод 3'!E126</f>
        <v>7670800</v>
      </c>
      <c r="E81" s="85">
        <f>'дод 3'!F126</f>
        <v>7670800</v>
      </c>
      <c r="F81" s="85">
        <f>'дод 3'!G126</f>
        <v>0</v>
      </c>
      <c r="G81" s="85">
        <f>'дод 3'!H126</f>
        <v>0</v>
      </c>
      <c r="H81" s="85">
        <f>'дод 3'!I126</f>
        <v>0</v>
      </c>
      <c r="I81" s="85">
        <f>'дод 3'!J126</f>
        <v>0</v>
      </c>
      <c r="J81" s="85">
        <f>'дод 3'!K126</f>
        <v>0</v>
      </c>
      <c r="K81" s="85">
        <f>'дод 3'!L126</f>
        <v>0</v>
      </c>
      <c r="L81" s="85">
        <f>'дод 3'!M126</f>
        <v>0</v>
      </c>
      <c r="M81" s="85">
        <f>'дод 3'!N126</f>
        <v>0</v>
      </c>
      <c r="N81" s="85">
        <f>'дод 3'!O126</f>
        <v>0</v>
      </c>
      <c r="O81" s="85">
        <f>'дод 3'!P126</f>
        <v>7670800</v>
      </c>
    </row>
    <row r="82" spans="1:15" ht="33.75" customHeight="1" x14ac:dyDescent="0.25">
      <c r="A82" s="37" t="s">
        <v>289</v>
      </c>
      <c r="B82" s="37" t="s">
        <v>65</v>
      </c>
      <c r="C82" s="3" t="s">
        <v>291</v>
      </c>
      <c r="D82" s="49">
        <f>'дод 3'!E127</f>
        <v>3049300</v>
      </c>
      <c r="E82" s="49">
        <f>'дод 3'!F127</f>
        <v>3049300</v>
      </c>
      <c r="F82" s="49">
        <f>'дод 3'!G127</f>
        <v>2387600</v>
      </c>
      <c r="G82" s="49">
        <f>'дод 3'!H127</f>
        <v>48700</v>
      </c>
      <c r="H82" s="49">
        <f>'дод 3'!I127</f>
        <v>0</v>
      </c>
      <c r="I82" s="49">
        <f>'дод 3'!J127</f>
        <v>0</v>
      </c>
      <c r="J82" s="49">
        <f>'дод 3'!K127</f>
        <v>0</v>
      </c>
      <c r="K82" s="49">
        <f>'дод 3'!L127</f>
        <v>0</v>
      </c>
      <c r="L82" s="49">
        <f>'дод 3'!M127</f>
        <v>0</v>
      </c>
      <c r="M82" s="49">
        <f>'дод 3'!N127</f>
        <v>0</v>
      </c>
      <c r="N82" s="49">
        <f>'дод 3'!O127</f>
        <v>0</v>
      </c>
      <c r="O82" s="49">
        <f>'дод 3'!P127</f>
        <v>3049300</v>
      </c>
    </row>
    <row r="83" spans="1:15" ht="21.75" customHeight="1" x14ac:dyDescent="0.25">
      <c r="A83" s="37" t="s">
        <v>290</v>
      </c>
      <c r="B83" s="37" t="s">
        <v>65</v>
      </c>
      <c r="C83" s="3" t="s">
        <v>292</v>
      </c>
      <c r="D83" s="49">
        <f>'дод 3'!E128</f>
        <v>20283800</v>
      </c>
      <c r="E83" s="49">
        <f>'дод 3'!F128</f>
        <v>20283800</v>
      </c>
      <c r="F83" s="49">
        <f>'дод 3'!G128</f>
        <v>0</v>
      </c>
      <c r="G83" s="49">
        <f>'дод 3'!H128</f>
        <v>0</v>
      </c>
      <c r="H83" s="49">
        <f>'дод 3'!I128</f>
        <v>0</v>
      </c>
      <c r="I83" s="49">
        <f>'дод 3'!J128</f>
        <v>21737500</v>
      </c>
      <c r="J83" s="49">
        <f>'дод 3'!K128</f>
        <v>21737500</v>
      </c>
      <c r="K83" s="49">
        <f>'дод 3'!L128</f>
        <v>0</v>
      </c>
      <c r="L83" s="49">
        <f>'дод 3'!M128</f>
        <v>0</v>
      </c>
      <c r="M83" s="49">
        <f>'дод 3'!N128</f>
        <v>0</v>
      </c>
      <c r="N83" s="49">
        <f>'дод 3'!O128</f>
        <v>21737500</v>
      </c>
      <c r="O83" s="49">
        <f>'дод 3'!P128</f>
        <v>42021300</v>
      </c>
    </row>
    <row r="84" spans="1:15" s="52" customFormat="1" ht="33" customHeight="1" x14ac:dyDescent="0.25">
      <c r="A84" s="38" t="s">
        <v>66</v>
      </c>
      <c r="B84" s="41"/>
      <c r="C84" s="2" t="s">
        <v>535</v>
      </c>
      <c r="D84" s="48">
        <f>D88+D89+D90+D92+D93+D94+D96+D98+D99+D100+D101+D102+D103+D104+D105+D107+D109+D110+D111+D112+D113+D118+D119</f>
        <v>146466899.35000002</v>
      </c>
      <c r="E84" s="48">
        <f t="shared" ref="E84:O84" si="13">E88+E89+E90+E92+E93+E94+E96+E98+E99+E100+E101+E102+E103+E104+E105+E107+E109+E110+E111+E112+E113+E118+E119</f>
        <v>146466899.35000002</v>
      </c>
      <c r="F84" s="48">
        <f t="shared" si="13"/>
        <v>21152900</v>
      </c>
      <c r="G84" s="48">
        <f t="shared" si="13"/>
        <v>677480</v>
      </c>
      <c r="H84" s="48">
        <f t="shared" si="13"/>
        <v>0</v>
      </c>
      <c r="I84" s="48">
        <f t="shared" si="13"/>
        <v>522340</v>
      </c>
      <c r="J84" s="48">
        <f t="shared" si="13"/>
        <v>426140</v>
      </c>
      <c r="K84" s="48">
        <f t="shared" si="13"/>
        <v>96200</v>
      </c>
      <c r="L84" s="48">
        <f t="shared" si="13"/>
        <v>75000</v>
      </c>
      <c r="M84" s="48">
        <f t="shared" si="13"/>
        <v>0</v>
      </c>
      <c r="N84" s="48">
        <f t="shared" si="13"/>
        <v>426140</v>
      </c>
      <c r="O84" s="48">
        <f t="shared" si="13"/>
        <v>146989239.35000002</v>
      </c>
    </row>
    <row r="85" spans="1:15" s="53" customFormat="1" ht="262.5" hidden="1" customHeight="1" x14ac:dyDescent="0.25">
      <c r="A85" s="76"/>
      <c r="B85" s="77"/>
      <c r="C85" s="80" t="s">
        <v>456</v>
      </c>
      <c r="D85" s="81">
        <f>D115</f>
        <v>0</v>
      </c>
      <c r="E85" s="81">
        <f t="shared" ref="E85:O85" si="14">E115</f>
        <v>0</v>
      </c>
      <c r="F85" s="81">
        <f t="shared" si="14"/>
        <v>0</v>
      </c>
      <c r="G85" s="81">
        <f t="shared" si="14"/>
        <v>0</v>
      </c>
      <c r="H85" s="81">
        <f t="shared" si="14"/>
        <v>0</v>
      </c>
      <c r="I85" s="81">
        <f t="shared" si="14"/>
        <v>0</v>
      </c>
      <c r="J85" s="81">
        <f t="shared" si="14"/>
        <v>0</v>
      </c>
      <c r="K85" s="81">
        <f t="shared" si="14"/>
        <v>0</v>
      </c>
      <c r="L85" s="81">
        <f t="shared" si="14"/>
        <v>0</v>
      </c>
      <c r="M85" s="81">
        <f t="shared" si="14"/>
        <v>0</v>
      </c>
      <c r="N85" s="81">
        <f t="shared" si="14"/>
        <v>0</v>
      </c>
      <c r="O85" s="81">
        <f t="shared" si="14"/>
        <v>0</v>
      </c>
    </row>
    <row r="86" spans="1:15" s="53" customFormat="1" ht="231" hidden="1" customHeight="1" x14ac:dyDescent="0.25">
      <c r="A86" s="76"/>
      <c r="B86" s="77"/>
      <c r="C86" s="80" t="s">
        <v>455</v>
      </c>
      <c r="D86" s="81">
        <f>D117</f>
        <v>0</v>
      </c>
      <c r="E86" s="81">
        <f t="shared" ref="E86:O86" si="15">E117</f>
        <v>0</v>
      </c>
      <c r="F86" s="81">
        <f t="shared" si="15"/>
        <v>0</v>
      </c>
      <c r="G86" s="81">
        <f t="shared" si="15"/>
        <v>0</v>
      </c>
      <c r="H86" s="81">
        <f t="shared" si="15"/>
        <v>0</v>
      </c>
      <c r="I86" s="81">
        <f t="shared" si="15"/>
        <v>0</v>
      </c>
      <c r="J86" s="81">
        <f t="shared" si="15"/>
        <v>0</v>
      </c>
      <c r="K86" s="81">
        <f t="shared" si="15"/>
        <v>0</v>
      </c>
      <c r="L86" s="81">
        <f t="shared" si="15"/>
        <v>0</v>
      </c>
      <c r="M86" s="81">
        <f t="shared" si="15"/>
        <v>0</v>
      </c>
      <c r="N86" s="81">
        <f t="shared" si="15"/>
        <v>0</v>
      </c>
      <c r="O86" s="81">
        <f t="shared" si="15"/>
        <v>0</v>
      </c>
    </row>
    <row r="87" spans="1:15" s="53" customFormat="1" x14ac:dyDescent="0.25">
      <c r="A87" s="76"/>
      <c r="B87" s="77"/>
      <c r="C87" s="80" t="s">
        <v>404</v>
      </c>
      <c r="D87" s="81">
        <f>D91+D95+D97+D106+D108+D120</f>
        <v>4800910.24</v>
      </c>
      <c r="E87" s="81">
        <f t="shared" ref="E87:O87" si="16">E91+E95+E97+E106+E108+E120</f>
        <v>4800910.24</v>
      </c>
      <c r="F87" s="81">
        <f t="shared" si="16"/>
        <v>0</v>
      </c>
      <c r="G87" s="81">
        <f t="shared" si="16"/>
        <v>0</v>
      </c>
      <c r="H87" s="81">
        <f t="shared" si="16"/>
        <v>0</v>
      </c>
      <c r="I87" s="81">
        <f t="shared" si="16"/>
        <v>0</v>
      </c>
      <c r="J87" s="81">
        <f t="shared" si="16"/>
        <v>0</v>
      </c>
      <c r="K87" s="81">
        <f t="shared" si="16"/>
        <v>0</v>
      </c>
      <c r="L87" s="81">
        <f t="shared" si="16"/>
        <v>0</v>
      </c>
      <c r="M87" s="81">
        <f t="shared" si="16"/>
        <v>0</v>
      </c>
      <c r="N87" s="81">
        <f t="shared" si="16"/>
        <v>0</v>
      </c>
      <c r="O87" s="81">
        <f t="shared" si="16"/>
        <v>4800910.24</v>
      </c>
    </row>
    <row r="88" spans="1:15" ht="38.25" customHeight="1" x14ac:dyDescent="0.25">
      <c r="A88" s="37" t="s">
        <v>100</v>
      </c>
      <c r="B88" s="37" t="s">
        <v>53</v>
      </c>
      <c r="C88" s="3" t="s">
        <v>127</v>
      </c>
      <c r="D88" s="49">
        <f>'дод 3'!E144</f>
        <v>604900</v>
      </c>
      <c r="E88" s="49">
        <f>'дод 3'!F144</f>
        <v>604900</v>
      </c>
      <c r="F88" s="49">
        <f>'дод 3'!G144</f>
        <v>0</v>
      </c>
      <c r="G88" s="49">
        <f>'дод 3'!H144</f>
        <v>0</v>
      </c>
      <c r="H88" s="49">
        <f>'дод 3'!I144</f>
        <v>0</v>
      </c>
      <c r="I88" s="49">
        <f>'дод 3'!J144</f>
        <v>0</v>
      </c>
      <c r="J88" s="49">
        <f>'дод 3'!K144</f>
        <v>0</v>
      </c>
      <c r="K88" s="49">
        <f>'дод 3'!L144</f>
        <v>0</v>
      </c>
      <c r="L88" s="49">
        <f>'дод 3'!M144</f>
        <v>0</v>
      </c>
      <c r="M88" s="49">
        <f>'дод 3'!N144</f>
        <v>0</v>
      </c>
      <c r="N88" s="49">
        <f>'дод 3'!O144</f>
        <v>0</v>
      </c>
      <c r="O88" s="49">
        <f>'дод 3'!P144</f>
        <v>604900</v>
      </c>
    </row>
    <row r="89" spans="1:15" ht="36.75" customHeight="1" x14ac:dyDescent="0.25">
      <c r="A89" s="37" t="s">
        <v>128</v>
      </c>
      <c r="B89" s="37" t="s">
        <v>55</v>
      </c>
      <c r="C89" s="3" t="s">
        <v>369</v>
      </c>
      <c r="D89" s="49">
        <f>'дод 3'!E145</f>
        <v>1150000</v>
      </c>
      <c r="E89" s="49">
        <f>'дод 3'!F145</f>
        <v>1150000</v>
      </c>
      <c r="F89" s="49">
        <f>'дод 3'!G145</f>
        <v>0</v>
      </c>
      <c r="G89" s="49">
        <f>'дод 3'!H145</f>
        <v>0</v>
      </c>
      <c r="H89" s="49">
        <f>'дод 3'!I145</f>
        <v>0</v>
      </c>
      <c r="I89" s="49">
        <f>'дод 3'!J145</f>
        <v>0</v>
      </c>
      <c r="J89" s="49">
        <f>'дод 3'!K145</f>
        <v>0</v>
      </c>
      <c r="K89" s="49">
        <f>'дод 3'!L145</f>
        <v>0</v>
      </c>
      <c r="L89" s="49">
        <f>'дод 3'!M145</f>
        <v>0</v>
      </c>
      <c r="M89" s="49">
        <f>'дод 3'!N145</f>
        <v>0</v>
      </c>
      <c r="N89" s="49">
        <f>'дод 3'!O145</f>
        <v>0</v>
      </c>
      <c r="O89" s="49">
        <f>'дод 3'!P145</f>
        <v>1150000</v>
      </c>
    </row>
    <row r="90" spans="1:15" ht="33.75" customHeight="1" x14ac:dyDescent="0.25">
      <c r="A90" s="37" t="s">
        <v>101</v>
      </c>
      <c r="B90" s="37" t="s">
        <v>55</v>
      </c>
      <c r="C90" s="3" t="s">
        <v>420</v>
      </c>
      <c r="D90" s="49">
        <f>'дод 3'!E146+'дод 3'!E26</f>
        <v>23312311.240000002</v>
      </c>
      <c r="E90" s="49">
        <f>'дод 3'!F146+'дод 3'!F26</f>
        <v>23312311.240000002</v>
      </c>
      <c r="F90" s="49">
        <f>'дод 3'!G146+'дод 3'!G26</f>
        <v>0</v>
      </c>
      <c r="G90" s="49">
        <f>'дод 3'!H146+'дод 3'!H26</f>
        <v>0</v>
      </c>
      <c r="H90" s="49">
        <f>'дод 3'!I146+'дод 3'!I26</f>
        <v>0</v>
      </c>
      <c r="I90" s="49">
        <f>'дод 3'!J146+'дод 3'!J26</f>
        <v>0</v>
      </c>
      <c r="J90" s="49">
        <f>'дод 3'!K146+'дод 3'!K26</f>
        <v>0</v>
      </c>
      <c r="K90" s="49">
        <f>'дод 3'!L146+'дод 3'!L26</f>
        <v>0</v>
      </c>
      <c r="L90" s="49">
        <f>'дод 3'!M146+'дод 3'!M26</f>
        <v>0</v>
      </c>
      <c r="M90" s="49">
        <f>'дод 3'!N146+'дод 3'!N26</f>
        <v>0</v>
      </c>
      <c r="N90" s="49">
        <f>'дод 3'!O146+'дод 3'!O26</f>
        <v>0</v>
      </c>
      <c r="O90" s="49">
        <f>'дод 3'!P146+'дод 3'!P26</f>
        <v>23312311.240000002</v>
      </c>
    </row>
    <row r="91" spans="1:15" s="54" customFormat="1" ht="21.75" customHeight="1" x14ac:dyDescent="0.25">
      <c r="A91" s="83"/>
      <c r="B91" s="83"/>
      <c r="C91" s="84" t="s">
        <v>402</v>
      </c>
      <c r="D91" s="85">
        <f>'дод 3'!E147</f>
        <v>3342111.24</v>
      </c>
      <c r="E91" s="85">
        <f>'дод 3'!F147</f>
        <v>3342111.24</v>
      </c>
      <c r="F91" s="85">
        <f>'дод 3'!G147</f>
        <v>0</v>
      </c>
      <c r="G91" s="85">
        <f>'дод 3'!H147</f>
        <v>0</v>
      </c>
      <c r="H91" s="85">
        <f>'дод 3'!I147</f>
        <v>0</v>
      </c>
      <c r="I91" s="85">
        <f>'дод 3'!J147</f>
        <v>0</v>
      </c>
      <c r="J91" s="85">
        <f>'дод 3'!K147</f>
        <v>0</v>
      </c>
      <c r="K91" s="85">
        <f>'дод 3'!L147</f>
        <v>0</v>
      </c>
      <c r="L91" s="85">
        <f>'дод 3'!M147</f>
        <v>0</v>
      </c>
      <c r="M91" s="85">
        <f>'дод 3'!N147</f>
        <v>0</v>
      </c>
      <c r="N91" s="85">
        <f>'дод 3'!O147</f>
        <v>0</v>
      </c>
      <c r="O91" s="85">
        <f>'дод 3'!P147</f>
        <v>3342111.24</v>
      </c>
    </row>
    <row r="92" spans="1:15" ht="36" customHeight="1" x14ac:dyDescent="0.25">
      <c r="A92" s="37" t="s">
        <v>330</v>
      </c>
      <c r="B92" s="37" t="s">
        <v>55</v>
      </c>
      <c r="C92" s="3" t="s">
        <v>329</v>
      </c>
      <c r="D92" s="49">
        <f>'дод 3'!E148</f>
        <v>1500000</v>
      </c>
      <c r="E92" s="49">
        <f>'дод 3'!F148</f>
        <v>1500000</v>
      </c>
      <c r="F92" s="49">
        <f>'дод 3'!G148</f>
        <v>0</v>
      </c>
      <c r="G92" s="49">
        <f>'дод 3'!H148</f>
        <v>0</v>
      </c>
      <c r="H92" s="49">
        <f>'дод 3'!I148</f>
        <v>0</v>
      </c>
      <c r="I92" s="49">
        <f>'дод 3'!J148</f>
        <v>0</v>
      </c>
      <c r="J92" s="49">
        <f>'дод 3'!K148</f>
        <v>0</v>
      </c>
      <c r="K92" s="49">
        <f>'дод 3'!L148</f>
        <v>0</v>
      </c>
      <c r="L92" s="49">
        <f>'дод 3'!M148</f>
        <v>0</v>
      </c>
      <c r="M92" s="49">
        <f>'дод 3'!N148</f>
        <v>0</v>
      </c>
      <c r="N92" s="49">
        <f>'дод 3'!O148</f>
        <v>0</v>
      </c>
      <c r="O92" s="49">
        <f>'дод 3'!P148</f>
        <v>1500000</v>
      </c>
    </row>
    <row r="93" spans="1:15" ht="35.25" customHeight="1" x14ac:dyDescent="0.25">
      <c r="A93" s="37" t="s">
        <v>129</v>
      </c>
      <c r="B93" s="37" t="s">
        <v>55</v>
      </c>
      <c r="C93" s="3" t="s">
        <v>19</v>
      </c>
      <c r="D93" s="49">
        <f>'дод 3'!E149+'дод 3'!E27</f>
        <v>37759500</v>
      </c>
      <c r="E93" s="49">
        <f>'дод 3'!F149+'дод 3'!F27</f>
        <v>37759500</v>
      </c>
      <c r="F93" s="49">
        <f>'дод 3'!G149+'дод 3'!G27</f>
        <v>0</v>
      </c>
      <c r="G93" s="49">
        <f>'дод 3'!H149+'дод 3'!H27</f>
        <v>0</v>
      </c>
      <c r="H93" s="49">
        <f>'дод 3'!I149+'дод 3'!I27</f>
        <v>0</v>
      </c>
      <c r="I93" s="49">
        <f>'дод 3'!J149+'дод 3'!J27</f>
        <v>0</v>
      </c>
      <c r="J93" s="49">
        <f>'дод 3'!K149+'дод 3'!K27</f>
        <v>0</v>
      </c>
      <c r="K93" s="49">
        <f>'дод 3'!L149+'дод 3'!L27</f>
        <v>0</v>
      </c>
      <c r="L93" s="49">
        <f>'дод 3'!M149+'дод 3'!M27</f>
        <v>0</v>
      </c>
      <c r="M93" s="49">
        <f>'дод 3'!N149+'дод 3'!N27</f>
        <v>0</v>
      </c>
      <c r="N93" s="49">
        <f>'дод 3'!O149+'дод 3'!O27</f>
        <v>0</v>
      </c>
      <c r="O93" s="49">
        <f>'дод 3'!P149+'дод 3'!P27</f>
        <v>37759500</v>
      </c>
    </row>
    <row r="94" spans="1:15" ht="40.5" customHeight="1" x14ac:dyDescent="0.25">
      <c r="A94" s="37" t="s">
        <v>103</v>
      </c>
      <c r="B94" s="37" t="s">
        <v>55</v>
      </c>
      <c r="C94" s="3" t="s">
        <v>418</v>
      </c>
      <c r="D94" s="49">
        <f>'дод 3'!E150</f>
        <v>667500</v>
      </c>
      <c r="E94" s="49">
        <f>'дод 3'!F150</f>
        <v>667500</v>
      </c>
      <c r="F94" s="49">
        <f>'дод 3'!G150</f>
        <v>0</v>
      </c>
      <c r="G94" s="49">
        <f>'дод 3'!H150</f>
        <v>0</v>
      </c>
      <c r="H94" s="49">
        <f>'дод 3'!I150</f>
        <v>0</v>
      </c>
      <c r="I94" s="49">
        <f>'дод 3'!J150</f>
        <v>0</v>
      </c>
      <c r="J94" s="49">
        <f>'дод 3'!K150</f>
        <v>0</v>
      </c>
      <c r="K94" s="49">
        <f>'дод 3'!L150</f>
        <v>0</v>
      </c>
      <c r="L94" s="49">
        <f>'дод 3'!M150</f>
        <v>0</v>
      </c>
      <c r="M94" s="49">
        <f>'дод 3'!N150</f>
        <v>0</v>
      </c>
      <c r="N94" s="49">
        <f>'дод 3'!O150</f>
        <v>0</v>
      </c>
      <c r="O94" s="49">
        <f>'дод 3'!P150</f>
        <v>667500</v>
      </c>
    </row>
    <row r="95" spans="1:15" s="54" customFormat="1" x14ac:dyDescent="0.25">
      <c r="A95" s="83"/>
      <c r="B95" s="83"/>
      <c r="C95" s="84" t="s">
        <v>402</v>
      </c>
      <c r="D95" s="85">
        <f>'дод 3'!E151</f>
        <v>667500</v>
      </c>
      <c r="E95" s="85">
        <f>'дод 3'!F151</f>
        <v>667500</v>
      </c>
      <c r="F95" s="85">
        <f>'дод 3'!G151</f>
        <v>0</v>
      </c>
      <c r="G95" s="85">
        <f>'дод 3'!H151</f>
        <v>0</v>
      </c>
      <c r="H95" s="85">
        <f>'дод 3'!I151</f>
        <v>0</v>
      </c>
      <c r="I95" s="85">
        <f>'дод 3'!J151</f>
        <v>0</v>
      </c>
      <c r="J95" s="85">
        <f>'дод 3'!K151</f>
        <v>0</v>
      </c>
      <c r="K95" s="85">
        <f>'дод 3'!L151</f>
        <v>0</v>
      </c>
      <c r="L95" s="85">
        <f>'дод 3'!M151</f>
        <v>0</v>
      </c>
      <c r="M95" s="85">
        <f>'дод 3'!N151</f>
        <v>0</v>
      </c>
      <c r="N95" s="85">
        <f>'дод 3'!O151</f>
        <v>0</v>
      </c>
      <c r="O95" s="85">
        <f>'дод 3'!P151</f>
        <v>667500</v>
      </c>
    </row>
    <row r="96" spans="1:15" ht="40.5" customHeight="1" x14ac:dyDescent="0.25">
      <c r="A96" s="37" t="s">
        <v>322</v>
      </c>
      <c r="B96" s="37" t="s">
        <v>53</v>
      </c>
      <c r="C96" s="3" t="s">
        <v>419</v>
      </c>
      <c r="D96" s="49">
        <f>'дод 3'!E152</f>
        <v>245000</v>
      </c>
      <c r="E96" s="49">
        <f>'дод 3'!F152</f>
        <v>245000</v>
      </c>
      <c r="F96" s="49">
        <f>'дод 3'!G152</f>
        <v>0</v>
      </c>
      <c r="G96" s="49">
        <f>'дод 3'!H152</f>
        <v>0</v>
      </c>
      <c r="H96" s="49">
        <f>'дод 3'!I152</f>
        <v>0</v>
      </c>
      <c r="I96" s="49">
        <f>'дод 3'!J152</f>
        <v>0</v>
      </c>
      <c r="J96" s="49">
        <f>'дод 3'!K152</f>
        <v>0</v>
      </c>
      <c r="K96" s="49">
        <f>'дод 3'!L152</f>
        <v>0</v>
      </c>
      <c r="L96" s="49">
        <f>'дод 3'!M152</f>
        <v>0</v>
      </c>
      <c r="M96" s="49">
        <f>'дод 3'!N152</f>
        <v>0</v>
      </c>
      <c r="N96" s="49">
        <f>'дод 3'!O152</f>
        <v>0</v>
      </c>
      <c r="O96" s="49">
        <f>'дод 3'!P152</f>
        <v>245000</v>
      </c>
    </row>
    <row r="97" spans="1:15" s="54" customFormat="1" x14ac:dyDescent="0.25">
      <c r="A97" s="83"/>
      <c r="B97" s="83"/>
      <c r="C97" s="84" t="s">
        <v>402</v>
      </c>
      <c r="D97" s="85">
        <f>'дод 3'!E153</f>
        <v>245000</v>
      </c>
      <c r="E97" s="85">
        <f>'дод 3'!F153</f>
        <v>245000</v>
      </c>
      <c r="F97" s="85">
        <f>'дод 3'!G153</f>
        <v>0</v>
      </c>
      <c r="G97" s="85">
        <f>'дод 3'!H153</f>
        <v>0</v>
      </c>
      <c r="H97" s="85">
        <f>'дод 3'!I153</f>
        <v>0</v>
      </c>
      <c r="I97" s="85">
        <f>'дод 3'!J153</f>
        <v>0</v>
      </c>
      <c r="J97" s="85">
        <f>'дод 3'!K153</f>
        <v>0</v>
      </c>
      <c r="K97" s="85">
        <f>'дод 3'!L153</f>
        <v>0</v>
      </c>
      <c r="L97" s="85">
        <f>'дод 3'!M153</f>
        <v>0</v>
      </c>
      <c r="M97" s="85">
        <f>'дод 3'!N153</f>
        <v>0</v>
      </c>
      <c r="N97" s="85">
        <f>'дод 3'!O153</f>
        <v>0</v>
      </c>
      <c r="O97" s="85">
        <f>'дод 3'!P153</f>
        <v>245000</v>
      </c>
    </row>
    <row r="98" spans="1:15" ht="66.75" customHeight="1" x14ac:dyDescent="0.25">
      <c r="A98" s="37" t="s">
        <v>104</v>
      </c>
      <c r="B98" s="37" t="s">
        <v>51</v>
      </c>
      <c r="C98" s="3" t="s">
        <v>31</v>
      </c>
      <c r="D98" s="49">
        <f>'дод 3'!E154</f>
        <v>17394450</v>
      </c>
      <c r="E98" s="49">
        <f>'дод 3'!F154</f>
        <v>17394450</v>
      </c>
      <c r="F98" s="49">
        <f>'дод 3'!G154</f>
        <v>13551350</v>
      </c>
      <c r="G98" s="49">
        <f>'дод 3'!H154</f>
        <v>208050</v>
      </c>
      <c r="H98" s="49">
        <f>'дод 3'!I154</f>
        <v>0</v>
      </c>
      <c r="I98" s="49">
        <f>'дод 3'!J154</f>
        <v>96200</v>
      </c>
      <c r="J98" s="49">
        <f>'дод 3'!K154</f>
        <v>0</v>
      </c>
      <c r="K98" s="49">
        <f>'дод 3'!L154</f>
        <v>96200</v>
      </c>
      <c r="L98" s="49">
        <f>'дод 3'!M154</f>
        <v>75000</v>
      </c>
      <c r="M98" s="49">
        <f>'дод 3'!N154</f>
        <v>0</v>
      </c>
      <c r="N98" s="49">
        <f>'дод 3'!O154</f>
        <v>0</v>
      </c>
      <c r="O98" s="49">
        <f>'дод 3'!P154</f>
        <v>17490650</v>
      </c>
    </row>
    <row r="99" spans="1:15" ht="69.75" customHeight="1" x14ac:dyDescent="0.25">
      <c r="A99" s="37" t="s">
        <v>340</v>
      </c>
      <c r="B99" s="37" t="s">
        <v>102</v>
      </c>
      <c r="C99" s="36" t="s">
        <v>341</v>
      </c>
      <c r="D99" s="49">
        <f>SUM('дод 3'!E178)</f>
        <v>0</v>
      </c>
      <c r="E99" s="49">
        <f>SUM('дод 3'!F178)</f>
        <v>0</v>
      </c>
      <c r="F99" s="49">
        <f>SUM('дод 3'!G178)</f>
        <v>0</v>
      </c>
      <c r="G99" s="49">
        <f>SUM('дод 3'!H178)</f>
        <v>0</v>
      </c>
      <c r="H99" s="49">
        <f>SUM('дод 3'!I178)</f>
        <v>0</v>
      </c>
      <c r="I99" s="49">
        <f>SUM('дод 3'!J178)</f>
        <v>21140</v>
      </c>
      <c r="J99" s="49">
        <f>SUM('дод 3'!K178)</f>
        <v>21140</v>
      </c>
      <c r="K99" s="49">
        <f>SUM('дод 3'!L178)</f>
        <v>0</v>
      </c>
      <c r="L99" s="49">
        <f>SUM('дод 3'!M178)</f>
        <v>0</v>
      </c>
      <c r="M99" s="49">
        <f>SUM('дод 3'!N178)</f>
        <v>0</v>
      </c>
      <c r="N99" s="49">
        <f>SUM('дод 3'!O178)</f>
        <v>21140</v>
      </c>
      <c r="O99" s="49">
        <f>SUM('дод 3'!P178)</f>
        <v>21140</v>
      </c>
    </row>
    <row r="100" spans="1:15" s="54" customFormat="1" ht="36" customHeight="1" x14ac:dyDescent="0.25">
      <c r="A100" s="37" t="s">
        <v>105</v>
      </c>
      <c r="B100" s="37" t="s">
        <v>102</v>
      </c>
      <c r="C100" s="3" t="s">
        <v>32</v>
      </c>
      <c r="D100" s="49">
        <f>'дод 3'!E179</f>
        <v>96240</v>
      </c>
      <c r="E100" s="49">
        <f>'дод 3'!F179</f>
        <v>96240</v>
      </c>
      <c r="F100" s="49">
        <f>'дод 3'!G179</f>
        <v>0</v>
      </c>
      <c r="G100" s="49">
        <f>'дод 3'!H179</f>
        <v>0</v>
      </c>
      <c r="H100" s="49">
        <f>'дод 3'!I179</f>
        <v>0</v>
      </c>
      <c r="I100" s="49">
        <f>'дод 3'!J179</f>
        <v>0</v>
      </c>
      <c r="J100" s="49">
        <f>'дод 3'!K179</f>
        <v>0</v>
      </c>
      <c r="K100" s="49">
        <f>'дод 3'!L179</f>
        <v>0</v>
      </c>
      <c r="L100" s="49">
        <f>'дод 3'!M179</f>
        <v>0</v>
      </c>
      <c r="M100" s="49">
        <f>'дод 3'!N179</f>
        <v>0</v>
      </c>
      <c r="N100" s="49">
        <f>'дод 3'!O179</f>
        <v>0</v>
      </c>
      <c r="O100" s="49">
        <f>'дод 3'!P179</f>
        <v>96240</v>
      </c>
    </row>
    <row r="101" spans="1:15" s="54" customFormat="1" ht="38.25" customHeight="1" x14ac:dyDescent="0.25">
      <c r="A101" s="37" t="s">
        <v>130</v>
      </c>
      <c r="B101" s="37" t="s">
        <v>102</v>
      </c>
      <c r="C101" s="3" t="s">
        <v>522</v>
      </c>
      <c r="D101" s="49">
        <f>'дод 3'!E28</f>
        <v>3206400</v>
      </c>
      <c r="E101" s="49">
        <f>'дод 3'!F28</f>
        <v>3206400</v>
      </c>
      <c r="F101" s="49">
        <f>'дод 3'!G28</f>
        <v>2407050</v>
      </c>
      <c r="G101" s="49">
        <f>'дод 3'!H28</f>
        <v>39590</v>
      </c>
      <c r="H101" s="49">
        <f>'дод 3'!I28</f>
        <v>0</v>
      </c>
      <c r="I101" s="49">
        <f>'дод 3'!J28</f>
        <v>0</v>
      </c>
      <c r="J101" s="49">
        <f>'дод 3'!K28</f>
        <v>0</v>
      </c>
      <c r="K101" s="49">
        <f>'дод 3'!L28</f>
        <v>0</v>
      </c>
      <c r="L101" s="49">
        <f>'дод 3'!M28</f>
        <v>0</v>
      </c>
      <c r="M101" s="49">
        <f>'дод 3'!N28</f>
        <v>0</v>
      </c>
      <c r="N101" s="49">
        <f>'дод 3'!O28</f>
        <v>0</v>
      </c>
      <c r="O101" s="49">
        <f>'дод 3'!P28</f>
        <v>3206400</v>
      </c>
    </row>
    <row r="102" spans="1:15" s="54" customFormat="1" ht="36" customHeight="1" x14ac:dyDescent="0.25">
      <c r="A102" s="40" t="s">
        <v>109</v>
      </c>
      <c r="B102" s="40" t="s">
        <v>102</v>
      </c>
      <c r="C102" s="3" t="s">
        <v>348</v>
      </c>
      <c r="D102" s="49">
        <f>'дод 3'!E29</f>
        <v>684300</v>
      </c>
      <c r="E102" s="49">
        <f>'дод 3'!F29</f>
        <v>684300</v>
      </c>
      <c r="F102" s="49">
        <f>'дод 3'!G29</f>
        <v>0</v>
      </c>
      <c r="G102" s="49">
        <f>'дод 3'!H29</f>
        <v>0</v>
      </c>
      <c r="H102" s="49">
        <f>'дод 3'!I29</f>
        <v>0</v>
      </c>
      <c r="I102" s="49">
        <f>'дод 3'!J29</f>
        <v>0</v>
      </c>
      <c r="J102" s="49">
        <f>'дод 3'!K29</f>
        <v>0</v>
      </c>
      <c r="K102" s="49">
        <f>'дод 3'!L29</f>
        <v>0</v>
      </c>
      <c r="L102" s="49">
        <f>'дод 3'!M29</f>
        <v>0</v>
      </c>
      <c r="M102" s="49">
        <f>'дод 3'!N29</f>
        <v>0</v>
      </c>
      <c r="N102" s="49">
        <f>'дод 3'!O29</f>
        <v>0</v>
      </c>
      <c r="O102" s="49">
        <f>'дод 3'!P29</f>
        <v>684300</v>
      </c>
    </row>
    <row r="103" spans="1:15" ht="69" customHeight="1" x14ac:dyDescent="0.25">
      <c r="A103" s="37" t="s">
        <v>110</v>
      </c>
      <c r="B103" s="37" t="s">
        <v>102</v>
      </c>
      <c r="C103" s="6" t="s">
        <v>20</v>
      </c>
      <c r="D103" s="49">
        <f>'дод 3'!E30+'дод 3'!E95</f>
        <v>3780000</v>
      </c>
      <c r="E103" s="49">
        <f>'дод 3'!F30+'дод 3'!F95</f>
        <v>3780000</v>
      </c>
      <c r="F103" s="49">
        <f>'дод 3'!G30+'дод 3'!G95</f>
        <v>0</v>
      </c>
      <c r="G103" s="49">
        <f>'дод 3'!H30+'дод 3'!H95</f>
        <v>0</v>
      </c>
      <c r="H103" s="49">
        <f>'дод 3'!I30+'дод 3'!I95</f>
        <v>0</v>
      </c>
      <c r="I103" s="49">
        <f>'дод 3'!J30+'дод 3'!J95</f>
        <v>0</v>
      </c>
      <c r="J103" s="49">
        <f>'дод 3'!K30+'дод 3'!K95</f>
        <v>0</v>
      </c>
      <c r="K103" s="49">
        <f>'дод 3'!L30+'дод 3'!L95</f>
        <v>0</v>
      </c>
      <c r="L103" s="49">
        <f>'дод 3'!M30+'дод 3'!M95</f>
        <v>0</v>
      </c>
      <c r="M103" s="49">
        <f>'дод 3'!N30+'дод 3'!N95</f>
        <v>0</v>
      </c>
      <c r="N103" s="49">
        <f>'дод 3'!O30+'дод 3'!O95</f>
        <v>0</v>
      </c>
      <c r="O103" s="49">
        <f>'дод 3'!P30+'дод 3'!P95</f>
        <v>3780000</v>
      </c>
    </row>
    <row r="104" spans="1:15" ht="69.75" customHeight="1" x14ac:dyDescent="0.25">
      <c r="A104" s="37" t="s">
        <v>111</v>
      </c>
      <c r="B104" s="37">
        <v>1010</v>
      </c>
      <c r="C104" s="3" t="s">
        <v>293</v>
      </c>
      <c r="D104" s="49">
        <f>'дод 3'!E155</f>
        <v>2500000</v>
      </c>
      <c r="E104" s="49">
        <f>'дод 3'!F155</f>
        <v>2500000</v>
      </c>
      <c r="F104" s="49">
        <f>'дод 3'!G155</f>
        <v>0</v>
      </c>
      <c r="G104" s="49">
        <f>'дод 3'!H155</f>
        <v>0</v>
      </c>
      <c r="H104" s="49">
        <f>'дод 3'!I155</f>
        <v>0</v>
      </c>
      <c r="I104" s="49">
        <f>'дод 3'!J155</f>
        <v>0</v>
      </c>
      <c r="J104" s="49">
        <f>'дод 3'!K155</f>
        <v>0</v>
      </c>
      <c r="K104" s="49">
        <f>'дод 3'!L155</f>
        <v>0</v>
      </c>
      <c r="L104" s="49">
        <f>'дод 3'!M155</f>
        <v>0</v>
      </c>
      <c r="M104" s="49">
        <f>'дод 3'!N155</f>
        <v>0</v>
      </c>
      <c r="N104" s="49">
        <f>'дод 3'!O155</f>
        <v>0</v>
      </c>
      <c r="O104" s="49">
        <f>'дод 3'!P155</f>
        <v>2500000</v>
      </c>
    </row>
    <row r="105" spans="1:15" s="54" customFormat="1" ht="64.5" customHeight="1" x14ac:dyDescent="0.25">
      <c r="A105" s="37" t="s">
        <v>323</v>
      </c>
      <c r="B105" s="37">
        <v>1010</v>
      </c>
      <c r="C105" s="3" t="s">
        <v>414</v>
      </c>
      <c r="D105" s="49">
        <f>'дод 3'!E156</f>
        <v>198209</v>
      </c>
      <c r="E105" s="49">
        <f>'дод 3'!F156</f>
        <v>198209</v>
      </c>
      <c r="F105" s="49">
        <f>'дод 3'!G156</f>
        <v>0</v>
      </c>
      <c r="G105" s="49">
        <f>'дод 3'!H156</f>
        <v>0</v>
      </c>
      <c r="H105" s="49">
        <f>'дод 3'!I156</f>
        <v>0</v>
      </c>
      <c r="I105" s="49">
        <f>'дод 3'!J156</f>
        <v>0</v>
      </c>
      <c r="J105" s="49">
        <f>'дод 3'!K156</f>
        <v>0</v>
      </c>
      <c r="K105" s="49">
        <f>'дод 3'!L156</f>
        <v>0</v>
      </c>
      <c r="L105" s="49">
        <f>'дод 3'!M156</f>
        <v>0</v>
      </c>
      <c r="M105" s="49">
        <f>'дод 3'!N156</f>
        <v>0</v>
      </c>
      <c r="N105" s="49">
        <f>'дод 3'!O156</f>
        <v>0</v>
      </c>
      <c r="O105" s="49">
        <f>'дод 3'!P156</f>
        <v>198209</v>
      </c>
    </row>
    <row r="106" spans="1:15" s="54" customFormat="1" x14ac:dyDescent="0.25">
      <c r="A106" s="83"/>
      <c r="B106" s="83"/>
      <c r="C106" s="84" t="s">
        <v>402</v>
      </c>
      <c r="D106" s="85">
        <f>'дод 3'!E157</f>
        <v>198209</v>
      </c>
      <c r="E106" s="85">
        <f>'дод 3'!F157</f>
        <v>198209</v>
      </c>
      <c r="F106" s="85">
        <f>'дод 3'!G157</f>
        <v>0</v>
      </c>
      <c r="G106" s="85">
        <f>'дод 3'!H157</f>
        <v>0</v>
      </c>
      <c r="H106" s="85">
        <f>'дод 3'!I157</f>
        <v>0</v>
      </c>
      <c r="I106" s="85">
        <f>'дод 3'!J157</f>
        <v>0</v>
      </c>
      <c r="J106" s="85">
        <f>'дод 3'!K157</f>
        <v>0</v>
      </c>
      <c r="K106" s="85">
        <f>'дод 3'!L157</f>
        <v>0</v>
      </c>
      <c r="L106" s="85">
        <f>'дод 3'!M157</f>
        <v>0</v>
      </c>
      <c r="M106" s="85">
        <f>'дод 3'!N157</f>
        <v>0</v>
      </c>
      <c r="N106" s="85">
        <f>'дод 3'!O157</f>
        <v>0</v>
      </c>
      <c r="O106" s="85">
        <f>'дод 3'!P157</f>
        <v>198209</v>
      </c>
    </row>
    <row r="107" spans="1:15" s="54" customFormat="1" ht="36" customHeight="1" x14ac:dyDescent="0.25">
      <c r="A107" s="37" t="s">
        <v>324</v>
      </c>
      <c r="B107" s="37">
        <v>1010</v>
      </c>
      <c r="C107" s="3" t="s">
        <v>415</v>
      </c>
      <c r="D107" s="49">
        <f>'дод 3'!E158</f>
        <v>90</v>
      </c>
      <c r="E107" s="49">
        <f>'дод 3'!F158</f>
        <v>90</v>
      </c>
      <c r="F107" s="49">
        <f>'дод 3'!G158</f>
        <v>0</v>
      </c>
      <c r="G107" s="49">
        <f>'дод 3'!H158</f>
        <v>0</v>
      </c>
      <c r="H107" s="49">
        <f>'дод 3'!I158</f>
        <v>0</v>
      </c>
      <c r="I107" s="49">
        <f>'дод 3'!J158</f>
        <v>0</v>
      </c>
      <c r="J107" s="49">
        <f>'дод 3'!K158</f>
        <v>0</v>
      </c>
      <c r="K107" s="49">
        <f>'дод 3'!L158</f>
        <v>0</v>
      </c>
      <c r="L107" s="49">
        <f>'дод 3'!M158</f>
        <v>0</v>
      </c>
      <c r="M107" s="49">
        <f>'дод 3'!N158</f>
        <v>0</v>
      </c>
      <c r="N107" s="49">
        <f>'дод 3'!O158</f>
        <v>0</v>
      </c>
      <c r="O107" s="49">
        <f>'дод 3'!P158</f>
        <v>90</v>
      </c>
    </row>
    <row r="108" spans="1:15" s="54" customFormat="1" x14ac:dyDescent="0.25">
      <c r="A108" s="83"/>
      <c r="B108" s="83"/>
      <c r="C108" s="84" t="s">
        <v>402</v>
      </c>
      <c r="D108" s="85">
        <f>'дод 3'!E159</f>
        <v>90</v>
      </c>
      <c r="E108" s="85">
        <f>'дод 3'!F159</f>
        <v>90</v>
      </c>
      <c r="F108" s="85">
        <f>'дод 3'!G159</f>
        <v>0</v>
      </c>
      <c r="G108" s="85">
        <f>'дод 3'!H159</f>
        <v>0</v>
      </c>
      <c r="H108" s="85">
        <f>'дод 3'!I159</f>
        <v>0</v>
      </c>
      <c r="I108" s="85">
        <f>'дод 3'!J159</f>
        <v>0</v>
      </c>
      <c r="J108" s="85">
        <f>'дод 3'!K159</f>
        <v>0</v>
      </c>
      <c r="K108" s="85">
        <f>'дод 3'!L159</f>
        <v>0</v>
      </c>
      <c r="L108" s="85">
        <f>'дод 3'!M159</f>
        <v>0</v>
      </c>
      <c r="M108" s="85">
        <f>'дод 3'!N159</f>
        <v>0</v>
      </c>
      <c r="N108" s="85">
        <f>'дод 3'!O159</f>
        <v>0</v>
      </c>
      <c r="O108" s="85">
        <f>'дод 3'!P159</f>
        <v>90</v>
      </c>
    </row>
    <row r="109" spans="1:15" ht="66" customHeight="1" x14ac:dyDescent="0.25">
      <c r="A109" s="37" t="s">
        <v>106</v>
      </c>
      <c r="B109" s="37" t="s">
        <v>54</v>
      </c>
      <c r="C109" s="3" t="s">
        <v>349</v>
      </c>
      <c r="D109" s="49">
        <f>'дод 3'!E160</f>
        <v>2213520</v>
      </c>
      <c r="E109" s="49">
        <f>'дод 3'!F160</f>
        <v>2213520</v>
      </c>
      <c r="F109" s="49">
        <f>'дод 3'!G160</f>
        <v>0</v>
      </c>
      <c r="G109" s="49">
        <f>'дод 3'!H160</f>
        <v>0</v>
      </c>
      <c r="H109" s="49">
        <f>'дод 3'!I160</f>
        <v>0</v>
      </c>
      <c r="I109" s="49">
        <f>'дод 3'!J160</f>
        <v>0</v>
      </c>
      <c r="J109" s="49">
        <f>'дод 3'!K160</f>
        <v>0</v>
      </c>
      <c r="K109" s="49">
        <f>'дод 3'!L160</f>
        <v>0</v>
      </c>
      <c r="L109" s="49">
        <f>'дод 3'!M160</f>
        <v>0</v>
      </c>
      <c r="M109" s="49">
        <f>'дод 3'!N160</f>
        <v>0</v>
      </c>
      <c r="N109" s="49">
        <f>'дод 3'!O160</f>
        <v>0</v>
      </c>
      <c r="O109" s="49">
        <f>'дод 3'!P160</f>
        <v>2213520</v>
      </c>
    </row>
    <row r="110" spans="1:15" s="54" customFormat="1" ht="23.25" customHeight="1" x14ac:dyDescent="0.25">
      <c r="A110" s="37" t="s">
        <v>294</v>
      </c>
      <c r="B110" s="37" t="s">
        <v>53</v>
      </c>
      <c r="C110" s="3" t="s">
        <v>18</v>
      </c>
      <c r="D110" s="49">
        <f>'дод 3'!E161</f>
        <v>2089960</v>
      </c>
      <c r="E110" s="49">
        <f>'дод 3'!F161</f>
        <v>2089960</v>
      </c>
      <c r="F110" s="49">
        <f>'дод 3'!G161</f>
        <v>0</v>
      </c>
      <c r="G110" s="49">
        <f>'дод 3'!H161</f>
        <v>0</v>
      </c>
      <c r="H110" s="49">
        <f>'дод 3'!I161</f>
        <v>0</v>
      </c>
      <c r="I110" s="49">
        <f>'дод 3'!J161</f>
        <v>0</v>
      </c>
      <c r="J110" s="49">
        <f>'дод 3'!K161</f>
        <v>0</v>
      </c>
      <c r="K110" s="49">
        <f>'дод 3'!L161</f>
        <v>0</v>
      </c>
      <c r="L110" s="49">
        <f>'дод 3'!M161</f>
        <v>0</v>
      </c>
      <c r="M110" s="49">
        <f>'дод 3'!N161</f>
        <v>0</v>
      </c>
      <c r="N110" s="49">
        <f>'дод 3'!O161</f>
        <v>0</v>
      </c>
      <c r="O110" s="49">
        <f>'дод 3'!P161</f>
        <v>2089960</v>
      </c>
    </row>
    <row r="111" spans="1:15" s="54" customFormat="1" ht="51" customHeight="1" x14ac:dyDescent="0.25">
      <c r="A111" s="37" t="s">
        <v>295</v>
      </c>
      <c r="B111" s="37" t="s">
        <v>53</v>
      </c>
      <c r="C111" s="61" t="s">
        <v>523</v>
      </c>
      <c r="D111" s="49">
        <f>'дод 3'!E162</f>
        <v>2250688</v>
      </c>
      <c r="E111" s="49">
        <f>'дод 3'!F162</f>
        <v>2250688</v>
      </c>
      <c r="F111" s="49">
        <f>'дод 3'!G162</f>
        <v>0</v>
      </c>
      <c r="G111" s="49">
        <f>'дод 3'!H162</f>
        <v>0</v>
      </c>
      <c r="H111" s="49">
        <f>'дод 3'!I162</f>
        <v>0</v>
      </c>
      <c r="I111" s="49">
        <f>'дод 3'!J162</f>
        <v>0</v>
      </c>
      <c r="J111" s="49">
        <f>'дод 3'!K162</f>
        <v>0</v>
      </c>
      <c r="K111" s="49">
        <f>'дод 3'!L162</f>
        <v>0</v>
      </c>
      <c r="L111" s="49">
        <f>'дод 3'!M162</f>
        <v>0</v>
      </c>
      <c r="M111" s="49">
        <f>'дод 3'!N162</f>
        <v>0</v>
      </c>
      <c r="N111" s="49">
        <f>'дод 3'!O162</f>
        <v>0</v>
      </c>
      <c r="O111" s="49">
        <f>'дод 3'!P162</f>
        <v>2250688</v>
      </c>
    </row>
    <row r="112" spans="1:15" ht="36.75" customHeight="1" x14ac:dyDescent="0.25">
      <c r="A112" s="37" t="s">
        <v>107</v>
      </c>
      <c r="B112" s="37" t="s">
        <v>57</v>
      </c>
      <c r="C112" s="3" t="s">
        <v>350</v>
      </c>
      <c r="D112" s="49">
        <f>'дод 3'!E163</f>
        <v>92000</v>
      </c>
      <c r="E112" s="49">
        <f>'дод 3'!F163</f>
        <v>92000</v>
      </c>
      <c r="F112" s="49">
        <f>'дод 3'!G163</f>
        <v>0</v>
      </c>
      <c r="G112" s="49">
        <f>'дод 3'!H163</f>
        <v>0</v>
      </c>
      <c r="H112" s="49">
        <f>'дод 3'!I163</f>
        <v>0</v>
      </c>
      <c r="I112" s="49">
        <f>'дод 3'!J163</f>
        <v>0</v>
      </c>
      <c r="J112" s="49">
        <f>'дод 3'!K163</f>
        <v>0</v>
      </c>
      <c r="K112" s="49">
        <f>'дод 3'!L163</f>
        <v>0</v>
      </c>
      <c r="L112" s="49">
        <f>'дод 3'!M163</f>
        <v>0</v>
      </c>
      <c r="M112" s="49">
        <f>'дод 3'!N163</f>
        <v>0</v>
      </c>
      <c r="N112" s="49">
        <f>'дод 3'!O163</f>
        <v>0</v>
      </c>
      <c r="O112" s="49">
        <f>'дод 3'!P163</f>
        <v>92000</v>
      </c>
    </row>
    <row r="113" spans="1:15" ht="20.25" customHeight="1" x14ac:dyDescent="0.25">
      <c r="A113" s="37" t="s">
        <v>296</v>
      </c>
      <c r="B113" s="37" t="s">
        <v>108</v>
      </c>
      <c r="C113" s="3" t="s">
        <v>38</v>
      </c>
      <c r="D113" s="49">
        <f>'дод 3'!E164+'дод 3'!E200</f>
        <v>250000</v>
      </c>
      <c r="E113" s="49">
        <f>'дод 3'!F164+'дод 3'!F200</f>
        <v>250000</v>
      </c>
      <c r="F113" s="49">
        <f>'дод 3'!G164+'дод 3'!G200</f>
        <v>40900</v>
      </c>
      <c r="G113" s="49">
        <f>'дод 3'!H164+'дод 3'!H200</f>
        <v>0</v>
      </c>
      <c r="H113" s="49">
        <f>'дод 3'!I164+'дод 3'!I200</f>
        <v>0</v>
      </c>
      <c r="I113" s="49">
        <f>'дод 3'!J164+'дод 3'!J200</f>
        <v>0</v>
      </c>
      <c r="J113" s="49">
        <f>'дод 3'!K164+'дод 3'!K200</f>
        <v>0</v>
      </c>
      <c r="K113" s="49">
        <f>'дод 3'!L164+'дод 3'!L200</f>
        <v>0</v>
      </c>
      <c r="L113" s="49">
        <f>'дод 3'!M164+'дод 3'!M200</f>
        <v>0</v>
      </c>
      <c r="M113" s="49">
        <f>'дод 3'!N164+'дод 3'!N200</f>
        <v>0</v>
      </c>
      <c r="N113" s="49">
        <f>'дод 3'!O164+'дод 3'!O200</f>
        <v>0</v>
      </c>
      <c r="O113" s="49">
        <f>'дод 3'!P164+'дод 3'!P200</f>
        <v>250000</v>
      </c>
    </row>
    <row r="114" spans="1:15" ht="236.25" hidden="1" customHeight="1" x14ac:dyDescent="0.25">
      <c r="A114" s="37">
        <v>3221</v>
      </c>
      <c r="B114" s="59" t="s">
        <v>54</v>
      </c>
      <c r="C114" s="36" t="s">
        <v>453</v>
      </c>
      <c r="D114" s="49">
        <f>'дод 3'!E165</f>
        <v>0</v>
      </c>
      <c r="E114" s="49">
        <f>'дод 3'!F165</f>
        <v>0</v>
      </c>
      <c r="F114" s="49">
        <f>'дод 3'!G165</f>
        <v>0</v>
      </c>
      <c r="G114" s="49">
        <f>'дод 3'!H165</f>
        <v>0</v>
      </c>
      <c r="H114" s="49">
        <f>'дод 3'!I165</f>
        <v>0</v>
      </c>
      <c r="I114" s="49">
        <f>'дод 3'!J165</f>
        <v>0</v>
      </c>
      <c r="J114" s="49">
        <f>'дод 3'!K165</f>
        <v>0</v>
      </c>
      <c r="K114" s="49">
        <f>'дод 3'!L165</f>
        <v>0</v>
      </c>
      <c r="L114" s="49">
        <f>'дод 3'!M165</f>
        <v>0</v>
      </c>
      <c r="M114" s="49">
        <f>'дод 3'!N165</f>
        <v>0</v>
      </c>
      <c r="N114" s="49">
        <f>'дод 3'!O165</f>
        <v>0</v>
      </c>
      <c r="O114" s="49">
        <f>'дод 3'!P165</f>
        <v>0</v>
      </c>
    </row>
    <row r="115" spans="1:15" s="54" customFormat="1" ht="283.5" hidden="1" customHeight="1" x14ac:dyDescent="0.25">
      <c r="A115" s="83"/>
      <c r="B115" s="97"/>
      <c r="C115" s="92" t="s">
        <v>456</v>
      </c>
      <c r="D115" s="85">
        <f>'дод 3'!E166</f>
        <v>0</v>
      </c>
      <c r="E115" s="85">
        <f>'дод 3'!F166</f>
        <v>0</v>
      </c>
      <c r="F115" s="85">
        <f>'дод 3'!G166</f>
        <v>0</v>
      </c>
      <c r="G115" s="85">
        <f>'дод 3'!H166</f>
        <v>0</v>
      </c>
      <c r="H115" s="85">
        <f>'дод 3'!I166</f>
        <v>0</v>
      </c>
      <c r="I115" s="85">
        <f>'дод 3'!J166</f>
        <v>0</v>
      </c>
      <c r="J115" s="85">
        <f>'дод 3'!K166</f>
        <v>0</v>
      </c>
      <c r="K115" s="85">
        <f>'дод 3'!L166</f>
        <v>0</v>
      </c>
      <c r="L115" s="85">
        <f>'дод 3'!M166</f>
        <v>0</v>
      </c>
      <c r="M115" s="85">
        <f>'дод 3'!N166</f>
        <v>0</v>
      </c>
      <c r="N115" s="85">
        <f>'дод 3'!O166</f>
        <v>0</v>
      </c>
      <c r="O115" s="85">
        <f>'дод 3'!P166</f>
        <v>0</v>
      </c>
    </row>
    <row r="116" spans="1:15" ht="189" hidden="1" customHeight="1" x14ac:dyDescent="0.25">
      <c r="A116" s="37">
        <v>3223</v>
      </c>
      <c r="B116" s="59" t="s">
        <v>54</v>
      </c>
      <c r="C116" s="36" t="s">
        <v>454</v>
      </c>
      <c r="D116" s="49">
        <f>'дод 3'!E167</f>
        <v>0</v>
      </c>
      <c r="E116" s="49">
        <f>'дод 3'!F167</f>
        <v>0</v>
      </c>
      <c r="F116" s="49">
        <f>'дод 3'!G167</f>
        <v>0</v>
      </c>
      <c r="G116" s="49">
        <f>'дод 3'!H167</f>
        <v>0</v>
      </c>
      <c r="H116" s="49">
        <f>'дод 3'!I167</f>
        <v>0</v>
      </c>
      <c r="I116" s="49">
        <f>'дод 3'!J167</f>
        <v>0</v>
      </c>
      <c r="J116" s="49">
        <f>'дод 3'!K167</f>
        <v>0</v>
      </c>
      <c r="K116" s="49">
        <f>'дод 3'!L167</f>
        <v>0</v>
      </c>
      <c r="L116" s="49">
        <f>'дод 3'!M167</f>
        <v>0</v>
      </c>
      <c r="M116" s="49">
        <f>'дод 3'!N167</f>
        <v>0</v>
      </c>
      <c r="N116" s="49">
        <f>'дод 3'!O167</f>
        <v>0</v>
      </c>
      <c r="O116" s="49">
        <f>'дод 3'!P167</f>
        <v>0</v>
      </c>
    </row>
    <row r="117" spans="1:15" s="54" customFormat="1" ht="236.25" hidden="1" customHeight="1" x14ac:dyDescent="0.25">
      <c r="A117" s="83"/>
      <c r="B117" s="97"/>
      <c r="C117" s="92" t="s">
        <v>455</v>
      </c>
      <c r="D117" s="85">
        <f>'дод 3'!E168</f>
        <v>0</v>
      </c>
      <c r="E117" s="85">
        <f>'дод 3'!F168</f>
        <v>0</v>
      </c>
      <c r="F117" s="85">
        <f>'дод 3'!G168</f>
        <v>0</v>
      </c>
      <c r="G117" s="85">
        <f>'дод 3'!H168</f>
        <v>0</v>
      </c>
      <c r="H117" s="85">
        <f>'дод 3'!I168</f>
        <v>0</v>
      </c>
      <c r="I117" s="85">
        <f>'дод 3'!J168</f>
        <v>0</v>
      </c>
      <c r="J117" s="85">
        <f>'дод 3'!K168</f>
        <v>0</v>
      </c>
      <c r="K117" s="85">
        <f>'дод 3'!L168</f>
        <v>0</v>
      </c>
      <c r="L117" s="85">
        <f>'дод 3'!M168</f>
        <v>0</v>
      </c>
      <c r="M117" s="85">
        <f>'дод 3'!N168</f>
        <v>0</v>
      </c>
      <c r="N117" s="85">
        <f>'дод 3'!O168</f>
        <v>0</v>
      </c>
      <c r="O117" s="85">
        <f>'дод 3'!P168</f>
        <v>0</v>
      </c>
    </row>
    <row r="118" spans="1:15" s="54" customFormat="1" ht="32.25" customHeight="1" x14ac:dyDescent="0.25">
      <c r="A118" s="37" t="s">
        <v>297</v>
      </c>
      <c r="B118" s="37" t="s">
        <v>57</v>
      </c>
      <c r="C118" s="3" t="s">
        <v>299</v>
      </c>
      <c r="D118" s="49">
        <f>'дод 3'!E169+'дод 3'!E31</f>
        <v>8172008.5599999996</v>
      </c>
      <c r="E118" s="49">
        <f>'дод 3'!F169+'дод 3'!F31</f>
        <v>8172008.5599999996</v>
      </c>
      <c r="F118" s="49">
        <f>'дод 3'!G169+'дод 3'!G31</f>
        <v>5153600</v>
      </c>
      <c r="G118" s="49">
        <f>'дод 3'!H169+'дод 3'!H31</f>
        <v>429840</v>
      </c>
      <c r="H118" s="49">
        <f>'дод 3'!I169+'дод 3'!I31</f>
        <v>0</v>
      </c>
      <c r="I118" s="49">
        <f>'дод 3'!J169+'дод 3'!J31</f>
        <v>360000</v>
      </c>
      <c r="J118" s="49">
        <f>'дод 3'!K169+'дод 3'!K31</f>
        <v>360000</v>
      </c>
      <c r="K118" s="49">
        <f>'дод 3'!L169+'дод 3'!L31</f>
        <v>0</v>
      </c>
      <c r="L118" s="49">
        <f>'дод 3'!M169+'дод 3'!M31</f>
        <v>0</v>
      </c>
      <c r="M118" s="49">
        <f>'дод 3'!N169+'дод 3'!N31</f>
        <v>0</v>
      </c>
      <c r="N118" s="49">
        <f>'дод 3'!O169+'дод 3'!O31</f>
        <v>360000</v>
      </c>
      <c r="O118" s="49">
        <f>'дод 3'!P169+'дод 3'!P31</f>
        <v>8532008.5599999987</v>
      </c>
    </row>
    <row r="119" spans="1:15" s="54" customFormat="1" ht="31.5" customHeight="1" x14ac:dyDescent="0.25">
      <c r="A119" s="37" t="s">
        <v>298</v>
      </c>
      <c r="B119" s="37" t="s">
        <v>57</v>
      </c>
      <c r="C119" s="3" t="s">
        <v>536</v>
      </c>
      <c r="D119" s="49">
        <f>'дод 3'!E32+'дод 3'!E96+'дод 3'!E170</f>
        <v>38299822.549999997</v>
      </c>
      <c r="E119" s="49">
        <f>'дод 3'!F32+'дод 3'!F96+'дод 3'!F170</f>
        <v>38299822.549999997</v>
      </c>
      <c r="F119" s="49">
        <f>'дод 3'!G32+'дод 3'!G96+'дод 3'!G170</f>
        <v>0</v>
      </c>
      <c r="G119" s="49">
        <f>'дод 3'!H32+'дод 3'!H96+'дод 3'!H170</f>
        <v>0</v>
      </c>
      <c r="H119" s="49">
        <f>'дод 3'!I32+'дод 3'!I96+'дод 3'!I170</f>
        <v>0</v>
      </c>
      <c r="I119" s="49">
        <f>'дод 3'!J32+'дод 3'!J96+'дод 3'!J170</f>
        <v>45000</v>
      </c>
      <c r="J119" s="49">
        <f>'дод 3'!K32+'дод 3'!K96+'дод 3'!K170</f>
        <v>45000</v>
      </c>
      <c r="K119" s="49">
        <f>'дод 3'!L32+'дод 3'!L96+'дод 3'!L170</f>
        <v>0</v>
      </c>
      <c r="L119" s="49">
        <f>'дод 3'!M32+'дод 3'!M96+'дод 3'!M170</f>
        <v>0</v>
      </c>
      <c r="M119" s="49">
        <f>'дод 3'!N32+'дод 3'!N96+'дод 3'!N170</f>
        <v>0</v>
      </c>
      <c r="N119" s="49">
        <f>'дод 3'!O32+'дод 3'!O96+'дод 3'!O170</f>
        <v>45000</v>
      </c>
      <c r="O119" s="49">
        <f>'дод 3'!P32+'дод 3'!P96+'дод 3'!P170</f>
        <v>38344822.549999997</v>
      </c>
    </row>
    <row r="120" spans="1:15" s="54" customFormat="1" x14ac:dyDescent="0.25">
      <c r="A120" s="83"/>
      <c r="B120" s="83"/>
      <c r="C120" s="84" t="s">
        <v>402</v>
      </c>
      <c r="D120" s="85">
        <f>'дод 3'!E171</f>
        <v>348000</v>
      </c>
      <c r="E120" s="85">
        <f>'дод 3'!F171</f>
        <v>348000</v>
      </c>
      <c r="F120" s="85">
        <f>'дод 3'!G171</f>
        <v>0</v>
      </c>
      <c r="G120" s="85">
        <f>'дод 3'!H171</f>
        <v>0</v>
      </c>
      <c r="H120" s="85">
        <f>'дод 3'!I171</f>
        <v>0</v>
      </c>
      <c r="I120" s="85">
        <f>'дод 3'!J171</f>
        <v>0</v>
      </c>
      <c r="J120" s="85">
        <f>'дод 3'!K171</f>
        <v>0</v>
      </c>
      <c r="K120" s="85">
        <f>'дод 3'!L171</f>
        <v>0</v>
      </c>
      <c r="L120" s="85">
        <f>'дод 3'!M171</f>
        <v>0</v>
      </c>
      <c r="M120" s="85">
        <f>'дод 3'!N171</f>
        <v>0</v>
      </c>
      <c r="N120" s="85">
        <f>'дод 3'!O171</f>
        <v>0</v>
      </c>
      <c r="O120" s="85">
        <f>'дод 3'!P171</f>
        <v>348000</v>
      </c>
    </row>
    <row r="121" spans="1:15" s="52" customFormat="1" ht="19.5" customHeight="1" x14ac:dyDescent="0.25">
      <c r="A121" s="38" t="s">
        <v>72</v>
      </c>
      <c r="B121" s="41"/>
      <c r="C121" s="2" t="s">
        <v>73</v>
      </c>
      <c r="D121" s="48">
        <f t="shared" ref="D121:O121" si="17">D122+D123+D124+D125</f>
        <v>35795641</v>
      </c>
      <c r="E121" s="48">
        <f t="shared" si="17"/>
        <v>35795641</v>
      </c>
      <c r="F121" s="48">
        <f t="shared" si="17"/>
        <v>24290500</v>
      </c>
      <c r="G121" s="48">
        <f t="shared" si="17"/>
        <v>1824460</v>
      </c>
      <c r="H121" s="48">
        <f t="shared" si="17"/>
        <v>0</v>
      </c>
      <c r="I121" s="48">
        <f t="shared" si="17"/>
        <v>474000</v>
      </c>
      <c r="J121" s="48">
        <f t="shared" si="17"/>
        <v>443000</v>
      </c>
      <c r="K121" s="48">
        <f t="shared" si="17"/>
        <v>31000</v>
      </c>
      <c r="L121" s="48">
        <f t="shared" si="17"/>
        <v>12100</v>
      </c>
      <c r="M121" s="48">
        <f t="shared" si="17"/>
        <v>3300</v>
      </c>
      <c r="N121" s="48">
        <f t="shared" si="17"/>
        <v>443000</v>
      </c>
      <c r="O121" s="48">
        <f t="shared" si="17"/>
        <v>36269641</v>
      </c>
    </row>
    <row r="122" spans="1:15" ht="22.5" customHeight="1" x14ac:dyDescent="0.25">
      <c r="A122" s="37" t="s">
        <v>74</v>
      </c>
      <c r="B122" s="37" t="s">
        <v>75</v>
      </c>
      <c r="C122" s="3" t="s">
        <v>15</v>
      </c>
      <c r="D122" s="49">
        <f>'дод 3'!E186</f>
        <v>22816900</v>
      </c>
      <c r="E122" s="49">
        <f>'дод 3'!F186</f>
        <v>22816900</v>
      </c>
      <c r="F122" s="49">
        <f>'дод 3'!G186</f>
        <v>16852700</v>
      </c>
      <c r="G122" s="49">
        <f>'дод 3'!H186</f>
        <v>1133500</v>
      </c>
      <c r="H122" s="49">
        <f>'дод 3'!I186</f>
        <v>0</v>
      </c>
      <c r="I122" s="49">
        <f>'дод 3'!J186</f>
        <v>240000</v>
      </c>
      <c r="J122" s="49">
        <f>'дод 3'!K186</f>
        <v>215000</v>
      </c>
      <c r="K122" s="49">
        <f>'дод 3'!L186</f>
        <v>25000</v>
      </c>
      <c r="L122" s="49">
        <f>'дод 3'!M186</f>
        <v>12100</v>
      </c>
      <c r="M122" s="49">
        <f>'дод 3'!N186</f>
        <v>0</v>
      </c>
      <c r="N122" s="49">
        <f>'дод 3'!O186</f>
        <v>215000</v>
      </c>
      <c r="O122" s="49">
        <f>'дод 3'!P186</f>
        <v>23056900</v>
      </c>
    </row>
    <row r="123" spans="1:15" ht="33.75" customHeight="1" x14ac:dyDescent="0.25">
      <c r="A123" s="37" t="s">
        <v>326</v>
      </c>
      <c r="B123" s="37" t="s">
        <v>327</v>
      </c>
      <c r="C123" s="3" t="s">
        <v>328</v>
      </c>
      <c r="D123" s="49">
        <f>'дод 3'!E33+'дод 3'!E187</f>
        <v>6506060</v>
      </c>
      <c r="E123" s="49">
        <f>'дод 3'!F33+'дод 3'!F187</f>
        <v>6506060</v>
      </c>
      <c r="F123" s="49">
        <f>'дод 3'!G33+'дод 3'!G187</f>
        <v>4057800</v>
      </c>
      <c r="G123" s="49">
        <f>'дод 3'!H33+'дод 3'!H187</f>
        <v>583560</v>
      </c>
      <c r="H123" s="49">
        <f>'дод 3'!I33+'дод 3'!I187</f>
        <v>0</v>
      </c>
      <c r="I123" s="49">
        <f>'дод 3'!J33+'дод 3'!J187</f>
        <v>146000</v>
      </c>
      <c r="J123" s="49">
        <f>'дод 3'!K33+'дод 3'!K187</f>
        <v>140000</v>
      </c>
      <c r="K123" s="49">
        <f>'дод 3'!L33+'дод 3'!L187</f>
        <v>6000</v>
      </c>
      <c r="L123" s="49">
        <f>'дод 3'!M33+'дод 3'!M187</f>
        <v>0</v>
      </c>
      <c r="M123" s="49">
        <f>'дод 3'!N33+'дод 3'!N187</f>
        <v>3300</v>
      </c>
      <c r="N123" s="49">
        <f>'дод 3'!O33+'дод 3'!O187</f>
        <v>140000</v>
      </c>
      <c r="O123" s="49">
        <f>'дод 3'!P33+'дод 3'!P187</f>
        <v>6652060</v>
      </c>
    </row>
    <row r="124" spans="1:15" s="54" customFormat="1" ht="39.75" customHeight="1" x14ac:dyDescent="0.25">
      <c r="A124" s="37" t="s">
        <v>300</v>
      </c>
      <c r="B124" s="37" t="s">
        <v>76</v>
      </c>
      <c r="C124" s="3" t="s">
        <v>351</v>
      </c>
      <c r="D124" s="49">
        <f>'дод 3'!E34+'дод 3'!E188</f>
        <v>4917600</v>
      </c>
      <c r="E124" s="49">
        <f>'дод 3'!F34+'дод 3'!F188</f>
        <v>4917600</v>
      </c>
      <c r="F124" s="49">
        <f>'дод 3'!G34+'дод 3'!G188</f>
        <v>3380000</v>
      </c>
      <c r="G124" s="49">
        <f>'дод 3'!H34+'дод 3'!H188</f>
        <v>107400</v>
      </c>
      <c r="H124" s="49">
        <f>'дод 3'!I34+'дод 3'!I188</f>
        <v>0</v>
      </c>
      <c r="I124" s="49">
        <f>'дод 3'!J34+'дод 3'!J188</f>
        <v>88000</v>
      </c>
      <c r="J124" s="49">
        <f>'дод 3'!K34+'дод 3'!K188</f>
        <v>88000</v>
      </c>
      <c r="K124" s="49">
        <f>'дод 3'!L34+'дод 3'!L188</f>
        <v>0</v>
      </c>
      <c r="L124" s="49">
        <f>'дод 3'!M34+'дод 3'!M188</f>
        <v>0</v>
      </c>
      <c r="M124" s="49">
        <f>'дод 3'!N34+'дод 3'!N188</f>
        <v>0</v>
      </c>
      <c r="N124" s="49">
        <f>'дод 3'!O34+'дод 3'!O188</f>
        <v>88000</v>
      </c>
      <c r="O124" s="49">
        <f>'дод 3'!P34+'дод 3'!P188</f>
        <v>5005600</v>
      </c>
    </row>
    <row r="125" spans="1:15" s="54" customFormat="1" ht="22.5" customHeight="1" x14ac:dyDescent="0.25">
      <c r="A125" s="37" t="s">
        <v>301</v>
      </c>
      <c r="B125" s="37" t="s">
        <v>76</v>
      </c>
      <c r="C125" s="3" t="s">
        <v>302</v>
      </c>
      <c r="D125" s="49">
        <f>'дод 3'!E35+'дод 3'!E189</f>
        <v>1555081</v>
      </c>
      <c r="E125" s="49">
        <f>'дод 3'!F35+'дод 3'!F189</f>
        <v>1555081</v>
      </c>
      <c r="F125" s="49">
        <f>'дод 3'!G35+'дод 3'!G189</f>
        <v>0</v>
      </c>
      <c r="G125" s="49">
        <f>'дод 3'!H35+'дод 3'!H189</f>
        <v>0</v>
      </c>
      <c r="H125" s="49">
        <f>'дод 3'!I35+'дод 3'!I189</f>
        <v>0</v>
      </c>
      <c r="I125" s="49">
        <f>'дод 3'!J35+'дод 3'!J189</f>
        <v>0</v>
      </c>
      <c r="J125" s="49">
        <f>'дод 3'!K35+'дод 3'!K189</f>
        <v>0</v>
      </c>
      <c r="K125" s="49">
        <f>'дод 3'!L35+'дод 3'!L189</f>
        <v>0</v>
      </c>
      <c r="L125" s="49">
        <f>'дод 3'!M35+'дод 3'!M189</f>
        <v>0</v>
      </c>
      <c r="M125" s="49">
        <f>'дод 3'!N35+'дод 3'!N189</f>
        <v>0</v>
      </c>
      <c r="N125" s="49">
        <f>'дод 3'!O35+'дод 3'!O189</f>
        <v>0</v>
      </c>
      <c r="O125" s="49">
        <f>'дод 3'!P35+'дод 3'!P189</f>
        <v>1555081</v>
      </c>
    </row>
    <row r="126" spans="1:15" s="52" customFormat="1" ht="21.75" customHeight="1" x14ac:dyDescent="0.25">
      <c r="A126" s="38" t="s">
        <v>79</v>
      </c>
      <c r="B126" s="41"/>
      <c r="C126" s="2" t="s">
        <v>80</v>
      </c>
      <c r="D126" s="48">
        <f t="shared" ref="D126:O126" si="18">D127+D128+D129+D130+D131+D132</f>
        <v>57120300</v>
      </c>
      <c r="E126" s="48">
        <f t="shared" si="18"/>
        <v>57120300</v>
      </c>
      <c r="F126" s="48">
        <f t="shared" si="18"/>
        <v>22029200</v>
      </c>
      <c r="G126" s="48">
        <f t="shared" si="18"/>
        <v>1114800</v>
      </c>
      <c r="H126" s="48">
        <f t="shared" si="18"/>
        <v>0</v>
      </c>
      <c r="I126" s="48">
        <f t="shared" si="18"/>
        <v>2195394</v>
      </c>
      <c r="J126" s="48">
        <f t="shared" si="18"/>
        <v>1982400</v>
      </c>
      <c r="K126" s="48">
        <f t="shared" si="18"/>
        <v>212994</v>
      </c>
      <c r="L126" s="48">
        <f t="shared" si="18"/>
        <v>119291</v>
      </c>
      <c r="M126" s="48">
        <f t="shared" si="18"/>
        <v>50432</v>
      </c>
      <c r="N126" s="48">
        <f t="shared" si="18"/>
        <v>1982400</v>
      </c>
      <c r="O126" s="48">
        <f t="shared" si="18"/>
        <v>59315694</v>
      </c>
    </row>
    <row r="127" spans="1:15" s="54" customFormat="1" ht="37.5" customHeight="1" x14ac:dyDescent="0.25">
      <c r="A127" s="37" t="s">
        <v>81</v>
      </c>
      <c r="B127" s="37" t="s">
        <v>82</v>
      </c>
      <c r="C127" s="3" t="s">
        <v>21</v>
      </c>
      <c r="D127" s="49">
        <f>'дод 3'!E36</f>
        <v>650000</v>
      </c>
      <c r="E127" s="49">
        <f>'дод 3'!F36</f>
        <v>650000</v>
      </c>
      <c r="F127" s="49">
        <f>'дод 3'!G36</f>
        <v>0</v>
      </c>
      <c r="G127" s="49">
        <f>'дод 3'!H36</f>
        <v>0</v>
      </c>
      <c r="H127" s="49">
        <f>'дод 3'!I36</f>
        <v>0</v>
      </c>
      <c r="I127" s="49">
        <f>'дод 3'!J36</f>
        <v>0</v>
      </c>
      <c r="J127" s="49">
        <f>'дод 3'!K36</f>
        <v>0</v>
      </c>
      <c r="K127" s="49">
        <f>'дод 3'!L36</f>
        <v>0</v>
      </c>
      <c r="L127" s="49">
        <f>'дод 3'!M36</f>
        <v>0</v>
      </c>
      <c r="M127" s="49">
        <f>'дод 3'!N36</f>
        <v>0</v>
      </c>
      <c r="N127" s="49">
        <f>'дод 3'!O36</f>
        <v>0</v>
      </c>
      <c r="O127" s="49">
        <f>'дод 3'!P36</f>
        <v>650000</v>
      </c>
    </row>
    <row r="128" spans="1:15" s="54" customFormat="1" ht="34.5" customHeight="1" x14ac:dyDescent="0.25">
      <c r="A128" s="37" t="s">
        <v>83</v>
      </c>
      <c r="B128" s="37" t="s">
        <v>82</v>
      </c>
      <c r="C128" s="3" t="s">
        <v>16</v>
      </c>
      <c r="D128" s="49">
        <f>'дод 3'!E37</f>
        <v>796000</v>
      </c>
      <c r="E128" s="49">
        <f>'дод 3'!F37</f>
        <v>796000</v>
      </c>
      <c r="F128" s="49">
        <f>'дод 3'!G37</f>
        <v>0</v>
      </c>
      <c r="G128" s="49">
        <f>'дод 3'!H37</f>
        <v>0</v>
      </c>
      <c r="H128" s="49">
        <f>'дод 3'!I37</f>
        <v>0</v>
      </c>
      <c r="I128" s="49">
        <f>'дод 3'!J37</f>
        <v>0</v>
      </c>
      <c r="J128" s="49">
        <f>'дод 3'!K37</f>
        <v>0</v>
      </c>
      <c r="K128" s="49">
        <f>'дод 3'!L37</f>
        <v>0</v>
      </c>
      <c r="L128" s="49">
        <f>'дод 3'!M37</f>
        <v>0</v>
      </c>
      <c r="M128" s="49">
        <f>'дод 3'!N37</f>
        <v>0</v>
      </c>
      <c r="N128" s="49">
        <f>'дод 3'!O37</f>
        <v>0</v>
      </c>
      <c r="O128" s="49">
        <f>'дод 3'!P37</f>
        <v>796000</v>
      </c>
    </row>
    <row r="129" spans="1:15" s="54" customFormat="1" ht="36.75" customHeight="1" x14ac:dyDescent="0.25">
      <c r="A129" s="37" t="s">
        <v>119</v>
      </c>
      <c r="B129" s="37" t="s">
        <v>82</v>
      </c>
      <c r="C129" s="3" t="s">
        <v>22</v>
      </c>
      <c r="D129" s="49">
        <f>'дод 3'!E38+'дод 3'!E97</f>
        <v>25353100</v>
      </c>
      <c r="E129" s="49">
        <f>'дод 3'!F38+'дод 3'!F97</f>
        <v>25353100</v>
      </c>
      <c r="F129" s="49">
        <f>'дод 3'!G38+'дод 3'!G97</f>
        <v>19041800</v>
      </c>
      <c r="G129" s="49">
        <f>'дод 3'!H38+'дод 3'!H97</f>
        <v>826700</v>
      </c>
      <c r="H129" s="49">
        <f>'дод 3'!I38+'дод 3'!I97</f>
        <v>0</v>
      </c>
      <c r="I129" s="49">
        <f>'дод 3'!J38+'дод 3'!J97</f>
        <v>110700</v>
      </c>
      <c r="J129" s="49">
        <f>'дод 3'!K38+'дод 3'!K97</f>
        <v>110700</v>
      </c>
      <c r="K129" s="49">
        <f>'дод 3'!L38+'дод 3'!L97</f>
        <v>0</v>
      </c>
      <c r="L129" s="49">
        <f>'дод 3'!M38+'дод 3'!M97</f>
        <v>0</v>
      </c>
      <c r="M129" s="49">
        <f>'дод 3'!N38+'дод 3'!N97</f>
        <v>0</v>
      </c>
      <c r="N129" s="49">
        <f>'дод 3'!O38+'дод 3'!O97</f>
        <v>110700</v>
      </c>
      <c r="O129" s="49">
        <f>'дод 3'!P38+'дод 3'!P97</f>
        <v>25463800</v>
      </c>
    </row>
    <row r="130" spans="1:15" s="54" customFormat="1" ht="31.5" customHeight="1" x14ac:dyDescent="0.25">
      <c r="A130" s="37" t="s">
        <v>120</v>
      </c>
      <c r="B130" s="37" t="s">
        <v>82</v>
      </c>
      <c r="C130" s="3" t="s">
        <v>23</v>
      </c>
      <c r="D130" s="49">
        <f>'дод 3'!E39</f>
        <v>14065800</v>
      </c>
      <c r="E130" s="49">
        <f>'дод 3'!F39</f>
        <v>14065800</v>
      </c>
      <c r="F130" s="49">
        <f>'дод 3'!G39</f>
        <v>0</v>
      </c>
      <c r="G130" s="49">
        <f>'дод 3'!H39</f>
        <v>0</v>
      </c>
      <c r="H130" s="49">
        <f>'дод 3'!I39</f>
        <v>0</v>
      </c>
      <c r="I130" s="49">
        <f>'дод 3'!J39</f>
        <v>311700</v>
      </c>
      <c r="J130" s="49">
        <f>'дод 3'!K39</f>
        <v>311700</v>
      </c>
      <c r="K130" s="49">
        <f>'дод 3'!L39</f>
        <v>0</v>
      </c>
      <c r="L130" s="49">
        <f>'дод 3'!M39</f>
        <v>0</v>
      </c>
      <c r="M130" s="49">
        <f>'дод 3'!N39</f>
        <v>0</v>
      </c>
      <c r="N130" s="49">
        <f>'дод 3'!O39</f>
        <v>311700</v>
      </c>
      <c r="O130" s="49">
        <f>'дод 3'!P39</f>
        <v>14377500</v>
      </c>
    </row>
    <row r="131" spans="1:15" s="54" customFormat="1" ht="54" customHeight="1" x14ac:dyDescent="0.25">
      <c r="A131" s="37" t="s">
        <v>115</v>
      </c>
      <c r="B131" s="37" t="s">
        <v>82</v>
      </c>
      <c r="C131" s="3" t="s">
        <v>116</v>
      </c>
      <c r="D131" s="49">
        <f>'дод 3'!E40</f>
        <v>4889100</v>
      </c>
      <c r="E131" s="49">
        <f>'дод 3'!F40</f>
        <v>4889100</v>
      </c>
      <c r="F131" s="49">
        <f>'дод 3'!G40</f>
        <v>2987400</v>
      </c>
      <c r="G131" s="49">
        <f>'дод 3'!H40</f>
        <v>288100</v>
      </c>
      <c r="H131" s="49">
        <f>'дод 3'!I40</f>
        <v>0</v>
      </c>
      <c r="I131" s="49">
        <f>'дод 3'!J40</f>
        <v>1772994</v>
      </c>
      <c r="J131" s="49">
        <f>'дод 3'!K40</f>
        <v>1560000</v>
      </c>
      <c r="K131" s="49">
        <f>'дод 3'!L40</f>
        <v>212994</v>
      </c>
      <c r="L131" s="49">
        <f>'дод 3'!M40</f>
        <v>119291</v>
      </c>
      <c r="M131" s="49">
        <f>'дод 3'!N40</f>
        <v>50432</v>
      </c>
      <c r="N131" s="49">
        <f>'дод 3'!O40</f>
        <v>1560000</v>
      </c>
      <c r="O131" s="49">
        <f>'дод 3'!P40</f>
        <v>6662094</v>
      </c>
    </row>
    <row r="132" spans="1:15" s="54" customFormat="1" ht="35.25" customHeight="1" x14ac:dyDescent="0.25">
      <c r="A132" s="37" t="s">
        <v>118</v>
      </c>
      <c r="B132" s="37" t="s">
        <v>82</v>
      </c>
      <c r="C132" s="3" t="s">
        <v>117</v>
      </c>
      <c r="D132" s="49">
        <f>'дод 3'!E41</f>
        <v>11366300</v>
      </c>
      <c r="E132" s="49">
        <f>'дод 3'!F41</f>
        <v>11366300</v>
      </c>
      <c r="F132" s="49">
        <f>'дод 3'!G41</f>
        <v>0</v>
      </c>
      <c r="G132" s="49">
        <f>'дод 3'!H41</f>
        <v>0</v>
      </c>
      <c r="H132" s="49">
        <f>'дод 3'!I41</f>
        <v>0</v>
      </c>
      <c r="I132" s="49">
        <f>'дод 3'!J41</f>
        <v>0</v>
      </c>
      <c r="J132" s="49">
        <f>'дод 3'!K41</f>
        <v>0</v>
      </c>
      <c r="K132" s="49">
        <f>'дод 3'!L41</f>
        <v>0</v>
      </c>
      <c r="L132" s="49">
        <f>'дод 3'!M41</f>
        <v>0</v>
      </c>
      <c r="M132" s="49">
        <f>'дод 3'!N41</f>
        <v>0</v>
      </c>
      <c r="N132" s="49">
        <f>'дод 3'!O41</f>
        <v>0</v>
      </c>
      <c r="O132" s="49">
        <f>'дод 3'!P41</f>
        <v>11366300</v>
      </c>
    </row>
    <row r="133" spans="1:15" s="52" customFormat="1" ht="18" customHeight="1" x14ac:dyDescent="0.25">
      <c r="A133" s="38" t="s">
        <v>67</v>
      </c>
      <c r="B133" s="41"/>
      <c r="C133" s="2" t="s">
        <v>68</v>
      </c>
      <c r="D133" s="48">
        <f>D135+D136+D137+D138+D139+D140+D143+D144</f>
        <v>277567579.48000002</v>
      </c>
      <c r="E133" s="48">
        <f t="shared" ref="E133:O133" si="19">E135+E136+E137+E138+E139+E140+E143+E144</f>
        <v>248767579.47999999</v>
      </c>
      <c r="F133" s="48">
        <f t="shared" si="19"/>
        <v>0</v>
      </c>
      <c r="G133" s="48">
        <f t="shared" si="19"/>
        <v>34529000</v>
      </c>
      <c r="H133" s="48">
        <f t="shared" si="19"/>
        <v>28800000</v>
      </c>
      <c r="I133" s="48">
        <f t="shared" si="19"/>
        <v>108164542.88999999</v>
      </c>
      <c r="J133" s="48">
        <f t="shared" si="19"/>
        <v>106223002.88999999</v>
      </c>
      <c r="K133" s="48">
        <f t="shared" si="19"/>
        <v>0</v>
      </c>
      <c r="L133" s="48">
        <f t="shared" si="19"/>
        <v>0</v>
      </c>
      <c r="M133" s="48">
        <f t="shared" si="19"/>
        <v>0</v>
      </c>
      <c r="N133" s="48">
        <f t="shared" si="19"/>
        <v>108164542.88999999</v>
      </c>
      <c r="O133" s="48">
        <f t="shared" si="19"/>
        <v>385732122.36999995</v>
      </c>
    </row>
    <row r="134" spans="1:15" s="52" customFormat="1" ht="110.25" hidden="1" customHeight="1" x14ac:dyDescent="0.25">
      <c r="A134" s="38"/>
      <c r="B134" s="41"/>
      <c r="C134" s="2" t="s">
        <v>457</v>
      </c>
      <c r="D134" s="48">
        <f>D142</f>
        <v>0</v>
      </c>
      <c r="E134" s="48">
        <f t="shared" ref="E134:O134" si="20">E142</f>
        <v>0</v>
      </c>
      <c r="F134" s="48">
        <f t="shared" si="20"/>
        <v>0</v>
      </c>
      <c r="G134" s="48">
        <f t="shared" si="20"/>
        <v>0</v>
      </c>
      <c r="H134" s="48">
        <f t="shared" si="20"/>
        <v>0</v>
      </c>
      <c r="I134" s="48">
        <f t="shared" si="20"/>
        <v>0</v>
      </c>
      <c r="J134" s="48">
        <f t="shared" si="20"/>
        <v>0</v>
      </c>
      <c r="K134" s="48">
        <f t="shared" si="20"/>
        <v>0</v>
      </c>
      <c r="L134" s="48">
        <f t="shared" si="20"/>
        <v>0</v>
      </c>
      <c r="M134" s="48">
        <f t="shared" si="20"/>
        <v>0</v>
      </c>
      <c r="N134" s="48">
        <f t="shared" si="20"/>
        <v>0</v>
      </c>
      <c r="O134" s="48">
        <f t="shared" si="20"/>
        <v>0</v>
      </c>
    </row>
    <row r="135" spans="1:15" s="54" customFormat="1" ht="21.75" customHeight="1" x14ac:dyDescent="0.25">
      <c r="A135" s="37" t="s">
        <v>131</v>
      </c>
      <c r="B135" s="37" t="s">
        <v>69</v>
      </c>
      <c r="C135" s="3" t="s">
        <v>132</v>
      </c>
      <c r="D135" s="49">
        <f>'дод 3'!E201</f>
        <v>0</v>
      </c>
      <c r="E135" s="49">
        <f>'дод 3'!F201</f>
        <v>0</v>
      </c>
      <c r="F135" s="49">
        <f>'дод 3'!G201</f>
        <v>0</v>
      </c>
      <c r="G135" s="49">
        <f>'дод 3'!H201</f>
        <v>0</v>
      </c>
      <c r="H135" s="49">
        <f>'дод 3'!I201</f>
        <v>0</v>
      </c>
      <c r="I135" s="49">
        <f>'дод 3'!J201</f>
        <v>7457272</v>
      </c>
      <c r="J135" s="49">
        <f>'дод 3'!K201</f>
        <v>7420792</v>
      </c>
      <c r="K135" s="49">
        <f>'дод 3'!L201</f>
        <v>0</v>
      </c>
      <c r="L135" s="49">
        <f>'дод 3'!M201</f>
        <v>0</v>
      </c>
      <c r="M135" s="49">
        <f>'дод 3'!N201</f>
        <v>0</v>
      </c>
      <c r="N135" s="49">
        <f>'дод 3'!O201</f>
        <v>7457272</v>
      </c>
      <c r="O135" s="49">
        <f>'дод 3'!P201</f>
        <v>7457272</v>
      </c>
    </row>
    <row r="136" spans="1:15" s="54" customFormat="1" ht="36.75" customHeight="1" x14ac:dyDescent="0.25">
      <c r="A136" s="37" t="s">
        <v>133</v>
      </c>
      <c r="B136" s="37" t="s">
        <v>71</v>
      </c>
      <c r="C136" s="3" t="s">
        <v>151</v>
      </c>
      <c r="D136" s="49">
        <f>'дод 3'!E202</f>
        <v>29110000</v>
      </c>
      <c r="E136" s="49">
        <f>'дод 3'!F202</f>
        <v>610000</v>
      </c>
      <c r="F136" s="49">
        <f>'дод 3'!G202</f>
        <v>0</v>
      </c>
      <c r="G136" s="49">
        <f>'дод 3'!H202</f>
        <v>0</v>
      </c>
      <c r="H136" s="49">
        <f>'дод 3'!I202</f>
        <v>28500000</v>
      </c>
      <c r="I136" s="49">
        <f>'дод 3'!J202</f>
        <v>230000</v>
      </c>
      <c r="J136" s="49">
        <f>'дод 3'!K202</f>
        <v>230000</v>
      </c>
      <c r="K136" s="49">
        <f>'дод 3'!L202</f>
        <v>0</v>
      </c>
      <c r="L136" s="49">
        <f>'дод 3'!M202</f>
        <v>0</v>
      </c>
      <c r="M136" s="49">
        <f>'дод 3'!N202</f>
        <v>0</v>
      </c>
      <c r="N136" s="49">
        <f>'дод 3'!O202</f>
        <v>230000</v>
      </c>
      <c r="O136" s="49">
        <f>'дод 3'!P202</f>
        <v>29340000</v>
      </c>
    </row>
    <row r="137" spans="1:15" s="54" customFormat="1" ht="22.5" customHeight="1" x14ac:dyDescent="0.25">
      <c r="A137" s="40" t="s">
        <v>264</v>
      </c>
      <c r="B137" s="40" t="s">
        <v>71</v>
      </c>
      <c r="C137" s="3" t="s">
        <v>265</v>
      </c>
      <c r="D137" s="49">
        <f>'дод 3'!E203</f>
        <v>99980</v>
      </c>
      <c r="E137" s="49">
        <f>'дод 3'!F203</f>
        <v>99980</v>
      </c>
      <c r="F137" s="49">
        <f>'дод 3'!G203</f>
        <v>0</v>
      </c>
      <c r="G137" s="49">
        <f>'дод 3'!H203</f>
        <v>0</v>
      </c>
      <c r="H137" s="49">
        <f>'дод 3'!I203</f>
        <v>0</v>
      </c>
      <c r="I137" s="49">
        <f>'дод 3'!J203</f>
        <v>12539600</v>
      </c>
      <c r="J137" s="49">
        <f>'дод 3'!K203</f>
        <v>12489600</v>
      </c>
      <c r="K137" s="49">
        <f>'дод 3'!L203</f>
        <v>0</v>
      </c>
      <c r="L137" s="49">
        <f>'дод 3'!M203</f>
        <v>0</v>
      </c>
      <c r="M137" s="49">
        <f>'дод 3'!N203</f>
        <v>0</v>
      </c>
      <c r="N137" s="49">
        <f>'дод 3'!O203</f>
        <v>12539600</v>
      </c>
      <c r="O137" s="49">
        <f>'дод 3'!P203</f>
        <v>12639580</v>
      </c>
    </row>
    <row r="138" spans="1:15" s="54" customFormat="1" ht="33" customHeight="1" x14ac:dyDescent="0.25">
      <c r="A138" s="37" t="s">
        <v>267</v>
      </c>
      <c r="B138" s="37" t="s">
        <v>71</v>
      </c>
      <c r="C138" s="3" t="s">
        <v>352</v>
      </c>
      <c r="D138" s="49">
        <f>'дод 3'!E204</f>
        <v>100000</v>
      </c>
      <c r="E138" s="49">
        <f>'дод 3'!F204</f>
        <v>100000</v>
      </c>
      <c r="F138" s="49">
        <f>'дод 3'!G204</f>
        <v>0</v>
      </c>
      <c r="G138" s="49">
        <f>'дод 3'!H204</f>
        <v>0</v>
      </c>
      <c r="H138" s="49">
        <f>'дод 3'!I204</f>
        <v>0</v>
      </c>
      <c r="I138" s="49">
        <f>'дод 3'!J204</f>
        <v>0</v>
      </c>
      <c r="J138" s="49">
        <f>'дод 3'!K204</f>
        <v>0</v>
      </c>
      <c r="K138" s="49">
        <f>'дод 3'!L204</f>
        <v>0</v>
      </c>
      <c r="L138" s="49">
        <f>'дод 3'!M204</f>
        <v>0</v>
      </c>
      <c r="M138" s="49">
        <f>'дод 3'!N204</f>
        <v>0</v>
      </c>
      <c r="N138" s="49">
        <f>'дод 3'!O204</f>
        <v>0</v>
      </c>
      <c r="O138" s="49">
        <f>'дод 3'!P204</f>
        <v>100000</v>
      </c>
    </row>
    <row r="139" spans="1:15" s="54" customFormat="1" ht="52.5" customHeight="1" x14ac:dyDescent="0.25">
      <c r="A139" s="37" t="s">
        <v>70</v>
      </c>
      <c r="B139" s="37" t="s">
        <v>71</v>
      </c>
      <c r="C139" s="3" t="s">
        <v>136</v>
      </c>
      <c r="D139" s="49">
        <f>'дод 3'!E205</f>
        <v>300000</v>
      </c>
      <c r="E139" s="49">
        <f>'дод 3'!F205</f>
        <v>0</v>
      </c>
      <c r="F139" s="49">
        <f>'дод 3'!G205</f>
        <v>0</v>
      </c>
      <c r="G139" s="49">
        <f>'дод 3'!H205</f>
        <v>0</v>
      </c>
      <c r="H139" s="49">
        <f>'дод 3'!I205</f>
        <v>300000</v>
      </c>
      <c r="I139" s="49">
        <f>'дод 3'!J205</f>
        <v>0</v>
      </c>
      <c r="J139" s="49">
        <f>'дод 3'!K205</f>
        <v>0</v>
      </c>
      <c r="K139" s="49">
        <f>'дод 3'!L205</f>
        <v>0</v>
      </c>
      <c r="L139" s="49">
        <f>'дод 3'!M205</f>
        <v>0</v>
      </c>
      <c r="M139" s="49">
        <f>'дод 3'!N205</f>
        <v>0</v>
      </c>
      <c r="N139" s="49">
        <f>'дод 3'!O205</f>
        <v>0</v>
      </c>
      <c r="O139" s="49">
        <f>'дод 3'!P205</f>
        <v>300000</v>
      </c>
    </row>
    <row r="140" spans="1:15" ht="24" customHeight="1" x14ac:dyDescent="0.25">
      <c r="A140" s="37" t="s">
        <v>134</v>
      </c>
      <c r="B140" s="37" t="s">
        <v>71</v>
      </c>
      <c r="C140" s="3" t="s">
        <v>135</v>
      </c>
      <c r="D140" s="49">
        <f>'дод 3'!E206+'дод 3'!E234</f>
        <v>215627372.66</v>
      </c>
      <c r="E140" s="49">
        <f>'дод 3'!F206+'дод 3'!F234</f>
        <v>215627372.66</v>
      </c>
      <c r="F140" s="49">
        <f>'дод 3'!G206+'дод 3'!G234</f>
        <v>0</v>
      </c>
      <c r="G140" s="49">
        <f>'дод 3'!H206+'дод 3'!H234</f>
        <v>34504500</v>
      </c>
      <c r="H140" s="49">
        <f>'дод 3'!I206+'дод 3'!I234</f>
        <v>0</v>
      </c>
      <c r="I140" s="49">
        <f>'дод 3'!J206+'дод 3'!J234</f>
        <v>86082610.889999986</v>
      </c>
      <c r="J140" s="49">
        <f>'дод 3'!K206+'дод 3'!K234</f>
        <v>86082610.889999986</v>
      </c>
      <c r="K140" s="49">
        <f>'дод 3'!L206+'дод 3'!L234</f>
        <v>0</v>
      </c>
      <c r="L140" s="49">
        <f>'дод 3'!M206+'дод 3'!M234</f>
        <v>0</v>
      </c>
      <c r="M140" s="49">
        <f>'дод 3'!N206+'дод 3'!N234</f>
        <v>0</v>
      </c>
      <c r="N140" s="49">
        <f>'дод 3'!O206+'дод 3'!O234</f>
        <v>86082610.889999986</v>
      </c>
      <c r="O140" s="49">
        <f>'дод 3'!P206+'дод 3'!P234</f>
        <v>301709983.54999995</v>
      </c>
    </row>
    <row r="141" spans="1:15" ht="78.75" hidden="1" customHeight="1" x14ac:dyDescent="0.25">
      <c r="A141" s="37">
        <v>6083</v>
      </c>
      <c r="B141" s="59" t="s">
        <v>69</v>
      </c>
      <c r="C141" s="11" t="s">
        <v>449</v>
      </c>
      <c r="D141" s="49">
        <f>'дод 3'!E180</f>
        <v>0</v>
      </c>
      <c r="E141" s="49">
        <f>'дод 3'!F180</f>
        <v>0</v>
      </c>
      <c r="F141" s="49">
        <f>'дод 3'!G180</f>
        <v>0</v>
      </c>
      <c r="G141" s="49">
        <f>'дод 3'!H180</f>
        <v>0</v>
      </c>
      <c r="H141" s="49">
        <f>'дод 3'!I180</f>
        <v>0</v>
      </c>
      <c r="I141" s="49">
        <f>'дод 3'!J180</f>
        <v>0</v>
      </c>
      <c r="J141" s="49">
        <f>'дод 3'!K180</f>
        <v>0</v>
      </c>
      <c r="K141" s="49">
        <f>'дод 3'!L180</f>
        <v>0</v>
      </c>
      <c r="L141" s="49">
        <f>'дод 3'!M180</f>
        <v>0</v>
      </c>
      <c r="M141" s="49">
        <f>'дод 3'!N180</f>
        <v>0</v>
      </c>
      <c r="N141" s="49">
        <f>'дод 3'!O180</f>
        <v>0</v>
      </c>
      <c r="O141" s="49">
        <f>'дод 3'!P180</f>
        <v>0</v>
      </c>
    </row>
    <row r="142" spans="1:15" s="54" customFormat="1" ht="110.25" hidden="1" customHeight="1" x14ac:dyDescent="0.25">
      <c r="A142" s="83"/>
      <c r="B142" s="97"/>
      <c r="C142" s="98" t="s">
        <v>457</v>
      </c>
      <c r="D142" s="85">
        <f>'дод 3'!E181</f>
        <v>0</v>
      </c>
      <c r="E142" s="85">
        <f>'дод 3'!F181</f>
        <v>0</v>
      </c>
      <c r="F142" s="85">
        <f>'дод 3'!G181</f>
        <v>0</v>
      </c>
      <c r="G142" s="85">
        <f>'дод 3'!H181</f>
        <v>0</v>
      </c>
      <c r="H142" s="85">
        <f>'дод 3'!I181</f>
        <v>0</v>
      </c>
      <c r="I142" s="85">
        <f>'дод 3'!J181</f>
        <v>0</v>
      </c>
      <c r="J142" s="85">
        <f>'дод 3'!K181</f>
        <v>0</v>
      </c>
      <c r="K142" s="85">
        <f>'дод 3'!L181</f>
        <v>0</v>
      </c>
      <c r="L142" s="85">
        <f>'дод 3'!M181</f>
        <v>0</v>
      </c>
      <c r="M142" s="85">
        <f>'дод 3'!N181</f>
        <v>0</v>
      </c>
      <c r="N142" s="85">
        <f>'дод 3'!O181</f>
        <v>0</v>
      </c>
      <c r="O142" s="85">
        <f>'дод 3'!P181</f>
        <v>0</v>
      </c>
    </row>
    <row r="143" spans="1:15" s="54" customFormat="1" ht="53.25" customHeight="1" x14ac:dyDescent="0.25">
      <c r="A143" s="37" t="s">
        <v>138</v>
      </c>
      <c r="B143" s="42" t="s">
        <v>69</v>
      </c>
      <c r="C143" s="3" t="s">
        <v>139</v>
      </c>
      <c r="D143" s="49">
        <f>'дод 3'!E235</f>
        <v>0</v>
      </c>
      <c r="E143" s="49">
        <f>'дод 3'!F235</f>
        <v>0</v>
      </c>
      <c r="F143" s="49">
        <f>'дод 3'!G235</f>
        <v>0</v>
      </c>
      <c r="G143" s="49">
        <f>'дод 3'!H235</f>
        <v>0</v>
      </c>
      <c r="H143" s="49">
        <f>'дод 3'!I235</f>
        <v>0</v>
      </c>
      <c r="I143" s="49">
        <f>'дод 3'!J235</f>
        <v>70060</v>
      </c>
      <c r="J143" s="49">
        <f>'дод 3'!K235</f>
        <v>0</v>
      </c>
      <c r="K143" s="49">
        <f>'дод 3'!L235</f>
        <v>0</v>
      </c>
      <c r="L143" s="49">
        <f>'дод 3'!M235</f>
        <v>0</v>
      </c>
      <c r="M143" s="49">
        <f>'дод 3'!N235</f>
        <v>0</v>
      </c>
      <c r="N143" s="49">
        <f>'дод 3'!O235</f>
        <v>70060</v>
      </c>
      <c r="O143" s="49">
        <f>'дод 3'!P235</f>
        <v>70060</v>
      </c>
    </row>
    <row r="144" spans="1:15" ht="36" customHeight="1" x14ac:dyDescent="0.25">
      <c r="A144" s="37" t="s">
        <v>145</v>
      </c>
      <c r="B144" s="42" t="s">
        <v>319</v>
      </c>
      <c r="C144" s="3" t="s">
        <v>146</v>
      </c>
      <c r="D144" s="49">
        <f>'дод 3'!E207+'дод 3'!E252</f>
        <v>32330226.82</v>
      </c>
      <c r="E144" s="49">
        <f>'дод 3'!F207+'дод 3'!F252</f>
        <v>32330226.82</v>
      </c>
      <c r="F144" s="49">
        <f>'дод 3'!G207+'дод 3'!G252</f>
        <v>0</v>
      </c>
      <c r="G144" s="49">
        <f>'дод 3'!H207+'дод 3'!H252</f>
        <v>24500</v>
      </c>
      <c r="H144" s="49">
        <f>'дод 3'!I207+'дод 3'!I252</f>
        <v>0</v>
      </c>
      <c r="I144" s="49">
        <f>'дод 3'!J207+'дод 3'!J252</f>
        <v>1785000</v>
      </c>
      <c r="J144" s="49">
        <f>'дод 3'!K207+'дод 3'!K252</f>
        <v>0</v>
      </c>
      <c r="K144" s="49">
        <f>'дод 3'!L207+'дод 3'!L252</f>
        <v>0</v>
      </c>
      <c r="L144" s="49">
        <f>'дод 3'!M207+'дод 3'!M252</f>
        <v>0</v>
      </c>
      <c r="M144" s="49">
        <f>'дод 3'!N207+'дод 3'!N252</f>
        <v>0</v>
      </c>
      <c r="N144" s="49">
        <f>'дод 3'!O207+'дод 3'!O252</f>
        <v>1785000</v>
      </c>
      <c r="O144" s="49">
        <f>'дод 3'!P207+'дод 3'!P252</f>
        <v>34115226.82</v>
      </c>
    </row>
    <row r="145" spans="1:15" s="52" customFormat="1" ht="21.75" customHeight="1" x14ac:dyDescent="0.25">
      <c r="A145" s="38" t="s">
        <v>140</v>
      </c>
      <c r="B145" s="41"/>
      <c r="C145" s="2" t="s">
        <v>416</v>
      </c>
      <c r="D145" s="48">
        <f>D149+D151+D167+D177+D179+D191</f>
        <v>71503172</v>
      </c>
      <c r="E145" s="48">
        <f t="shared" ref="E145:O145" si="21">E149+E151+E167+E177+E179+E191</f>
        <v>20343676</v>
      </c>
      <c r="F145" s="48">
        <f t="shared" si="21"/>
        <v>0</v>
      </c>
      <c r="G145" s="48">
        <f t="shared" si="21"/>
        <v>0</v>
      </c>
      <c r="H145" s="48">
        <f t="shared" si="21"/>
        <v>51159496</v>
      </c>
      <c r="I145" s="48">
        <f t="shared" si="21"/>
        <v>398639621.69999999</v>
      </c>
      <c r="J145" s="48">
        <f t="shared" si="21"/>
        <v>383351597.69999999</v>
      </c>
      <c r="K145" s="48">
        <f t="shared" si="21"/>
        <v>1284090</v>
      </c>
      <c r="L145" s="48">
        <f t="shared" si="21"/>
        <v>0</v>
      </c>
      <c r="M145" s="48">
        <f t="shared" si="21"/>
        <v>0</v>
      </c>
      <c r="N145" s="48">
        <f t="shared" si="21"/>
        <v>397355531.69999999</v>
      </c>
      <c r="O145" s="48">
        <f t="shared" si="21"/>
        <v>470142793.69999999</v>
      </c>
    </row>
    <row r="146" spans="1:15" s="53" customFormat="1" ht="47.25" hidden="1" customHeight="1" x14ac:dyDescent="0.25">
      <c r="A146" s="76"/>
      <c r="B146" s="77"/>
      <c r="C146" s="80" t="s">
        <v>397</v>
      </c>
      <c r="D146" s="81" t="e">
        <f>D152</f>
        <v>#REF!</v>
      </c>
      <c r="E146" s="81" t="e">
        <f t="shared" ref="E146:O146" si="22">E152</f>
        <v>#REF!</v>
      </c>
      <c r="F146" s="81" t="e">
        <f t="shared" si="22"/>
        <v>#REF!</v>
      </c>
      <c r="G146" s="81" t="e">
        <f t="shared" si="22"/>
        <v>#REF!</v>
      </c>
      <c r="H146" s="81" t="e">
        <f t="shared" si="22"/>
        <v>#REF!</v>
      </c>
      <c r="I146" s="81" t="e">
        <f t="shared" si="22"/>
        <v>#REF!</v>
      </c>
      <c r="J146" s="81" t="e">
        <f t="shared" si="22"/>
        <v>#REF!</v>
      </c>
      <c r="K146" s="81" t="e">
        <f t="shared" si="22"/>
        <v>#REF!</v>
      </c>
      <c r="L146" s="81" t="e">
        <f t="shared" si="22"/>
        <v>#REF!</v>
      </c>
      <c r="M146" s="81" t="e">
        <f t="shared" si="22"/>
        <v>#REF!</v>
      </c>
      <c r="N146" s="81" t="e">
        <f t="shared" si="22"/>
        <v>#REF!</v>
      </c>
      <c r="O146" s="81" t="e">
        <f t="shared" si="22"/>
        <v>#REF!</v>
      </c>
    </row>
    <row r="147" spans="1:15" s="53" customFormat="1" ht="94.5" hidden="1" customHeight="1" x14ac:dyDescent="0.25">
      <c r="A147" s="76"/>
      <c r="B147" s="77"/>
      <c r="C147" s="80" t="s">
        <v>406</v>
      </c>
      <c r="D147" s="81">
        <f>D168</f>
        <v>0</v>
      </c>
      <c r="E147" s="81">
        <f t="shared" ref="E147:N147" si="23">E168</f>
        <v>0</v>
      </c>
      <c r="F147" s="81">
        <f t="shared" si="23"/>
        <v>0</v>
      </c>
      <c r="G147" s="81">
        <f t="shared" si="23"/>
        <v>0</v>
      </c>
      <c r="H147" s="81">
        <f t="shared" si="23"/>
        <v>0</v>
      </c>
      <c r="I147" s="81">
        <f t="shared" si="23"/>
        <v>0</v>
      </c>
      <c r="J147" s="81">
        <f t="shared" si="23"/>
        <v>0</v>
      </c>
      <c r="K147" s="81">
        <f t="shared" si="23"/>
        <v>0</v>
      </c>
      <c r="L147" s="81">
        <f t="shared" si="23"/>
        <v>0</v>
      </c>
      <c r="M147" s="81">
        <f t="shared" si="23"/>
        <v>0</v>
      </c>
      <c r="N147" s="81">
        <f t="shared" si="23"/>
        <v>0</v>
      </c>
      <c r="O147" s="81">
        <f t="shared" ref="O147" si="24">O168</f>
        <v>0</v>
      </c>
    </row>
    <row r="148" spans="1:15" s="53" customFormat="1" ht="18" customHeight="1" x14ac:dyDescent="0.25">
      <c r="A148" s="76"/>
      <c r="B148" s="76"/>
      <c r="C148" s="88" t="s">
        <v>429</v>
      </c>
      <c r="D148" s="81">
        <f>D180</f>
        <v>0</v>
      </c>
      <c r="E148" s="81">
        <f t="shared" ref="E148:O148" si="25">E180</f>
        <v>0</v>
      </c>
      <c r="F148" s="81">
        <f t="shared" si="25"/>
        <v>0</v>
      </c>
      <c r="G148" s="81">
        <f t="shared" si="25"/>
        <v>0</v>
      </c>
      <c r="H148" s="81">
        <f t="shared" si="25"/>
        <v>0</v>
      </c>
      <c r="I148" s="81">
        <f t="shared" si="25"/>
        <v>127771665.12</v>
      </c>
      <c r="J148" s="81">
        <f t="shared" si="25"/>
        <v>127771665.12</v>
      </c>
      <c r="K148" s="81">
        <f t="shared" si="25"/>
        <v>0</v>
      </c>
      <c r="L148" s="81">
        <f t="shared" si="25"/>
        <v>0</v>
      </c>
      <c r="M148" s="81">
        <f t="shared" si="25"/>
        <v>0</v>
      </c>
      <c r="N148" s="81">
        <f t="shared" si="25"/>
        <v>127771665.12</v>
      </c>
      <c r="O148" s="81">
        <f t="shared" si="25"/>
        <v>127771665.12</v>
      </c>
    </row>
    <row r="149" spans="1:15" s="52" customFormat="1" x14ac:dyDescent="0.25">
      <c r="A149" s="38" t="s">
        <v>147</v>
      </c>
      <c r="B149" s="41"/>
      <c r="C149" s="2" t="s">
        <v>148</v>
      </c>
      <c r="D149" s="48">
        <f t="shared" ref="D149:O149" si="26">D150</f>
        <v>450000</v>
      </c>
      <c r="E149" s="48">
        <f t="shared" si="26"/>
        <v>450000</v>
      </c>
      <c r="F149" s="48">
        <f t="shared" si="26"/>
        <v>0</v>
      </c>
      <c r="G149" s="48">
        <f t="shared" si="26"/>
        <v>0</v>
      </c>
      <c r="H149" s="48">
        <f t="shared" si="26"/>
        <v>0</v>
      </c>
      <c r="I149" s="48">
        <f t="shared" si="26"/>
        <v>0</v>
      </c>
      <c r="J149" s="48">
        <f t="shared" si="26"/>
        <v>0</v>
      </c>
      <c r="K149" s="48">
        <f t="shared" si="26"/>
        <v>0</v>
      </c>
      <c r="L149" s="48">
        <f t="shared" si="26"/>
        <v>0</v>
      </c>
      <c r="M149" s="48">
        <f t="shared" si="26"/>
        <v>0</v>
      </c>
      <c r="N149" s="48">
        <f t="shared" si="26"/>
        <v>0</v>
      </c>
      <c r="O149" s="48">
        <f t="shared" si="26"/>
        <v>450000</v>
      </c>
    </row>
    <row r="150" spans="1:15" ht="24" customHeight="1" x14ac:dyDescent="0.25">
      <c r="A150" s="37" t="s">
        <v>141</v>
      </c>
      <c r="B150" s="37" t="s">
        <v>85</v>
      </c>
      <c r="C150" s="3" t="s">
        <v>353</v>
      </c>
      <c r="D150" s="49">
        <f>'дод 3'!E261</f>
        <v>450000</v>
      </c>
      <c r="E150" s="49">
        <f>'дод 3'!F261</f>
        <v>450000</v>
      </c>
      <c r="F150" s="49">
        <f>'дод 3'!G261</f>
        <v>0</v>
      </c>
      <c r="G150" s="49">
        <f>'дод 3'!H261</f>
        <v>0</v>
      </c>
      <c r="H150" s="49">
        <f>'дод 3'!I261</f>
        <v>0</v>
      </c>
      <c r="I150" s="49">
        <f>'дод 3'!J261</f>
        <v>0</v>
      </c>
      <c r="J150" s="49">
        <f>'дод 3'!K261</f>
        <v>0</v>
      </c>
      <c r="K150" s="49">
        <f>'дод 3'!L261</f>
        <v>0</v>
      </c>
      <c r="L150" s="49">
        <f>'дод 3'!M261</f>
        <v>0</v>
      </c>
      <c r="M150" s="49">
        <f>'дод 3'!N261</f>
        <v>0</v>
      </c>
      <c r="N150" s="49">
        <f>'дод 3'!O261</f>
        <v>0</v>
      </c>
      <c r="O150" s="49">
        <f>'дод 3'!P261</f>
        <v>450000</v>
      </c>
    </row>
    <row r="151" spans="1:15" s="52" customFormat="1" ht="18.75" customHeight="1" x14ac:dyDescent="0.25">
      <c r="A151" s="38" t="s">
        <v>99</v>
      </c>
      <c r="B151" s="38"/>
      <c r="C151" s="13" t="s">
        <v>482</v>
      </c>
      <c r="D151" s="48">
        <f>D153+D154+D155+D156+D157+D158+D159+D160+D161+D162+D166</f>
        <v>104420</v>
      </c>
      <c r="E151" s="48">
        <f t="shared" ref="E151:O151" si="27">E153+E154+E155+E156+E157+E158+E159+E160+E161+E162+E166</f>
        <v>104420</v>
      </c>
      <c r="F151" s="48">
        <f t="shared" si="27"/>
        <v>0</v>
      </c>
      <c r="G151" s="48">
        <f t="shared" si="27"/>
        <v>0</v>
      </c>
      <c r="H151" s="48">
        <f t="shared" si="27"/>
        <v>0</v>
      </c>
      <c r="I151" s="48">
        <f t="shared" si="27"/>
        <v>169586645.57999998</v>
      </c>
      <c r="J151" s="48">
        <f t="shared" si="27"/>
        <v>169586645.57999998</v>
      </c>
      <c r="K151" s="48">
        <f t="shared" si="27"/>
        <v>0</v>
      </c>
      <c r="L151" s="48">
        <f t="shared" si="27"/>
        <v>0</v>
      </c>
      <c r="M151" s="48">
        <f t="shared" si="27"/>
        <v>0</v>
      </c>
      <c r="N151" s="48">
        <f t="shared" si="27"/>
        <v>169586645.57999998</v>
      </c>
      <c r="O151" s="48">
        <f t="shared" si="27"/>
        <v>169691065.57999998</v>
      </c>
    </row>
    <row r="152" spans="1:15" s="53" customFormat="1" ht="47.25" hidden="1" customHeight="1" x14ac:dyDescent="0.25">
      <c r="A152" s="76"/>
      <c r="B152" s="76"/>
      <c r="C152" s="80" t="s">
        <v>397</v>
      </c>
      <c r="D152" s="81" t="e">
        <f>D165</f>
        <v>#REF!</v>
      </c>
      <c r="E152" s="81" t="e">
        <f t="shared" ref="E152:O152" si="28">E165</f>
        <v>#REF!</v>
      </c>
      <c r="F152" s="81" t="e">
        <f t="shared" si="28"/>
        <v>#REF!</v>
      </c>
      <c r="G152" s="81" t="e">
        <f t="shared" si="28"/>
        <v>#REF!</v>
      </c>
      <c r="H152" s="81" t="e">
        <f t="shared" si="28"/>
        <v>#REF!</v>
      </c>
      <c r="I152" s="81" t="e">
        <f t="shared" si="28"/>
        <v>#REF!</v>
      </c>
      <c r="J152" s="81" t="e">
        <f t="shared" si="28"/>
        <v>#REF!</v>
      </c>
      <c r="K152" s="81" t="e">
        <f t="shared" si="28"/>
        <v>#REF!</v>
      </c>
      <c r="L152" s="81" t="e">
        <f t="shared" si="28"/>
        <v>#REF!</v>
      </c>
      <c r="M152" s="81" t="e">
        <f t="shared" si="28"/>
        <v>#REF!</v>
      </c>
      <c r="N152" s="81" t="e">
        <f t="shared" si="28"/>
        <v>#REF!</v>
      </c>
      <c r="O152" s="81" t="e">
        <f t="shared" si="28"/>
        <v>#REF!</v>
      </c>
    </row>
    <row r="153" spans="1:15" ht="22.5" customHeight="1" x14ac:dyDescent="0.25">
      <c r="A153" s="40" t="s">
        <v>276</v>
      </c>
      <c r="B153" s="40" t="s">
        <v>114</v>
      </c>
      <c r="C153" s="3" t="s">
        <v>285</v>
      </c>
      <c r="D153" s="49">
        <f>'дод 3'!E236+'дод 3'!E208</f>
        <v>0</v>
      </c>
      <c r="E153" s="49">
        <f>'дод 3'!F236+'дод 3'!F208</f>
        <v>0</v>
      </c>
      <c r="F153" s="49">
        <f>'дод 3'!G236+'дод 3'!G208</f>
        <v>0</v>
      </c>
      <c r="G153" s="49">
        <f>'дод 3'!H236+'дод 3'!H208</f>
        <v>0</v>
      </c>
      <c r="H153" s="49">
        <f>'дод 3'!I236+'дод 3'!I208</f>
        <v>0</v>
      </c>
      <c r="I153" s="49">
        <f>'дод 3'!J236+'дод 3'!J208</f>
        <v>20348463</v>
      </c>
      <c r="J153" s="49">
        <f>'дод 3'!K236+'дод 3'!K208</f>
        <v>20348463</v>
      </c>
      <c r="K153" s="49">
        <f>'дод 3'!L236+'дод 3'!L208</f>
        <v>0</v>
      </c>
      <c r="L153" s="49">
        <f>'дод 3'!M236+'дод 3'!M208</f>
        <v>0</v>
      </c>
      <c r="M153" s="49">
        <f>'дод 3'!N236+'дод 3'!N208</f>
        <v>0</v>
      </c>
      <c r="N153" s="49">
        <f>'дод 3'!O236+'дод 3'!O208</f>
        <v>20348463</v>
      </c>
      <c r="O153" s="49">
        <f>'дод 3'!P236+'дод 3'!P208</f>
        <v>20348463</v>
      </c>
    </row>
    <row r="154" spans="1:15" s="54" customFormat="1" ht="21.75" customHeight="1" x14ac:dyDescent="0.25">
      <c r="A154" s="40" t="s">
        <v>281</v>
      </c>
      <c r="B154" s="40" t="s">
        <v>114</v>
      </c>
      <c r="C154" s="3" t="s">
        <v>286</v>
      </c>
      <c r="D154" s="49">
        <f>'дод 3'!E98+'дод 3'!E237</f>
        <v>0</v>
      </c>
      <c r="E154" s="49">
        <f>'дод 3'!F98+'дод 3'!F237</f>
        <v>0</v>
      </c>
      <c r="F154" s="49">
        <f>'дод 3'!G98+'дод 3'!G237</f>
        <v>0</v>
      </c>
      <c r="G154" s="49">
        <f>'дод 3'!H98+'дод 3'!H237</f>
        <v>0</v>
      </c>
      <c r="H154" s="49">
        <f>'дод 3'!I98+'дод 3'!I237</f>
        <v>0</v>
      </c>
      <c r="I154" s="49">
        <f>'дод 3'!J98+'дод 3'!J237</f>
        <v>24524581</v>
      </c>
      <c r="J154" s="49">
        <f>'дод 3'!K98+'дод 3'!K237</f>
        <v>24524581</v>
      </c>
      <c r="K154" s="49">
        <f>'дод 3'!L98+'дод 3'!L237</f>
        <v>0</v>
      </c>
      <c r="L154" s="49">
        <f>'дод 3'!M98+'дод 3'!M237</f>
        <v>0</v>
      </c>
      <c r="M154" s="49">
        <f>'дод 3'!N98+'дод 3'!N237</f>
        <v>0</v>
      </c>
      <c r="N154" s="49">
        <f>'дод 3'!O98+'дод 3'!O237</f>
        <v>24524581</v>
      </c>
      <c r="O154" s="49">
        <f>'дод 3'!P98+'дод 3'!P237</f>
        <v>24524581</v>
      </c>
    </row>
    <row r="155" spans="1:15" s="54" customFormat="1" ht="24" customHeight="1" x14ac:dyDescent="0.25">
      <c r="A155" s="40" t="s">
        <v>283</v>
      </c>
      <c r="B155" s="40" t="s">
        <v>114</v>
      </c>
      <c r="C155" s="3" t="s">
        <v>287</v>
      </c>
      <c r="D155" s="49">
        <f>'дод 3'!E238+'дод 3'!E129</f>
        <v>0</v>
      </c>
      <c r="E155" s="49">
        <f>'дод 3'!F238+'дод 3'!F129</f>
        <v>0</v>
      </c>
      <c r="F155" s="49">
        <f>'дод 3'!G238+'дод 3'!G129</f>
        <v>0</v>
      </c>
      <c r="G155" s="49">
        <f>'дод 3'!H238+'дод 3'!H129</f>
        <v>0</v>
      </c>
      <c r="H155" s="49">
        <f>'дод 3'!I238+'дод 3'!I129</f>
        <v>0</v>
      </c>
      <c r="I155" s="49">
        <f>'дод 3'!J238+'дод 3'!J129</f>
        <v>30778711</v>
      </c>
      <c r="J155" s="49">
        <f>'дод 3'!K238+'дод 3'!K129</f>
        <v>30778711</v>
      </c>
      <c r="K155" s="49">
        <f>'дод 3'!L238+'дод 3'!L129</f>
        <v>0</v>
      </c>
      <c r="L155" s="49">
        <f>'дод 3'!M238+'дод 3'!M129</f>
        <v>0</v>
      </c>
      <c r="M155" s="49">
        <f>'дод 3'!N238+'дод 3'!N129</f>
        <v>0</v>
      </c>
      <c r="N155" s="49">
        <f>'дод 3'!O238+'дод 3'!O129</f>
        <v>30778711</v>
      </c>
      <c r="O155" s="49">
        <f>'дод 3'!P238+'дод 3'!P129</f>
        <v>30778711</v>
      </c>
    </row>
    <row r="156" spans="1:15" s="54" customFormat="1" ht="22.5" customHeight="1" x14ac:dyDescent="0.25">
      <c r="A156" s="40">
        <v>7323</v>
      </c>
      <c r="B156" s="78" t="s">
        <v>114</v>
      </c>
      <c r="C156" s="3" t="s">
        <v>427</v>
      </c>
      <c r="D156" s="49">
        <f>'дод 3'!E172</f>
        <v>0</v>
      </c>
      <c r="E156" s="49">
        <f>'дод 3'!F172</f>
        <v>0</v>
      </c>
      <c r="F156" s="49">
        <f>'дод 3'!G172</f>
        <v>0</v>
      </c>
      <c r="G156" s="49">
        <f>'дод 3'!H172</f>
        <v>0</v>
      </c>
      <c r="H156" s="49">
        <f>'дод 3'!I172</f>
        <v>0</v>
      </c>
      <c r="I156" s="49">
        <f>'дод 3'!J172</f>
        <v>400000</v>
      </c>
      <c r="J156" s="49">
        <f>'дод 3'!K172</f>
        <v>400000</v>
      </c>
      <c r="K156" s="49">
        <f>'дод 3'!L172</f>
        <v>0</v>
      </c>
      <c r="L156" s="49">
        <f>'дод 3'!M172</f>
        <v>0</v>
      </c>
      <c r="M156" s="49">
        <f>'дод 3'!N172</f>
        <v>0</v>
      </c>
      <c r="N156" s="49">
        <f>'дод 3'!O172</f>
        <v>400000</v>
      </c>
      <c r="O156" s="49">
        <f>'дод 3'!P172</f>
        <v>400000</v>
      </c>
    </row>
    <row r="157" spans="1:15" s="54" customFormat="1" ht="19.5" customHeight="1" x14ac:dyDescent="0.25">
      <c r="A157" s="40">
        <v>7324</v>
      </c>
      <c r="B157" s="78" t="s">
        <v>114</v>
      </c>
      <c r="C157" s="3" t="s">
        <v>473</v>
      </c>
      <c r="D157" s="49">
        <f>'дод 3'!E190</f>
        <v>0</v>
      </c>
      <c r="E157" s="49">
        <f>'дод 3'!F190</f>
        <v>0</v>
      </c>
      <c r="F157" s="49">
        <f>'дод 3'!G190</f>
        <v>0</v>
      </c>
      <c r="G157" s="49">
        <f>'дод 3'!H190</f>
        <v>0</v>
      </c>
      <c r="H157" s="49">
        <f>'дод 3'!I190</f>
        <v>0</v>
      </c>
      <c r="I157" s="49">
        <f>'дод 3'!J190</f>
        <v>950000</v>
      </c>
      <c r="J157" s="49">
        <f>'дод 3'!K190</f>
        <v>950000</v>
      </c>
      <c r="K157" s="49">
        <f>'дод 3'!L190</f>
        <v>0</v>
      </c>
      <c r="L157" s="49">
        <f>'дод 3'!M190</f>
        <v>0</v>
      </c>
      <c r="M157" s="49">
        <f>'дод 3'!N190</f>
        <v>0</v>
      </c>
      <c r="N157" s="49">
        <f>'дод 3'!O190</f>
        <v>950000</v>
      </c>
      <c r="O157" s="49">
        <f>'дод 3'!P190</f>
        <v>950000</v>
      </c>
    </row>
    <row r="158" spans="1:15" s="54" customFormat="1" ht="31.5" x14ac:dyDescent="0.25">
      <c r="A158" s="40">
        <v>7325</v>
      </c>
      <c r="B158" s="78" t="s">
        <v>114</v>
      </c>
      <c r="C158" s="3" t="s">
        <v>368</v>
      </c>
      <c r="D158" s="49">
        <f>'дод 3'!E239+'дод 3'!E42</f>
        <v>0</v>
      </c>
      <c r="E158" s="49">
        <f>'дод 3'!F239+'дод 3'!F42</f>
        <v>0</v>
      </c>
      <c r="F158" s="49">
        <f>'дод 3'!G239+'дод 3'!G42</f>
        <v>0</v>
      </c>
      <c r="G158" s="49">
        <f>'дод 3'!H239+'дод 3'!H42</f>
        <v>0</v>
      </c>
      <c r="H158" s="49">
        <f>'дод 3'!I239+'дод 3'!I42</f>
        <v>0</v>
      </c>
      <c r="I158" s="49">
        <f>'дод 3'!J239+'дод 3'!J42</f>
        <v>9989440</v>
      </c>
      <c r="J158" s="49">
        <f>'дод 3'!K239+'дод 3'!K42</f>
        <v>9989440</v>
      </c>
      <c r="K158" s="49">
        <f>'дод 3'!L239+'дод 3'!L42</f>
        <v>0</v>
      </c>
      <c r="L158" s="49">
        <f>'дод 3'!M239+'дод 3'!M42</f>
        <v>0</v>
      </c>
      <c r="M158" s="49">
        <f>'дод 3'!N239+'дод 3'!N42</f>
        <v>0</v>
      </c>
      <c r="N158" s="49">
        <f>'дод 3'!O239+'дод 3'!O42</f>
        <v>9989440</v>
      </c>
      <c r="O158" s="49">
        <f>'дод 3'!P239+'дод 3'!P42</f>
        <v>9989440</v>
      </c>
    </row>
    <row r="159" spans="1:15" ht="21.75" customHeight="1" x14ac:dyDescent="0.25">
      <c r="A159" s="40" t="s">
        <v>278</v>
      </c>
      <c r="B159" s="40" t="s">
        <v>114</v>
      </c>
      <c r="C159" s="3" t="s">
        <v>339</v>
      </c>
      <c r="D159" s="49">
        <f>'дод 3'!E240+'дод 3'!E209+'дод 3'!E43</f>
        <v>0</v>
      </c>
      <c r="E159" s="49">
        <f>'дод 3'!F240+'дод 3'!F209+'дод 3'!F43</f>
        <v>0</v>
      </c>
      <c r="F159" s="49">
        <f>'дод 3'!G240+'дод 3'!G209+'дод 3'!G43</f>
        <v>0</v>
      </c>
      <c r="G159" s="49">
        <f>'дод 3'!H240+'дод 3'!H209+'дод 3'!H43</f>
        <v>0</v>
      </c>
      <c r="H159" s="49">
        <f>'дод 3'!I240+'дод 3'!I209+'дод 3'!I43</f>
        <v>0</v>
      </c>
      <c r="I159" s="49">
        <f>'дод 3'!J240+'дод 3'!J209+'дод 3'!J43</f>
        <v>62241693.579999998</v>
      </c>
      <c r="J159" s="49">
        <f>'дод 3'!K240+'дод 3'!K209+'дод 3'!K43</f>
        <v>62241693.579999998</v>
      </c>
      <c r="K159" s="49">
        <f>'дод 3'!L240+'дод 3'!L209+'дод 3'!L43</f>
        <v>0</v>
      </c>
      <c r="L159" s="49">
        <f>'дод 3'!M240+'дод 3'!M209+'дод 3'!M43</f>
        <v>0</v>
      </c>
      <c r="M159" s="49">
        <f>'дод 3'!N240+'дод 3'!N209+'дод 3'!N43</f>
        <v>0</v>
      </c>
      <c r="N159" s="49">
        <f>'дод 3'!O240+'дод 3'!O209+'дод 3'!O43</f>
        <v>62241693.579999998</v>
      </c>
      <c r="O159" s="49">
        <f>'дод 3'!P240+'дод 3'!P209+'дод 3'!P43</f>
        <v>62241693.579999998</v>
      </c>
    </row>
    <row r="160" spans="1:15" ht="21" customHeight="1" x14ac:dyDescent="0.25">
      <c r="A160" s="37" t="s">
        <v>142</v>
      </c>
      <c r="B160" s="37" t="s">
        <v>114</v>
      </c>
      <c r="C160" s="3" t="s">
        <v>1</v>
      </c>
      <c r="D160" s="49">
        <f>'дод 3'!E210+'дод 3'!E241</f>
        <v>0</v>
      </c>
      <c r="E160" s="49">
        <f>'дод 3'!F210+'дод 3'!F241</f>
        <v>0</v>
      </c>
      <c r="F160" s="49">
        <f>'дод 3'!G210+'дод 3'!G241</f>
        <v>0</v>
      </c>
      <c r="G160" s="49">
        <f>'дод 3'!H210+'дод 3'!H241</f>
        <v>0</v>
      </c>
      <c r="H160" s="49">
        <f>'дод 3'!I210+'дод 3'!I241</f>
        <v>0</v>
      </c>
      <c r="I160" s="49">
        <f>'дод 3'!J210+'дод 3'!J241</f>
        <v>6992084</v>
      </c>
      <c r="J160" s="49">
        <f>'дод 3'!K210+'дод 3'!K241</f>
        <v>6992084</v>
      </c>
      <c r="K160" s="49">
        <f>'дод 3'!L210+'дод 3'!L241</f>
        <v>0</v>
      </c>
      <c r="L160" s="49">
        <f>'дод 3'!M210+'дод 3'!M241</f>
        <v>0</v>
      </c>
      <c r="M160" s="49">
        <f>'дод 3'!N210+'дод 3'!N241</f>
        <v>0</v>
      </c>
      <c r="N160" s="49">
        <f>'дод 3'!O210+'дод 3'!O241</f>
        <v>6992084</v>
      </c>
      <c r="O160" s="49">
        <f>'дод 3'!P210+'дод 3'!P241</f>
        <v>6992084</v>
      </c>
    </row>
    <row r="161" spans="1:15" ht="35.25" customHeight="1" x14ac:dyDescent="0.25">
      <c r="A161" s="59" t="s">
        <v>472</v>
      </c>
      <c r="B161" s="59" t="s">
        <v>114</v>
      </c>
      <c r="C161" s="3" t="s">
        <v>474</v>
      </c>
      <c r="D161" s="49">
        <f>'дод 3'!E253</f>
        <v>0</v>
      </c>
      <c r="E161" s="49">
        <f>'дод 3'!F253</f>
        <v>0</v>
      </c>
      <c r="F161" s="49">
        <f>'дод 3'!G253</f>
        <v>0</v>
      </c>
      <c r="G161" s="49">
        <f>'дод 3'!H253</f>
        <v>0</v>
      </c>
      <c r="H161" s="49">
        <f>'дод 3'!I253</f>
        <v>0</v>
      </c>
      <c r="I161" s="49">
        <f>'дод 3'!J253</f>
        <v>900000</v>
      </c>
      <c r="J161" s="49">
        <f>'дод 3'!K253</f>
        <v>900000</v>
      </c>
      <c r="K161" s="49">
        <f>'дод 3'!L253</f>
        <v>0</v>
      </c>
      <c r="L161" s="49">
        <f>'дод 3'!M253</f>
        <v>0</v>
      </c>
      <c r="M161" s="49">
        <f>'дод 3'!N253</f>
        <v>0</v>
      </c>
      <c r="N161" s="49">
        <f>'дод 3'!O253</f>
        <v>900000</v>
      </c>
      <c r="O161" s="49">
        <f>'дод 3'!P253</f>
        <v>900000</v>
      </c>
    </row>
    <row r="162" spans="1:15" ht="51.75" customHeight="1" x14ac:dyDescent="0.25">
      <c r="A162" s="37">
        <v>7361</v>
      </c>
      <c r="B162" s="37" t="s">
        <v>84</v>
      </c>
      <c r="C162" s="3" t="s">
        <v>381</v>
      </c>
      <c r="D162" s="49">
        <f>'дод 3'!E211+'дод 3'!E242+'дод 3'!E130</f>
        <v>0</v>
      </c>
      <c r="E162" s="49">
        <f>'дод 3'!F211+'дод 3'!F242+'дод 3'!F130</f>
        <v>0</v>
      </c>
      <c r="F162" s="49">
        <f>'дод 3'!G211+'дод 3'!G242+'дод 3'!G130</f>
        <v>0</v>
      </c>
      <c r="G162" s="49">
        <f>'дод 3'!H211+'дод 3'!H242+'дод 3'!H130</f>
        <v>0</v>
      </c>
      <c r="H162" s="49">
        <f>'дод 3'!I211+'дод 3'!I242+'дод 3'!I130</f>
        <v>0</v>
      </c>
      <c r="I162" s="49">
        <f>'дод 3'!J211+'дод 3'!J242+'дод 3'!J130</f>
        <v>12461673</v>
      </c>
      <c r="J162" s="49">
        <f>'дод 3'!K211+'дод 3'!K242+'дод 3'!K130</f>
        <v>12461673</v>
      </c>
      <c r="K162" s="49">
        <f>'дод 3'!L211+'дод 3'!L242+'дод 3'!L130</f>
        <v>0</v>
      </c>
      <c r="L162" s="49">
        <f>'дод 3'!M211+'дод 3'!M242+'дод 3'!M130</f>
        <v>0</v>
      </c>
      <c r="M162" s="49">
        <f>'дод 3'!N211+'дод 3'!N242+'дод 3'!N130</f>
        <v>0</v>
      </c>
      <c r="N162" s="49">
        <f>'дод 3'!O211+'дод 3'!O242+'дод 3'!O130</f>
        <v>12461673</v>
      </c>
      <c r="O162" s="49">
        <f>'дод 3'!P211+'дод 3'!P242+'дод 3'!P130</f>
        <v>12461673</v>
      </c>
    </row>
    <row r="163" spans="1:15" s="54" customFormat="1" ht="46.5" hidden="1" customHeight="1" x14ac:dyDescent="0.25">
      <c r="A163" s="37">
        <v>7362</v>
      </c>
      <c r="B163" s="37" t="s">
        <v>84</v>
      </c>
      <c r="C163" s="3" t="s">
        <v>373</v>
      </c>
      <c r="D163" s="49">
        <f>'дод 3'!E212</f>
        <v>0</v>
      </c>
      <c r="E163" s="49">
        <f>'дод 3'!F212</f>
        <v>0</v>
      </c>
      <c r="F163" s="49">
        <f>'дод 3'!G212</f>
        <v>0</v>
      </c>
      <c r="G163" s="49">
        <f>'дод 3'!H212</f>
        <v>0</v>
      </c>
      <c r="H163" s="49">
        <f>'дод 3'!I212</f>
        <v>0</v>
      </c>
      <c r="I163" s="49">
        <f>'дод 3'!J212</f>
        <v>0</v>
      </c>
      <c r="J163" s="49">
        <f>'дод 3'!K212</f>
        <v>0</v>
      </c>
      <c r="K163" s="49">
        <f>'дод 3'!L212</f>
        <v>0</v>
      </c>
      <c r="L163" s="49">
        <f>'дод 3'!M212</f>
        <v>0</v>
      </c>
      <c r="M163" s="49">
        <f>'дод 3'!N212</f>
        <v>0</v>
      </c>
      <c r="N163" s="49">
        <f>'дод 3'!O212</f>
        <v>0</v>
      </c>
      <c r="O163" s="49">
        <f>'дод 3'!P212</f>
        <v>0</v>
      </c>
    </row>
    <row r="164" spans="1:15" s="54" customFormat="1" ht="52.5" hidden="1" customHeight="1" x14ac:dyDescent="0.25">
      <c r="A164" s="37">
        <v>7363</v>
      </c>
      <c r="B164" s="60" t="s">
        <v>84</v>
      </c>
      <c r="C164" s="61" t="s">
        <v>407</v>
      </c>
      <c r="D164" s="49" t="e">
        <f>'дод 3'!#REF!+'дод 3'!E213+'дод 3'!E243+'дод 3'!E131</f>
        <v>#REF!</v>
      </c>
      <c r="E164" s="49" t="e">
        <f>'дод 3'!#REF!+'дод 3'!F213+'дод 3'!F243+'дод 3'!F131</f>
        <v>#REF!</v>
      </c>
      <c r="F164" s="49" t="e">
        <f>'дод 3'!#REF!+'дод 3'!G213+'дод 3'!G243+'дод 3'!G131</f>
        <v>#REF!</v>
      </c>
      <c r="G164" s="49" t="e">
        <f>'дод 3'!#REF!+'дод 3'!H213+'дод 3'!H243+'дод 3'!H131</f>
        <v>#REF!</v>
      </c>
      <c r="H164" s="49" t="e">
        <f>'дод 3'!#REF!+'дод 3'!I213+'дод 3'!I243+'дод 3'!I131</f>
        <v>#REF!</v>
      </c>
      <c r="I164" s="49" t="e">
        <f>'дод 3'!#REF!+'дод 3'!J213+'дод 3'!J243+'дод 3'!J131</f>
        <v>#REF!</v>
      </c>
      <c r="J164" s="49" t="e">
        <f>'дод 3'!#REF!+'дод 3'!K213+'дод 3'!K243+'дод 3'!K131</f>
        <v>#REF!</v>
      </c>
      <c r="K164" s="49" t="e">
        <f>'дод 3'!#REF!+'дод 3'!L213+'дод 3'!L243+'дод 3'!L131</f>
        <v>#REF!</v>
      </c>
      <c r="L164" s="49" t="e">
        <f>'дод 3'!#REF!+'дод 3'!M213+'дод 3'!M243+'дод 3'!M131</f>
        <v>#REF!</v>
      </c>
      <c r="M164" s="49" t="e">
        <f>'дод 3'!#REF!+'дод 3'!N213+'дод 3'!N243+'дод 3'!N131</f>
        <v>#REF!</v>
      </c>
      <c r="N164" s="49" t="e">
        <f>'дод 3'!#REF!+'дод 3'!O213+'дод 3'!O243+'дод 3'!O131</f>
        <v>#REF!</v>
      </c>
      <c r="O164" s="49" t="e">
        <f>'дод 3'!#REF!+'дод 3'!P213+'дод 3'!P243+'дод 3'!P131</f>
        <v>#REF!</v>
      </c>
    </row>
    <row r="165" spans="1:15" s="54" customFormat="1" ht="47.25" hidden="1" customHeight="1" x14ac:dyDescent="0.25">
      <c r="A165" s="83"/>
      <c r="B165" s="89"/>
      <c r="C165" s="84" t="s">
        <v>397</v>
      </c>
      <c r="D165" s="85" t="e">
        <f>'дод 3'!#REF!+'дод 3'!E214+'дод 3'!E132</f>
        <v>#REF!</v>
      </c>
      <c r="E165" s="85" t="e">
        <f>'дод 3'!#REF!+'дод 3'!F214+'дод 3'!F132</f>
        <v>#REF!</v>
      </c>
      <c r="F165" s="85" t="e">
        <f>'дод 3'!#REF!+'дод 3'!G214+'дод 3'!G132</f>
        <v>#REF!</v>
      </c>
      <c r="G165" s="85" t="e">
        <f>'дод 3'!#REF!+'дод 3'!H214+'дод 3'!H132</f>
        <v>#REF!</v>
      </c>
      <c r="H165" s="85" t="e">
        <f>'дод 3'!#REF!+'дод 3'!I214+'дод 3'!I132</f>
        <v>#REF!</v>
      </c>
      <c r="I165" s="85" t="e">
        <f>'дод 3'!#REF!+'дод 3'!J214+'дод 3'!J132</f>
        <v>#REF!</v>
      </c>
      <c r="J165" s="85" t="e">
        <f>'дод 3'!#REF!+'дод 3'!K214+'дод 3'!K132</f>
        <v>#REF!</v>
      </c>
      <c r="K165" s="85" t="e">
        <f>'дод 3'!#REF!+'дод 3'!L214+'дод 3'!L132</f>
        <v>#REF!</v>
      </c>
      <c r="L165" s="85" t="e">
        <f>'дод 3'!#REF!+'дод 3'!M214+'дод 3'!M132</f>
        <v>#REF!</v>
      </c>
      <c r="M165" s="85" t="e">
        <f>'дод 3'!#REF!+'дод 3'!N214+'дод 3'!N132</f>
        <v>#REF!</v>
      </c>
      <c r="N165" s="85" t="e">
        <f>'дод 3'!#REF!+'дод 3'!O214+'дод 3'!O132</f>
        <v>#REF!</v>
      </c>
      <c r="O165" s="85" t="e">
        <f>'дод 3'!#REF!+'дод 3'!P214+'дод 3'!P132</f>
        <v>#REF!</v>
      </c>
    </row>
    <row r="166" spans="1:15" s="54" customFormat="1" ht="31.5" x14ac:dyDescent="0.25">
      <c r="A166" s="37">
        <v>7370</v>
      </c>
      <c r="B166" s="60" t="s">
        <v>84</v>
      </c>
      <c r="C166" s="61" t="s">
        <v>442</v>
      </c>
      <c r="D166" s="49">
        <f>'дод 3'!E244</f>
        <v>104420</v>
      </c>
      <c r="E166" s="49">
        <f>'дод 3'!F244</f>
        <v>104420</v>
      </c>
      <c r="F166" s="49">
        <f>'дод 3'!G244</f>
        <v>0</v>
      </c>
      <c r="G166" s="49">
        <f>'дод 3'!H244</f>
        <v>0</v>
      </c>
      <c r="H166" s="49">
        <f>'дод 3'!I244</f>
        <v>0</v>
      </c>
      <c r="I166" s="49">
        <f>'дод 3'!J244</f>
        <v>0</v>
      </c>
      <c r="J166" s="49">
        <f>'дод 3'!K244</f>
        <v>0</v>
      </c>
      <c r="K166" s="49">
        <f>'дод 3'!L244</f>
        <v>0</v>
      </c>
      <c r="L166" s="49">
        <f>'дод 3'!M244</f>
        <v>0</v>
      </c>
      <c r="M166" s="49">
        <f>'дод 3'!N244</f>
        <v>0</v>
      </c>
      <c r="N166" s="49">
        <f>'дод 3'!O244</f>
        <v>0</v>
      </c>
      <c r="O166" s="49">
        <f>'дод 3'!P244</f>
        <v>104420</v>
      </c>
    </row>
    <row r="167" spans="1:15" s="52" customFormat="1" ht="34.5" customHeight="1" x14ac:dyDescent="0.25">
      <c r="A167" s="38" t="s">
        <v>87</v>
      </c>
      <c r="B167" s="41"/>
      <c r="C167" s="2" t="s">
        <v>483</v>
      </c>
      <c r="D167" s="48">
        <f>D170+D171+D172+D176</f>
        <v>51884976</v>
      </c>
      <c r="E167" s="48">
        <f t="shared" ref="E167:O167" si="29">E170+E171+E172+E176</f>
        <v>2725480</v>
      </c>
      <c r="F167" s="48">
        <f t="shared" si="29"/>
        <v>0</v>
      </c>
      <c r="G167" s="48">
        <f t="shared" si="29"/>
        <v>0</v>
      </c>
      <c r="H167" s="48">
        <f t="shared" si="29"/>
        <v>49159496</v>
      </c>
      <c r="I167" s="48">
        <f t="shared" si="29"/>
        <v>0</v>
      </c>
      <c r="J167" s="48">
        <f t="shared" si="29"/>
        <v>0</v>
      </c>
      <c r="K167" s="48">
        <f t="shared" si="29"/>
        <v>0</v>
      </c>
      <c r="L167" s="48">
        <f t="shared" si="29"/>
        <v>0</v>
      </c>
      <c r="M167" s="48">
        <f t="shared" si="29"/>
        <v>0</v>
      </c>
      <c r="N167" s="48">
        <f t="shared" si="29"/>
        <v>0</v>
      </c>
      <c r="O167" s="48">
        <f t="shared" si="29"/>
        <v>51884976</v>
      </c>
    </row>
    <row r="168" spans="1:15" s="53" customFormat="1" ht="94.5" hidden="1" customHeight="1" x14ac:dyDescent="0.25">
      <c r="A168" s="76"/>
      <c r="B168" s="77"/>
      <c r="C168" s="80" t="s">
        <v>406</v>
      </c>
      <c r="D168" s="81">
        <f>D174</f>
        <v>0</v>
      </c>
      <c r="E168" s="81">
        <f t="shared" ref="E168:O168" si="30">E174</f>
        <v>0</v>
      </c>
      <c r="F168" s="81">
        <f t="shared" si="30"/>
        <v>0</v>
      </c>
      <c r="G168" s="81">
        <f t="shared" si="30"/>
        <v>0</v>
      </c>
      <c r="H168" s="81">
        <f t="shared" si="30"/>
        <v>0</v>
      </c>
      <c r="I168" s="81">
        <f t="shared" si="30"/>
        <v>0</v>
      </c>
      <c r="J168" s="81">
        <f t="shared" si="30"/>
        <v>0</v>
      </c>
      <c r="K168" s="81">
        <f t="shared" si="30"/>
        <v>0</v>
      </c>
      <c r="L168" s="81">
        <f t="shared" si="30"/>
        <v>0</v>
      </c>
      <c r="M168" s="81">
        <f t="shared" si="30"/>
        <v>0</v>
      </c>
      <c r="N168" s="81">
        <f t="shared" si="30"/>
        <v>0</v>
      </c>
      <c r="O168" s="81">
        <f t="shared" si="30"/>
        <v>0</v>
      </c>
    </row>
    <row r="169" spans="1:15" s="53" customFormat="1" ht="63" hidden="1" customHeight="1" x14ac:dyDescent="0.25">
      <c r="A169" s="76"/>
      <c r="B169" s="77"/>
      <c r="C169" s="80" t="s">
        <v>458</v>
      </c>
      <c r="D169" s="81">
        <f>D175</f>
        <v>0</v>
      </c>
      <c r="E169" s="81">
        <f t="shared" ref="E169:O169" si="31">E175</f>
        <v>0</v>
      </c>
      <c r="F169" s="81">
        <f t="shared" si="31"/>
        <v>0</v>
      </c>
      <c r="G169" s="81">
        <f t="shared" si="31"/>
        <v>0</v>
      </c>
      <c r="H169" s="81">
        <f t="shared" si="31"/>
        <v>0</v>
      </c>
      <c r="I169" s="81">
        <f t="shared" si="31"/>
        <v>0</v>
      </c>
      <c r="J169" s="81">
        <f t="shared" si="31"/>
        <v>0</v>
      </c>
      <c r="K169" s="81">
        <f t="shared" si="31"/>
        <v>0</v>
      </c>
      <c r="L169" s="81">
        <f t="shared" si="31"/>
        <v>0</v>
      </c>
      <c r="M169" s="81">
        <f t="shared" si="31"/>
        <v>0</v>
      </c>
      <c r="N169" s="81">
        <f t="shared" si="31"/>
        <v>0</v>
      </c>
      <c r="O169" s="81">
        <f t="shared" si="31"/>
        <v>0</v>
      </c>
    </row>
    <row r="170" spans="1:15" s="54" customFormat="1" ht="18.75" customHeight="1" x14ac:dyDescent="0.25">
      <c r="A170" s="37" t="s">
        <v>3</v>
      </c>
      <c r="B170" s="37" t="s">
        <v>86</v>
      </c>
      <c r="C170" s="3" t="s">
        <v>37</v>
      </c>
      <c r="D170" s="49">
        <f>'дод 3'!E44</f>
        <v>7417200</v>
      </c>
      <c r="E170" s="49">
        <f>'дод 3'!F44</f>
        <v>0</v>
      </c>
      <c r="F170" s="49">
        <f>'дод 3'!G44</f>
        <v>0</v>
      </c>
      <c r="G170" s="49">
        <f>'дод 3'!H44</f>
        <v>0</v>
      </c>
      <c r="H170" s="49">
        <f>'дод 3'!I44</f>
        <v>7417200</v>
      </c>
      <c r="I170" s="49">
        <f>'дод 3'!J44</f>
        <v>0</v>
      </c>
      <c r="J170" s="49">
        <f>'дод 3'!K44</f>
        <v>0</v>
      </c>
      <c r="K170" s="49">
        <f>'дод 3'!L44</f>
        <v>0</v>
      </c>
      <c r="L170" s="49">
        <f>'дод 3'!M44</f>
        <v>0</v>
      </c>
      <c r="M170" s="49">
        <f>'дод 3'!N44</f>
        <v>0</v>
      </c>
      <c r="N170" s="49">
        <f>'дод 3'!O44</f>
        <v>0</v>
      </c>
      <c r="O170" s="49">
        <f>'дод 3'!P44</f>
        <v>7417200</v>
      </c>
    </row>
    <row r="171" spans="1:15" s="54" customFormat="1" ht="20.25" customHeight="1" x14ac:dyDescent="0.25">
      <c r="A171" s="37">
        <v>7413</v>
      </c>
      <c r="B171" s="37" t="s">
        <v>86</v>
      </c>
      <c r="C171" s="3" t="s">
        <v>384</v>
      </c>
      <c r="D171" s="49">
        <f>'дод 3'!E45</f>
        <v>11000000</v>
      </c>
      <c r="E171" s="49">
        <f>'дод 3'!F45</f>
        <v>0</v>
      </c>
      <c r="F171" s="49">
        <f>'дод 3'!G45</f>
        <v>0</v>
      </c>
      <c r="G171" s="49">
        <f>'дод 3'!H45</f>
        <v>0</v>
      </c>
      <c r="H171" s="49">
        <f>'дод 3'!I45</f>
        <v>11000000</v>
      </c>
      <c r="I171" s="49">
        <f>'дод 3'!J45</f>
        <v>0</v>
      </c>
      <c r="J171" s="49">
        <f>'дод 3'!K45</f>
        <v>0</v>
      </c>
      <c r="K171" s="49">
        <f>'дод 3'!L45</f>
        <v>0</v>
      </c>
      <c r="L171" s="49">
        <f>'дод 3'!M45</f>
        <v>0</v>
      </c>
      <c r="M171" s="49">
        <f>'дод 3'!N45</f>
        <v>0</v>
      </c>
      <c r="N171" s="49">
        <f>'дод 3'!O45</f>
        <v>0</v>
      </c>
      <c r="O171" s="49">
        <f>'дод 3'!P45</f>
        <v>11000000</v>
      </c>
    </row>
    <row r="172" spans="1:15" s="54" customFormat="1" ht="24" customHeight="1" x14ac:dyDescent="0.25">
      <c r="A172" s="37">
        <v>7426</v>
      </c>
      <c r="B172" s="59" t="s">
        <v>422</v>
      </c>
      <c r="C172" s="3" t="s">
        <v>385</v>
      </c>
      <c r="D172" s="49">
        <f>'дод 3'!E46</f>
        <v>30742296</v>
      </c>
      <c r="E172" s="49">
        <f>'дод 3'!F46</f>
        <v>0</v>
      </c>
      <c r="F172" s="49">
        <f>'дод 3'!G46</f>
        <v>0</v>
      </c>
      <c r="G172" s="49">
        <f>'дод 3'!H46</f>
        <v>0</v>
      </c>
      <c r="H172" s="49">
        <f>'дод 3'!I46</f>
        <v>30742296</v>
      </c>
      <c r="I172" s="49">
        <f>'дод 3'!J46</f>
        <v>0</v>
      </c>
      <c r="J172" s="49">
        <f>'дод 3'!K46</f>
        <v>0</v>
      </c>
      <c r="K172" s="49">
        <f>'дод 3'!L46</f>
        <v>0</v>
      </c>
      <c r="L172" s="49">
        <f>'дод 3'!M46</f>
        <v>0</v>
      </c>
      <c r="M172" s="49">
        <f>'дод 3'!N46</f>
        <v>0</v>
      </c>
      <c r="N172" s="49">
        <f>'дод 3'!O46</f>
        <v>0</v>
      </c>
      <c r="O172" s="49">
        <f>'дод 3'!P46</f>
        <v>30742296</v>
      </c>
    </row>
    <row r="173" spans="1:15" s="54" customFormat="1" ht="53.25" hidden="1" customHeight="1" x14ac:dyDescent="0.25">
      <c r="A173" s="37">
        <v>7462</v>
      </c>
      <c r="B173" s="59" t="s">
        <v>409</v>
      </c>
      <c r="C173" s="3" t="s">
        <v>408</v>
      </c>
      <c r="D173" s="49">
        <f>'дод 3'!E215</f>
        <v>0</v>
      </c>
      <c r="E173" s="49">
        <f>'дод 3'!F215</f>
        <v>0</v>
      </c>
      <c r="F173" s="49">
        <f>'дод 3'!G215</f>
        <v>0</v>
      </c>
      <c r="G173" s="49">
        <f>'дод 3'!H215</f>
        <v>0</v>
      </c>
      <c r="H173" s="49">
        <f>'дод 3'!I215</f>
        <v>0</v>
      </c>
      <c r="I173" s="49">
        <f>'дод 3'!J215</f>
        <v>0</v>
      </c>
      <c r="J173" s="49">
        <f>'дод 3'!K215</f>
        <v>0</v>
      </c>
      <c r="K173" s="49">
        <f>'дод 3'!L215</f>
        <v>0</v>
      </c>
      <c r="L173" s="49">
        <f>'дод 3'!M215</f>
        <v>0</v>
      </c>
      <c r="M173" s="49">
        <f>'дод 3'!N215</f>
        <v>0</v>
      </c>
      <c r="N173" s="49">
        <f>'дод 3'!O215</f>
        <v>0</v>
      </c>
      <c r="O173" s="49">
        <f>'дод 3'!P215</f>
        <v>0</v>
      </c>
    </row>
    <row r="174" spans="1:15" s="54" customFormat="1" ht="94.5" hidden="1" customHeight="1" x14ac:dyDescent="0.25">
      <c r="A174" s="83"/>
      <c r="B174" s="83"/>
      <c r="C174" s="84" t="s">
        <v>406</v>
      </c>
      <c r="D174" s="85">
        <f>'дод 3'!E216</f>
        <v>0</v>
      </c>
      <c r="E174" s="85">
        <f>'дод 3'!F216</f>
        <v>0</v>
      </c>
      <c r="F174" s="85">
        <f>'дод 3'!G216</f>
        <v>0</v>
      </c>
      <c r="G174" s="85">
        <f>'дод 3'!H216</f>
        <v>0</v>
      </c>
      <c r="H174" s="85">
        <f>'дод 3'!I216</f>
        <v>0</v>
      </c>
      <c r="I174" s="85">
        <f>'дод 3'!J216</f>
        <v>0</v>
      </c>
      <c r="J174" s="85">
        <f>'дод 3'!K216</f>
        <v>0</v>
      </c>
      <c r="K174" s="85">
        <f>'дод 3'!L216</f>
        <v>0</v>
      </c>
      <c r="L174" s="85">
        <f>'дод 3'!M216</f>
        <v>0</v>
      </c>
      <c r="M174" s="85">
        <f>'дод 3'!N216</f>
        <v>0</v>
      </c>
      <c r="N174" s="85">
        <f>'дод 3'!O216</f>
        <v>0</v>
      </c>
      <c r="O174" s="85">
        <f>'дод 3'!P216</f>
        <v>0</v>
      </c>
    </row>
    <row r="175" spans="1:15" s="54" customFormat="1" ht="63" hidden="1" customHeight="1" x14ac:dyDescent="0.25">
      <c r="A175" s="83"/>
      <c r="B175" s="83"/>
      <c r="C175" s="84" t="s">
        <v>458</v>
      </c>
      <c r="D175" s="85">
        <f>'дод 3'!E217</f>
        <v>0</v>
      </c>
      <c r="E175" s="85">
        <f>'дод 3'!F217</f>
        <v>0</v>
      </c>
      <c r="F175" s="85">
        <f>'дод 3'!G217</f>
        <v>0</v>
      </c>
      <c r="G175" s="85">
        <f>'дод 3'!H217</f>
        <v>0</v>
      </c>
      <c r="H175" s="85">
        <f>'дод 3'!I217</f>
        <v>0</v>
      </c>
      <c r="I175" s="85">
        <f>'дод 3'!J217</f>
        <v>0</v>
      </c>
      <c r="J175" s="85">
        <f>'дод 3'!K217</f>
        <v>0</v>
      </c>
      <c r="K175" s="85">
        <f>'дод 3'!L217</f>
        <v>0</v>
      </c>
      <c r="L175" s="85">
        <f>'дод 3'!M217</f>
        <v>0</v>
      </c>
      <c r="M175" s="85">
        <f>'дод 3'!N217</f>
        <v>0</v>
      </c>
      <c r="N175" s="85">
        <f>'дод 3'!O217</f>
        <v>0</v>
      </c>
      <c r="O175" s="85">
        <f>'дод 3'!P217</f>
        <v>0</v>
      </c>
    </row>
    <row r="176" spans="1:15" s="54" customFormat="1" ht="18" customHeight="1" x14ac:dyDescent="0.25">
      <c r="A176" s="59" t="s">
        <v>467</v>
      </c>
      <c r="B176" s="59" t="s">
        <v>409</v>
      </c>
      <c r="C176" s="3" t="s">
        <v>475</v>
      </c>
      <c r="D176" s="49">
        <f>'дод 3'!E47</f>
        <v>2725480</v>
      </c>
      <c r="E176" s="49">
        <f>'дод 3'!F47</f>
        <v>2725480</v>
      </c>
      <c r="F176" s="49">
        <f>'дод 3'!G47</f>
        <v>0</v>
      </c>
      <c r="G176" s="49">
        <f>'дод 3'!H47</f>
        <v>0</v>
      </c>
      <c r="H176" s="49">
        <f>'дод 3'!I47</f>
        <v>0</v>
      </c>
      <c r="I176" s="49">
        <f>'дод 3'!J47</f>
        <v>0</v>
      </c>
      <c r="J176" s="49">
        <f>'дод 3'!K47</f>
        <v>0</v>
      </c>
      <c r="K176" s="49">
        <f>'дод 3'!L47</f>
        <v>0</v>
      </c>
      <c r="L176" s="49">
        <f>'дод 3'!M47</f>
        <v>0</v>
      </c>
      <c r="M176" s="49">
        <f>'дод 3'!N47</f>
        <v>0</v>
      </c>
      <c r="N176" s="49">
        <f>'дод 3'!O47</f>
        <v>0</v>
      </c>
      <c r="O176" s="49">
        <f>'дод 3'!P47</f>
        <v>2725480</v>
      </c>
    </row>
    <row r="177" spans="1:15" s="52" customFormat="1" ht="18.75" customHeight="1" x14ac:dyDescent="0.25">
      <c r="A177" s="39" t="s">
        <v>241</v>
      </c>
      <c r="B177" s="41"/>
      <c r="C177" s="2" t="s">
        <v>242</v>
      </c>
      <c r="D177" s="48">
        <f>D178</f>
        <v>10400000</v>
      </c>
      <c r="E177" s="48">
        <f t="shared" ref="E177:O177" si="32">E178</f>
        <v>10400000</v>
      </c>
      <c r="F177" s="48">
        <f t="shared" si="32"/>
        <v>0</v>
      </c>
      <c r="G177" s="48">
        <f t="shared" si="32"/>
        <v>0</v>
      </c>
      <c r="H177" s="48">
        <f t="shared" si="32"/>
        <v>0</v>
      </c>
      <c r="I177" s="48">
        <f t="shared" si="32"/>
        <v>0</v>
      </c>
      <c r="J177" s="48">
        <f t="shared" si="32"/>
        <v>0</v>
      </c>
      <c r="K177" s="48">
        <f t="shared" si="32"/>
        <v>0</v>
      </c>
      <c r="L177" s="48">
        <f t="shared" si="32"/>
        <v>0</v>
      </c>
      <c r="M177" s="48">
        <f t="shared" si="32"/>
        <v>0</v>
      </c>
      <c r="N177" s="48">
        <f t="shared" si="32"/>
        <v>0</v>
      </c>
      <c r="O177" s="48">
        <f t="shared" si="32"/>
        <v>10400000</v>
      </c>
    </row>
    <row r="178" spans="1:15" ht="37.5" customHeight="1" x14ac:dyDescent="0.25">
      <c r="A178" s="40" t="s">
        <v>239</v>
      </c>
      <c r="B178" s="40" t="s">
        <v>240</v>
      </c>
      <c r="C178" s="11" t="s">
        <v>238</v>
      </c>
      <c r="D178" s="49">
        <f>'дод 3'!E48+'дод 3'!E218</f>
        <v>10400000</v>
      </c>
      <c r="E178" s="49">
        <f>'дод 3'!F48+'дод 3'!F218</f>
        <v>10400000</v>
      </c>
      <c r="F178" s="49">
        <f>'дод 3'!G48+'дод 3'!G218</f>
        <v>0</v>
      </c>
      <c r="G178" s="49">
        <f>'дод 3'!H48+'дод 3'!H218</f>
        <v>0</v>
      </c>
      <c r="H178" s="49">
        <f>'дод 3'!I48+'дод 3'!I218</f>
        <v>0</v>
      </c>
      <c r="I178" s="49">
        <f>'дод 3'!J48+'дод 3'!J218</f>
        <v>0</v>
      </c>
      <c r="J178" s="49">
        <f>'дод 3'!K48+'дод 3'!K218</f>
        <v>0</v>
      </c>
      <c r="K178" s="49">
        <f>'дод 3'!L48+'дод 3'!L218</f>
        <v>0</v>
      </c>
      <c r="L178" s="49">
        <f>'дод 3'!M48+'дод 3'!M218</f>
        <v>0</v>
      </c>
      <c r="M178" s="49">
        <f>'дод 3'!N48+'дод 3'!N218</f>
        <v>0</v>
      </c>
      <c r="N178" s="49">
        <f>'дод 3'!O48+'дод 3'!O218</f>
        <v>0</v>
      </c>
      <c r="O178" s="49">
        <f>'дод 3'!P48+'дод 3'!P218</f>
        <v>10400000</v>
      </c>
    </row>
    <row r="179" spans="1:15" s="52" customFormat="1" ht="31.5" customHeight="1" x14ac:dyDescent="0.25">
      <c r="A179" s="38" t="s">
        <v>90</v>
      </c>
      <c r="B179" s="41"/>
      <c r="C179" s="2" t="s">
        <v>431</v>
      </c>
      <c r="D179" s="48">
        <f>D181+D182+D184+D185+D186+D188+D189+D190</f>
        <v>8663776</v>
      </c>
      <c r="E179" s="48">
        <f t="shared" ref="E179:O179" si="33">E181+E182+E184+E185+E186+E188+E189+E190</f>
        <v>6663776</v>
      </c>
      <c r="F179" s="48">
        <f t="shared" si="33"/>
        <v>0</v>
      </c>
      <c r="G179" s="48">
        <f t="shared" si="33"/>
        <v>0</v>
      </c>
      <c r="H179" s="48">
        <f t="shared" si="33"/>
        <v>2000000</v>
      </c>
      <c r="I179" s="48">
        <f t="shared" si="33"/>
        <v>228422976.12</v>
      </c>
      <c r="J179" s="48">
        <f t="shared" si="33"/>
        <v>213764952.12</v>
      </c>
      <c r="K179" s="48">
        <f t="shared" si="33"/>
        <v>1284090</v>
      </c>
      <c r="L179" s="48">
        <f t="shared" si="33"/>
        <v>0</v>
      </c>
      <c r="M179" s="48">
        <f t="shared" si="33"/>
        <v>0</v>
      </c>
      <c r="N179" s="48">
        <f t="shared" si="33"/>
        <v>227138886.12</v>
      </c>
      <c r="O179" s="48">
        <f t="shared" si="33"/>
        <v>237086752.12</v>
      </c>
    </row>
    <row r="180" spans="1:15" s="53" customFormat="1" ht="16.5" customHeight="1" x14ac:dyDescent="0.25">
      <c r="A180" s="76"/>
      <c r="B180" s="76"/>
      <c r="C180" s="88" t="s">
        <v>429</v>
      </c>
      <c r="D180" s="81">
        <f>D183+D187</f>
        <v>0</v>
      </c>
      <c r="E180" s="81">
        <f t="shared" ref="E180:O180" si="34">E183+E187</f>
        <v>0</v>
      </c>
      <c r="F180" s="81">
        <f t="shared" si="34"/>
        <v>0</v>
      </c>
      <c r="G180" s="81">
        <f t="shared" si="34"/>
        <v>0</v>
      </c>
      <c r="H180" s="81">
        <f t="shared" si="34"/>
        <v>0</v>
      </c>
      <c r="I180" s="81">
        <f t="shared" si="34"/>
        <v>127771665.12</v>
      </c>
      <c r="J180" s="81">
        <f t="shared" si="34"/>
        <v>127771665.12</v>
      </c>
      <c r="K180" s="81">
        <f t="shared" si="34"/>
        <v>0</v>
      </c>
      <c r="L180" s="81">
        <f t="shared" si="34"/>
        <v>0</v>
      </c>
      <c r="M180" s="81">
        <f t="shared" si="34"/>
        <v>0</v>
      </c>
      <c r="N180" s="81">
        <f t="shared" si="34"/>
        <v>127771665.12</v>
      </c>
      <c r="O180" s="81">
        <f t="shared" si="34"/>
        <v>127771665.12</v>
      </c>
    </row>
    <row r="181" spans="1:15" ht="36" customHeight="1" x14ac:dyDescent="0.25">
      <c r="A181" s="37" t="s">
        <v>4</v>
      </c>
      <c r="B181" s="37" t="s">
        <v>89</v>
      </c>
      <c r="C181" s="3" t="s">
        <v>24</v>
      </c>
      <c r="D181" s="49">
        <f>'дод 3'!E49+'дод 3'!E262</f>
        <v>975000</v>
      </c>
      <c r="E181" s="49">
        <f>'дод 3'!F49+'дод 3'!F262</f>
        <v>475000</v>
      </c>
      <c r="F181" s="49">
        <f>'дод 3'!G49+'дод 3'!G262</f>
        <v>0</v>
      </c>
      <c r="G181" s="49">
        <f>'дод 3'!H49+'дод 3'!H262</f>
        <v>0</v>
      </c>
      <c r="H181" s="49">
        <f>'дод 3'!I49+'дод 3'!I262</f>
        <v>500000</v>
      </c>
      <c r="I181" s="49">
        <f>'дод 3'!J49+'дод 3'!J262</f>
        <v>0</v>
      </c>
      <c r="J181" s="49">
        <f>'дод 3'!K49+'дод 3'!K262</f>
        <v>0</v>
      </c>
      <c r="K181" s="49">
        <f>'дод 3'!L49+'дод 3'!L262</f>
        <v>0</v>
      </c>
      <c r="L181" s="49">
        <f>'дод 3'!M49+'дод 3'!M262</f>
        <v>0</v>
      </c>
      <c r="M181" s="49">
        <f>'дод 3'!N49+'дод 3'!N262</f>
        <v>0</v>
      </c>
      <c r="N181" s="49">
        <f>'дод 3'!O49+'дод 3'!O262</f>
        <v>0</v>
      </c>
      <c r="O181" s="49">
        <f>'дод 3'!P49+'дод 3'!P262</f>
        <v>975000</v>
      </c>
    </row>
    <row r="182" spans="1:15" ht="20.25" customHeight="1" x14ac:dyDescent="0.25">
      <c r="A182" s="37" t="s">
        <v>2</v>
      </c>
      <c r="B182" s="37" t="s">
        <v>88</v>
      </c>
      <c r="C182" s="3" t="s">
        <v>428</v>
      </c>
      <c r="D182" s="49">
        <f>'дод 3'!E99+'дод 3'!E133+'дод 3'!E191+'дод 3'!E219+'дод 3'!E245+'дод 3'!E272</f>
        <v>5062107</v>
      </c>
      <c r="E182" s="49">
        <f>'дод 3'!F99+'дод 3'!F133+'дод 3'!F191+'дод 3'!F219+'дод 3'!F245+'дод 3'!F272</f>
        <v>3562107</v>
      </c>
      <c r="F182" s="49">
        <f>'дод 3'!G99+'дод 3'!G133+'дод 3'!G191+'дод 3'!G219+'дод 3'!G245+'дод 3'!G272</f>
        <v>0</v>
      </c>
      <c r="G182" s="49">
        <f>'дод 3'!H99+'дод 3'!H133+'дод 3'!H191+'дод 3'!H219+'дод 3'!H245+'дод 3'!H272</f>
        <v>0</v>
      </c>
      <c r="H182" s="49">
        <f>'дод 3'!I99+'дод 3'!I133+'дод 3'!I191+'дод 3'!I219+'дод 3'!I245+'дод 3'!I272</f>
        <v>1500000</v>
      </c>
      <c r="I182" s="49">
        <f>'дод 3'!J99+'дод 3'!J133+'дод 3'!J191+'дод 3'!J219+'дод 3'!J245+'дод 3'!J272</f>
        <v>159385986.12</v>
      </c>
      <c r="J182" s="49">
        <f>'дод 3'!K99+'дод 3'!K133+'дод 3'!K191+'дод 3'!K219+'дод 3'!K245+'дод 3'!K272</f>
        <v>147912052.12</v>
      </c>
      <c r="K182" s="49">
        <f>'дод 3'!L99+'дод 3'!L133+'дод 3'!L191+'дод 3'!L219+'дод 3'!L245+'дод 3'!L272</f>
        <v>0</v>
      </c>
      <c r="L182" s="49">
        <f>'дод 3'!M99+'дод 3'!M133+'дод 3'!M191+'дод 3'!M219+'дод 3'!M245+'дод 3'!M272</f>
        <v>0</v>
      </c>
      <c r="M182" s="49">
        <f>'дод 3'!N99+'дод 3'!N133+'дод 3'!N191+'дод 3'!N219+'дод 3'!N245+'дод 3'!N272</f>
        <v>0</v>
      </c>
      <c r="N182" s="49">
        <f>'дод 3'!O99+'дод 3'!O133+'дод 3'!O191+'дод 3'!O219+'дод 3'!O245+'дод 3'!O272</f>
        <v>159385986.12</v>
      </c>
      <c r="O182" s="49">
        <f>'дод 3'!P99+'дод 3'!P133+'дод 3'!P191+'дод 3'!P219+'дод 3'!P245+'дод 3'!P272</f>
        <v>164448093.12</v>
      </c>
    </row>
    <row r="183" spans="1:15" s="54" customFormat="1" ht="17.25" customHeight="1" x14ac:dyDescent="0.25">
      <c r="A183" s="83"/>
      <c r="B183" s="83"/>
      <c r="C183" s="90" t="s">
        <v>429</v>
      </c>
      <c r="D183" s="85">
        <f>'дод 3'!E134+'дод 3'!E246</f>
        <v>0</v>
      </c>
      <c r="E183" s="85">
        <f>'дод 3'!F134+'дод 3'!F246</f>
        <v>0</v>
      </c>
      <c r="F183" s="85">
        <f>'дод 3'!G134+'дод 3'!G246</f>
        <v>0</v>
      </c>
      <c r="G183" s="85">
        <f>'дод 3'!H134+'дод 3'!H246</f>
        <v>0</v>
      </c>
      <c r="H183" s="85">
        <f>'дод 3'!I134+'дод 3'!I246</f>
        <v>0</v>
      </c>
      <c r="I183" s="85">
        <f>'дод 3'!J134+'дод 3'!J246</f>
        <v>101521665.12</v>
      </c>
      <c r="J183" s="85">
        <f>'дод 3'!K134+'дод 3'!K246</f>
        <v>101521665.12</v>
      </c>
      <c r="K183" s="85">
        <f>'дод 3'!L134+'дод 3'!L246</f>
        <v>0</v>
      </c>
      <c r="L183" s="85">
        <f>'дод 3'!M134+'дод 3'!M246</f>
        <v>0</v>
      </c>
      <c r="M183" s="85">
        <f>'дод 3'!N134+'дод 3'!N246</f>
        <v>0</v>
      </c>
      <c r="N183" s="85">
        <f>'дод 3'!O134+'дод 3'!O246</f>
        <v>101521665.12</v>
      </c>
      <c r="O183" s="85">
        <f>'дод 3'!P134+'дод 3'!P246</f>
        <v>101521665.12</v>
      </c>
    </row>
    <row r="184" spans="1:15" ht="33.75" customHeight="1" x14ac:dyDescent="0.25">
      <c r="A184" s="37" t="s">
        <v>271</v>
      </c>
      <c r="B184" s="37" t="s">
        <v>84</v>
      </c>
      <c r="C184" s="3" t="s">
        <v>354</v>
      </c>
      <c r="D184" s="49">
        <f>'дод 3'!E263</f>
        <v>0</v>
      </c>
      <c r="E184" s="49">
        <f>'дод 3'!F263</f>
        <v>0</v>
      </c>
      <c r="F184" s="49">
        <f>'дод 3'!G263</f>
        <v>0</v>
      </c>
      <c r="G184" s="49">
        <f>'дод 3'!H263</f>
        <v>0</v>
      </c>
      <c r="H184" s="49">
        <f>'дод 3'!I263</f>
        <v>0</v>
      </c>
      <c r="I184" s="49">
        <f>'дод 3'!J263</f>
        <v>20000</v>
      </c>
      <c r="J184" s="49">
        <f>'дод 3'!K263</f>
        <v>20000</v>
      </c>
      <c r="K184" s="49">
        <f>'дод 3'!L263</f>
        <v>0</v>
      </c>
      <c r="L184" s="49">
        <f>'дод 3'!M263</f>
        <v>0</v>
      </c>
      <c r="M184" s="49">
        <f>'дод 3'!N263</f>
        <v>0</v>
      </c>
      <c r="N184" s="49">
        <f>'дод 3'!O263</f>
        <v>20000</v>
      </c>
      <c r="O184" s="49">
        <f>'дод 3'!P263</f>
        <v>20000</v>
      </c>
    </row>
    <row r="185" spans="1:15" ht="69.75" customHeight="1" x14ac:dyDescent="0.25">
      <c r="A185" s="37" t="s">
        <v>273</v>
      </c>
      <c r="B185" s="37" t="s">
        <v>84</v>
      </c>
      <c r="C185" s="3" t="s">
        <v>274</v>
      </c>
      <c r="D185" s="49">
        <f>'дод 3'!E264</f>
        <v>0</v>
      </c>
      <c r="E185" s="49">
        <f>'дод 3'!F264</f>
        <v>0</v>
      </c>
      <c r="F185" s="49">
        <f>'дод 3'!G264</f>
        <v>0</v>
      </c>
      <c r="G185" s="49">
        <f>'дод 3'!H264</f>
        <v>0</v>
      </c>
      <c r="H185" s="49">
        <f>'дод 3'!I264</f>
        <v>0</v>
      </c>
      <c r="I185" s="49">
        <f>'дод 3'!J264</f>
        <v>45000</v>
      </c>
      <c r="J185" s="49">
        <f>'дод 3'!K264</f>
        <v>45000</v>
      </c>
      <c r="K185" s="49">
        <f>'дод 3'!L264</f>
        <v>0</v>
      </c>
      <c r="L185" s="49">
        <f>'дод 3'!M264</f>
        <v>0</v>
      </c>
      <c r="M185" s="49">
        <f>'дод 3'!N264</f>
        <v>0</v>
      </c>
      <c r="N185" s="49">
        <f>'дод 3'!O264</f>
        <v>45000</v>
      </c>
      <c r="O185" s="49">
        <f>'дод 3'!P264</f>
        <v>45000</v>
      </c>
    </row>
    <row r="186" spans="1:15" ht="30.75" customHeight="1" x14ac:dyDescent="0.25">
      <c r="A186" s="37" t="s">
        <v>5</v>
      </c>
      <c r="B186" s="37" t="s">
        <v>84</v>
      </c>
      <c r="C186" s="3" t="s">
        <v>484</v>
      </c>
      <c r="D186" s="49">
        <f>'дод 3'!E50+'дод 3'!E220</f>
        <v>0</v>
      </c>
      <c r="E186" s="49">
        <f>'дод 3'!F50+'дод 3'!F220</f>
        <v>0</v>
      </c>
      <c r="F186" s="49">
        <f>'дод 3'!G50+'дод 3'!G220</f>
        <v>0</v>
      </c>
      <c r="G186" s="49">
        <f>'дод 3'!H50+'дод 3'!H220</f>
        <v>0</v>
      </c>
      <c r="H186" s="49">
        <f>'дод 3'!I50+'дод 3'!I220</f>
        <v>0</v>
      </c>
      <c r="I186" s="49">
        <f>'дод 3'!J50+'дод 3'!J220</f>
        <v>65787900</v>
      </c>
      <c r="J186" s="49">
        <f>'дод 3'!K50+'дод 3'!K220</f>
        <v>65787900</v>
      </c>
      <c r="K186" s="49">
        <f>'дод 3'!L50+'дод 3'!L220</f>
        <v>0</v>
      </c>
      <c r="L186" s="49">
        <f>'дод 3'!M50+'дод 3'!M220</f>
        <v>0</v>
      </c>
      <c r="M186" s="49">
        <f>'дод 3'!N50+'дод 3'!N220</f>
        <v>0</v>
      </c>
      <c r="N186" s="49">
        <f>'дод 3'!O50+'дод 3'!O220</f>
        <v>65787900</v>
      </c>
      <c r="O186" s="49">
        <f>'дод 3'!P50+'дод 3'!P220</f>
        <v>65787900</v>
      </c>
    </row>
    <row r="187" spans="1:15" ht="16.5" customHeight="1" x14ac:dyDescent="0.25">
      <c r="A187" s="37"/>
      <c r="B187" s="37"/>
      <c r="C187" s="90" t="s">
        <v>429</v>
      </c>
      <c r="D187" s="49">
        <f>'дод 3'!E221</f>
        <v>0</v>
      </c>
      <c r="E187" s="49">
        <f>'дод 3'!F221</f>
        <v>0</v>
      </c>
      <c r="F187" s="49">
        <f>'дод 3'!G221</f>
        <v>0</v>
      </c>
      <c r="G187" s="49">
        <f>'дод 3'!H221</f>
        <v>0</v>
      </c>
      <c r="H187" s="49">
        <f>'дод 3'!I221</f>
        <v>0</v>
      </c>
      <c r="I187" s="49">
        <f>'дод 3'!J221</f>
        <v>26250000</v>
      </c>
      <c r="J187" s="49">
        <f>'дод 3'!K221</f>
        <v>26250000</v>
      </c>
      <c r="K187" s="49">
        <f>'дод 3'!L221</f>
        <v>0</v>
      </c>
      <c r="L187" s="49">
        <f>'дод 3'!M221</f>
        <v>0</v>
      </c>
      <c r="M187" s="49">
        <f>'дод 3'!N221</f>
        <v>0</v>
      </c>
      <c r="N187" s="49">
        <f>'дод 3'!O221</f>
        <v>26250000</v>
      </c>
      <c r="O187" s="49">
        <f>'дод 3'!P221</f>
        <v>26250000</v>
      </c>
    </row>
    <row r="188" spans="1:15" ht="36.75" customHeight="1" x14ac:dyDescent="0.25">
      <c r="A188" s="37" t="s">
        <v>252</v>
      </c>
      <c r="B188" s="37" t="s">
        <v>84</v>
      </c>
      <c r="C188" s="3" t="s">
        <v>253</v>
      </c>
      <c r="D188" s="49">
        <f>'дод 3'!E51</f>
        <v>356337</v>
      </c>
      <c r="E188" s="49">
        <f>'дод 3'!F51</f>
        <v>356337</v>
      </c>
      <c r="F188" s="49">
        <f>'дод 3'!G51</f>
        <v>0</v>
      </c>
      <c r="G188" s="49">
        <f>'дод 3'!H51</f>
        <v>0</v>
      </c>
      <c r="H188" s="49">
        <f>'дод 3'!I51</f>
        <v>0</v>
      </c>
      <c r="I188" s="49">
        <f>'дод 3'!J51</f>
        <v>0</v>
      </c>
      <c r="J188" s="49">
        <f>'дод 3'!K51</f>
        <v>0</v>
      </c>
      <c r="K188" s="49">
        <f>'дод 3'!L51</f>
        <v>0</v>
      </c>
      <c r="L188" s="49">
        <f>'дод 3'!M51</f>
        <v>0</v>
      </c>
      <c r="M188" s="49">
        <f>'дод 3'!N51</f>
        <v>0</v>
      </c>
      <c r="N188" s="49">
        <f>'дод 3'!O51</f>
        <v>0</v>
      </c>
      <c r="O188" s="49">
        <f>'дод 3'!P51</f>
        <v>356337</v>
      </c>
    </row>
    <row r="189" spans="1:15" s="54" customFormat="1" ht="97.5" customHeight="1" x14ac:dyDescent="0.25">
      <c r="A189" s="37" t="s">
        <v>303</v>
      </c>
      <c r="B189" s="37" t="s">
        <v>84</v>
      </c>
      <c r="C189" s="3" t="s">
        <v>321</v>
      </c>
      <c r="D189" s="49">
        <f>'дод 3'!E52+'дод 3'!E222+'дод 3'!E247+'дод 3'!E254</f>
        <v>0</v>
      </c>
      <c r="E189" s="49">
        <f>'дод 3'!F52+'дод 3'!F222+'дод 3'!F247+'дод 3'!F254</f>
        <v>0</v>
      </c>
      <c r="F189" s="49">
        <f>'дод 3'!G52+'дод 3'!G222+'дод 3'!G247+'дод 3'!G254</f>
        <v>0</v>
      </c>
      <c r="G189" s="49">
        <f>'дод 3'!H52+'дод 3'!H222+'дод 3'!H247+'дод 3'!H254</f>
        <v>0</v>
      </c>
      <c r="H189" s="49">
        <f>'дод 3'!I52+'дод 3'!I222+'дод 3'!I247+'дод 3'!I254</f>
        <v>0</v>
      </c>
      <c r="I189" s="49">
        <f>'дод 3'!J52+'дод 3'!J222+'дод 3'!J247+'дод 3'!J254</f>
        <v>3184090</v>
      </c>
      <c r="J189" s="49">
        <f>'дод 3'!K52+'дод 3'!K222+'дод 3'!K247+'дод 3'!K254</f>
        <v>0</v>
      </c>
      <c r="K189" s="49">
        <f>'дод 3'!L52+'дод 3'!L222+'дод 3'!L247+'дод 3'!L254</f>
        <v>1284090</v>
      </c>
      <c r="L189" s="49">
        <f>'дод 3'!M52+'дод 3'!M222+'дод 3'!M247+'дод 3'!M254</f>
        <v>0</v>
      </c>
      <c r="M189" s="49">
        <f>'дод 3'!N52+'дод 3'!N222+'дод 3'!N247+'дод 3'!N254</f>
        <v>0</v>
      </c>
      <c r="N189" s="49">
        <f>'дод 3'!O52+'дод 3'!O222+'дод 3'!O247+'дод 3'!O254</f>
        <v>1900000</v>
      </c>
      <c r="O189" s="49">
        <f>'дод 3'!P52+'дод 3'!P222+'дод 3'!P247+'дод 3'!P254</f>
        <v>3184090</v>
      </c>
    </row>
    <row r="190" spans="1:15" s="54" customFormat="1" ht="23.25" customHeight="1" x14ac:dyDescent="0.25">
      <c r="A190" s="37" t="s">
        <v>243</v>
      </c>
      <c r="B190" s="37" t="s">
        <v>84</v>
      </c>
      <c r="C190" s="3" t="s">
        <v>17</v>
      </c>
      <c r="D190" s="49">
        <f>'дод 3'!E53+'дод 3'!E265+'дод 3'!E273</f>
        <v>2270332</v>
      </c>
      <c r="E190" s="49">
        <f>'дод 3'!F53+'дод 3'!F265+'дод 3'!F273</f>
        <v>2270332</v>
      </c>
      <c r="F190" s="49">
        <f>'дод 3'!G53+'дод 3'!G265+'дод 3'!G273</f>
        <v>0</v>
      </c>
      <c r="G190" s="49">
        <f>'дод 3'!H53+'дод 3'!H265+'дод 3'!H273</f>
        <v>0</v>
      </c>
      <c r="H190" s="49">
        <f>'дод 3'!I53+'дод 3'!I265+'дод 3'!I273</f>
        <v>0</v>
      </c>
      <c r="I190" s="49">
        <f>'дод 3'!J53+'дод 3'!J265+'дод 3'!J273</f>
        <v>0</v>
      </c>
      <c r="J190" s="49">
        <f>'дод 3'!K53+'дод 3'!K265+'дод 3'!K273</f>
        <v>0</v>
      </c>
      <c r="K190" s="49">
        <f>'дод 3'!L53+'дод 3'!L265+'дод 3'!L273</f>
        <v>0</v>
      </c>
      <c r="L190" s="49">
        <f>'дод 3'!M53+'дод 3'!M265+'дод 3'!M273</f>
        <v>0</v>
      </c>
      <c r="M190" s="49">
        <f>'дод 3'!N53+'дод 3'!N265+'дод 3'!N273</f>
        <v>0</v>
      </c>
      <c r="N190" s="49">
        <f>'дод 3'!O53+'дод 3'!O265+'дод 3'!O273</f>
        <v>0</v>
      </c>
      <c r="O190" s="49">
        <f>'дод 3'!P53+'дод 3'!P265+'дод 3'!P273</f>
        <v>2270332</v>
      </c>
    </row>
    <row r="191" spans="1:15" s="53" customFormat="1" ht="48.75" customHeight="1" x14ac:dyDescent="0.25">
      <c r="A191" s="38">
        <v>7700</v>
      </c>
      <c r="B191" s="38"/>
      <c r="C191" s="99" t="s">
        <v>371</v>
      </c>
      <c r="D191" s="48">
        <f>D192</f>
        <v>0</v>
      </c>
      <c r="E191" s="48">
        <f t="shared" ref="E191:O191" si="35">E192</f>
        <v>0</v>
      </c>
      <c r="F191" s="48">
        <f t="shared" si="35"/>
        <v>0</v>
      </c>
      <c r="G191" s="48">
        <f t="shared" si="35"/>
        <v>0</v>
      </c>
      <c r="H191" s="48">
        <f t="shared" si="35"/>
        <v>0</v>
      </c>
      <c r="I191" s="48">
        <f t="shared" si="35"/>
        <v>630000</v>
      </c>
      <c r="J191" s="48">
        <f t="shared" si="35"/>
        <v>0</v>
      </c>
      <c r="K191" s="48">
        <f t="shared" si="35"/>
        <v>0</v>
      </c>
      <c r="L191" s="48">
        <f t="shared" si="35"/>
        <v>0</v>
      </c>
      <c r="M191" s="48">
        <f t="shared" si="35"/>
        <v>0</v>
      </c>
      <c r="N191" s="48">
        <f t="shared" si="35"/>
        <v>630000</v>
      </c>
      <c r="O191" s="48">
        <f t="shared" si="35"/>
        <v>630000</v>
      </c>
    </row>
    <row r="192" spans="1:15" s="54" customFormat="1" ht="46.5" customHeight="1" x14ac:dyDescent="0.25">
      <c r="A192" s="37">
        <v>7700</v>
      </c>
      <c r="B192" s="59" t="s">
        <v>95</v>
      </c>
      <c r="C192" s="61" t="s">
        <v>371</v>
      </c>
      <c r="D192" s="49">
        <f>'дод 3'!E100</f>
        <v>0</v>
      </c>
      <c r="E192" s="49">
        <f>'дод 3'!F100</f>
        <v>0</v>
      </c>
      <c r="F192" s="49">
        <f>'дод 3'!G100</f>
        <v>0</v>
      </c>
      <c r="G192" s="49">
        <f>'дод 3'!H100</f>
        <v>0</v>
      </c>
      <c r="H192" s="49">
        <f>'дод 3'!I100</f>
        <v>0</v>
      </c>
      <c r="I192" s="49">
        <f>'дод 3'!J100</f>
        <v>630000</v>
      </c>
      <c r="J192" s="49">
        <f>'дод 3'!K100</f>
        <v>0</v>
      </c>
      <c r="K192" s="49">
        <f>'дод 3'!L100</f>
        <v>0</v>
      </c>
      <c r="L192" s="49">
        <f>'дод 3'!M100</f>
        <v>0</v>
      </c>
      <c r="M192" s="49">
        <f>'дод 3'!N100</f>
        <v>0</v>
      </c>
      <c r="N192" s="49">
        <f>'дод 3'!O100</f>
        <v>630000</v>
      </c>
      <c r="O192" s="49">
        <f>'дод 3'!P100</f>
        <v>630000</v>
      </c>
    </row>
    <row r="193" spans="1:15" s="52" customFormat="1" ht="51.75" customHeight="1" x14ac:dyDescent="0.25">
      <c r="A193" s="38" t="s">
        <v>96</v>
      </c>
      <c r="B193" s="39"/>
      <c r="C193" s="2" t="s">
        <v>550</v>
      </c>
      <c r="D193" s="48">
        <f t="shared" ref="D193:O193" si="36">D195+D200+D202+D205+D207+D208</f>
        <v>12601639.309999999</v>
      </c>
      <c r="E193" s="48">
        <f t="shared" si="36"/>
        <v>5774892.8700000001</v>
      </c>
      <c r="F193" s="48">
        <f t="shared" si="36"/>
        <v>1906900</v>
      </c>
      <c r="G193" s="48">
        <f t="shared" si="36"/>
        <v>279360</v>
      </c>
      <c r="H193" s="48">
        <f t="shared" si="36"/>
        <v>0</v>
      </c>
      <c r="I193" s="48">
        <f t="shared" si="36"/>
        <v>5155752</v>
      </c>
      <c r="J193" s="48">
        <f t="shared" si="36"/>
        <v>1430052</v>
      </c>
      <c r="K193" s="48">
        <f t="shared" si="36"/>
        <v>2395700</v>
      </c>
      <c r="L193" s="48">
        <f t="shared" si="36"/>
        <v>0</v>
      </c>
      <c r="M193" s="48">
        <f t="shared" si="36"/>
        <v>1400</v>
      </c>
      <c r="N193" s="48">
        <f t="shared" si="36"/>
        <v>2760052</v>
      </c>
      <c r="O193" s="48">
        <f t="shared" si="36"/>
        <v>17757391.310000002</v>
      </c>
    </row>
    <row r="194" spans="1:15" s="53" customFormat="1" ht="63" x14ac:dyDescent="0.25">
      <c r="A194" s="76"/>
      <c r="B194" s="79"/>
      <c r="C194" s="80" t="s">
        <v>391</v>
      </c>
      <c r="D194" s="81">
        <f>D196</f>
        <v>389575</v>
      </c>
      <c r="E194" s="81">
        <f t="shared" ref="E194:O194" si="37">E196</f>
        <v>389575</v>
      </c>
      <c r="F194" s="81">
        <f t="shared" si="37"/>
        <v>319325</v>
      </c>
      <c r="G194" s="81">
        <f t="shared" si="37"/>
        <v>0</v>
      </c>
      <c r="H194" s="81">
        <f t="shared" si="37"/>
        <v>0</v>
      </c>
      <c r="I194" s="81">
        <f t="shared" si="37"/>
        <v>0</v>
      </c>
      <c r="J194" s="81">
        <f t="shared" si="37"/>
        <v>0</v>
      </c>
      <c r="K194" s="81">
        <f t="shared" si="37"/>
        <v>0</v>
      </c>
      <c r="L194" s="81">
        <f t="shared" si="37"/>
        <v>0</v>
      </c>
      <c r="M194" s="81">
        <f t="shared" si="37"/>
        <v>0</v>
      </c>
      <c r="N194" s="81">
        <f t="shared" si="37"/>
        <v>0</v>
      </c>
      <c r="O194" s="81">
        <f t="shared" si="37"/>
        <v>389575</v>
      </c>
    </row>
    <row r="195" spans="1:15" s="52" customFormat="1" ht="51.75" customHeight="1" x14ac:dyDescent="0.25">
      <c r="A195" s="38" t="s">
        <v>98</v>
      </c>
      <c r="B195" s="39"/>
      <c r="C195" s="2" t="s">
        <v>553</v>
      </c>
      <c r="D195" s="48">
        <f t="shared" ref="D195:O195" si="38">D197+D198</f>
        <v>3383853.87</v>
      </c>
      <c r="E195" s="48">
        <f t="shared" si="38"/>
        <v>3383853.87</v>
      </c>
      <c r="F195" s="48">
        <f t="shared" si="38"/>
        <v>1906900</v>
      </c>
      <c r="G195" s="48">
        <f t="shared" si="38"/>
        <v>85760</v>
      </c>
      <c r="H195" s="48">
        <f t="shared" si="38"/>
        <v>0</v>
      </c>
      <c r="I195" s="48">
        <f t="shared" si="38"/>
        <v>1435752</v>
      </c>
      <c r="J195" s="48">
        <f t="shared" si="38"/>
        <v>1430052</v>
      </c>
      <c r="K195" s="48">
        <f t="shared" si="38"/>
        <v>5700</v>
      </c>
      <c r="L195" s="48">
        <f t="shared" si="38"/>
        <v>0</v>
      </c>
      <c r="M195" s="48">
        <f t="shared" si="38"/>
        <v>1400</v>
      </c>
      <c r="N195" s="48">
        <f t="shared" si="38"/>
        <v>1430052</v>
      </c>
      <c r="O195" s="48">
        <f t="shared" si="38"/>
        <v>4819605.87</v>
      </c>
    </row>
    <row r="196" spans="1:15" s="53" customFormat="1" ht="47.25" hidden="1" customHeight="1" x14ac:dyDescent="0.25">
      <c r="A196" s="76"/>
      <c r="B196" s="79"/>
      <c r="C196" s="82" t="str">
        <f>C199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96" s="81">
        <f>D199</f>
        <v>389575</v>
      </c>
      <c r="E196" s="81">
        <f t="shared" ref="E196:O196" si="39">E199</f>
        <v>389575</v>
      </c>
      <c r="F196" s="81">
        <f t="shared" si="39"/>
        <v>319325</v>
      </c>
      <c r="G196" s="81">
        <f t="shared" si="39"/>
        <v>0</v>
      </c>
      <c r="H196" s="81">
        <f t="shared" si="39"/>
        <v>0</v>
      </c>
      <c r="I196" s="81">
        <f t="shared" si="39"/>
        <v>0</v>
      </c>
      <c r="J196" s="81">
        <f t="shared" si="39"/>
        <v>0</v>
      </c>
      <c r="K196" s="81">
        <f t="shared" si="39"/>
        <v>0</v>
      </c>
      <c r="L196" s="81">
        <f t="shared" si="39"/>
        <v>0</v>
      </c>
      <c r="M196" s="81">
        <f t="shared" si="39"/>
        <v>0</v>
      </c>
      <c r="N196" s="81">
        <f t="shared" si="39"/>
        <v>0</v>
      </c>
      <c r="O196" s="81">
        <f t="shared" si="39"/>
        <v>389575</v>
      </c>
    </row>
    <row r="197" spans="1:15" s="52" customFormat="1" ht="36.75" customHeight="1" x14ac:dyDescent="0.25">
      <c r="A197" s="40" t="s">
        <v>7</v>
      </c>
      <c r="B197" s="40" t="s">
        <v>91</v>
      </c>
      <c r="C197" s="3" t="s">
        <v>304</v>
      </c>
      <c r="D197" s="49">
        <f>'дод 3'!E54+'дод 3'!E223</f>
        <v>929193.87</v>
      </c>
      <c r="E197" s="49">
        <f>'дод 3'!F54+'дод 3'!F223</f>
        <v>929193.87</v>
      </c>
      <c r="F197" s="49">
        <f>'дод 3'!G54+'дод 3'!G223</f>
        <v>0</v>
      </c>
      <c r="G197" s="49">
        <f>'дод 3'!H54+'дод 3'!H223</f>
        <v>6500</v>
      </c>
      <c r="H197" s="49">
        <f>'дод 3'!I54+'дод 3'!I223</f>
        <v>0</v>
      </c>
      <c r="I197" s="49">
        <f>'дод 3'!J54+'дод 3'!J223</f>
        <v>1430052</v>
      </c>
      <c r="J197" s="49">
        <f>'дод 3'!K54+'дод 3'!K223</f>
        <v>1430052</v>
      </c>
      <c r="K197" s="49">
        <f>'дод 3'!L54+'дод 3'!L223</f>
        <v>0</v>
      </c>
      <c r="L197" s="49">
        <f>'дод 3'!M54+'дод 3'!M223</f>
        <v>0</v>
      </c>
      <c r="M197" s="49">
        <f>'дод 3'!N54+'дод 3'!N223</f>
        <v>0</v>
      </c>
      <c r="N197" s="49">
        <f>'дод 3'!O54+'дод 3'!O223</f>
        <v>1430052</v>
      </c>
      <c r="O197" s="49">
        <f>'дод 3'!P54+'дод 3'!P223</f>
        <v>2359245.87</v>
      </c>
    </row>
    <row r="198" spans="1:15" ht="34.5" customHeight="1" x14ac:dyDescent="0.25">
      <c r="A198" s="37" t="s">
        <v>152</v>
      </c>
      <c r="B198" s="42" t="s">
        <v>91</v>
      </c>
      <c r="C198" s="3" t="s">
        <v>549</v>
      </c>
      <c r="D198" s="49">
        <f>'дод 3'!E55</f>
        <v>2454660</v>
      </c>
      <c r="E198" s="49">
        <f>'дод 3'!F55</f>
        <v>2454660</v>
      </c>
      <c r="F198" s="49">
        <f>'дод 3'!G55</f>
        <v>1906900</v>
      </c>
      <c r="G198" s="49">
        <f>'дод 3'!H55</f>
        <v>79260</v>
      </c>
      <c r="H198" s="49">
        <f>'дод 3'!I55</f>
        <v>0</v>
      </c>
      <c r="I198" s="49">
        <f>'дод 3'!J55</f>
        <v>5700</v>
      </c>
      <c r="J198" s="49">
        <f>'дод 3'!K55</f>
        <v>0</v>
      </c>
      <c r="K198" s="49">
        <f>'дод 3'!L55</f>
        <v>5700</v>
      </c>
      <c r="L198" s="49">
        <f>'дод 3'!M55</f>
        <v>0</v>
      </c>
      <c r="M198" s="49">
        <f>'дод 3'!N55</f>
        <v>1400</v>
      </c>
      <c r="N198" s="49">
        <f>'дод 3'!O55</f>
        <v>0</v>
      </c>
      <c r="O198" s="49">
        <f>'дод 3'!P55</f>
        <v>2460360</v>
      </c>
    </row>
    <row r="199" spans="1:15" s="54" customFormat="1" ht="47.25" x14ac:dyDescent="0.25">
      <c r="A199" s="83"/>
      <c r="B199" s="96"/>
      <c r="C199" s="92" t="s">
        <v>391</v>
      </c>
      <c r="D199" s="85">
        <f>'дод 3'!E56</f>
        <v>389575</v>
      </c>
      <c r="E199" s="85">
        <f>'дод 3'!F56</f>
        <v>389575</v>
      </c>
      <c r="F199" s="85">
        <f>'дод 3'!G56</f>
        <v>319325</v>
      </c>
      <c r="G199" s="85">
        <f>'дод 3'!H56</f>
        <v>0</v>
      </c>
      <c r="H199" s="85">
        <f>'дод 3'!I56</f>
        <v>0</v>
      </c>
      <c r="I199" s="85">
        <f>'дод 3'!J56</f>
        <v>0</v>
      </c>
      <c r="J199" s="85">
        <f>'дод 3'!K56</f>
        <v>0</v>
      </c>
      <c r="K199" s="85">
        <f>'дод 3'!L56</f>
        <v>0</v>
      </c>
      <c r="L199" s="85">
        <f>'дод 3'!M56</f>
        <v>0</v>
      </c>
      <c r="M199" s="85">
        <f>'дод 3'!N56</f>
        <v>0</v>
      </c>
      <c r="N199" s="85">
        <f>'дод 3'!O56</f>
        <v>0</v>
      </c>
      <c r="O199" s="85">
        <f>'дод 3'!P56</f>
        <v>389575</v>
      </c>
    </row>
    <row r="200" spans="1:15" s="52" customFormat="1" ht="23.25" customHeight="1" x14ac:dyDescent="0.25">
      <c r="A200" s="38" t="s">
        <v>254</v>
      </c>
      <c r="B200" s="38"/>
      <c r="C200" s="12" t="s">
        <v>255</v>
      </c>
      <c r="D200" s="48">
        <f t="shared" ref="D200:O200" si="40">D201</f>
        <v>351800</v>
      </c>
      <c r="E200" s="48">
        <f t="shared" si="40"/>
        <v>351800</v>
      </c>
      <c r="F200" s="48">
        <f t="shared" si="40"/>
        <v>0</v>
      </c>
      <c r="G200" s="48">
        <f t="shared" si="40"/>
        <v>193600</v>
      </c>
      <c r="H200" s="48">
        <f t="shared" si="40"/>
        <v>0</v>
      </c>
      <c r="I200" s="48">
        <f t="shared" si="40"/>
        <v>0</v>
      </c>
      <c r="J200" s="48">
        <f t="shared" si="40"/>
        <v>0</v>
      </c>
      <c r="K200" s="48">
        <f t="shared" si="40"/>
        <v>0</v>
      </c>
      <c r="L200" s="48">
        <f t="shared" si="40"/>
        <v>0</v>
      </c>
      <c r="M200" s="48">
        <f t="shared" si="40"/>
        <v>0</v>
      </c>
      <c r="N200" s="48">
        <f t="shared" si="40"/>
        <v>0</v>
      </c>
      <c r="O200" s="48">
        <f t="shared" si="40"/>
        <v>351800</v>
      </c>
    </row>
    <row r="201" spans="1:15" ht="22.5" customHeight="1" x14ac:dyDescent="0.25">
      <c r="A201" s="37" t="s">
        <v>248</v>
      </c>
      <c r="B201" s="42" t="s">
        <v>249</v>
      </c>
      <c r="C201" s="3" t="s">
        <v>250</v>
      </c>
      <c r="D201" s="49">
        <f>'дод 3'!E57+'дод 3'!E224</f>
        <v>351800</v>
      </c>
      <c r="E201" s="49">
        <f>'дод 3'!F57+'дод 3'!F224</f>
        <v>351800</v>
      </c>
      <c r="F201" s="49">
        <f>'дод 3'!G57+'дод 3'!G224</f>
        <v>0</v>
      </c>
      <c r="G201" s="49">
        <f>'дод 3'!H57+'дод 3'!H224</f>
        <v>193600</v>
      </c>
      <c r="H201" s="49">
        <f>'дод 3'!I57+'дод 3'!I224</f>
        <v>0</v>
      </c>
      <c r="I201" s="49">
        <f>'дод 3'!J57+'дод 3'!J224</f>
        <v>0</v>
      </c>
      <c r="J201" s="49">
        <f>'дод 3'!K57+'дод 3'!K224</f>
        <v>0</v>
      </c>
      <c r="K201" s="49">
        <f>'дод 3'!L57+'дод 3'!L224</f>
        <v>0</v>
      </c>
      <c r="L201" s="49">
        <f>'дод 3'!M57+'дод 3'!M224</f>
        <v>0</v>
      </c>
      <c r="M201" s="49">
        <f>'дод 3'!N57+'дод 3'!N224</f>
        <v>0</v>
      </c>
      <c r="N201" s="49">
        <f>'дод 3'!O57+'дод 3'!O224</f>
        <v>0</v>
      </c>
      <c r="O201" s="49">
        <f>'дод 3'!P57+'дод 3'!P224</f>
        <v>351800</v>
      </c>
    </row>
    <row r="202" spans="1:15" s="52" customFormat="1" ht="22.5" customHeight="1" x14ac:dyDescent="0.25">
      <c r="A202" s="38" t="s">
        <v>6</v>
      </c>
      <c r="B202" s="39"/>
      <c r="C202" s="2" t="s">
        <v>8</v>
      </c>
      <c r="D202" s="48">
        <f t="shared" ref="D202:O202" si="41">D204+D203</f>
        <v>75000</v>
      </c>
      <c r="E202" s="48">
        <f t="shared" si="41"/>
        <v>75000</v>
      </c>
      <c r="F202" s="48">
        <f t="shared" si="41"/>
        <v>0</v>
      </c>
      <c r="G202" s="48">
        <f t="shared" si="41"/>
        <v>0</v>
      </c>
      <c r="H202" s="48">
        <f t="shared" si="41"/>
        <v>0</v>
      </c>
      <c r="I202" s="48">
        <f t="shared" si="41"/>
        <v>3720000</v>
      </c>
      <c r="J202" s="48">
        <f t="shared" si="41"/>
        <v>0</v>
      </c>
      <c r="K202" s="48">
        <f t="shared" si="41"/>
        <v>2390000</v>
      </c>
      <c r="L202" s="48">
        <f t="shared" si="41"/>
        <v>0</v>
      </c>
      <c r="M202" s="48">
        <f t="shared" si="41"/>
        <v>0</v>
      </c>
      <c r="N202" s="48">
        <f t="shared" si="41"/>
        <v>1330000</v>
      </c>
      <c r="O202" s="48">
        <f t="shared" si="41"/>
        <v>3795000</v>
      </c>
    </row>
    <row r="203" spans="1:15" s="52" customFormat="1" ht="33.75" customHeight="1" x14ac:dyDescent="0.25">
      <c r="A203" s="37">
        <v>8330</v>
      </c>
      <c r="B203" s="59" t="s">
        <v>94</v>
      </c>
      <c r="C203" s="3" t="s">
        <v>356</v>
      </c>
      <c r="D203" s="49">
        <f>'дод 3'!E274</f>
        <v>75000</v>
      </c>
      <c r="E203" s="49">
        <f>'дод 3'!F274</f>
        <v>75000</v>
      </c>
      <c r="F203" s="49">
        <f>'дод 3'!G274</f>
        <v>0</v>
      </c>
      <c r="G203" s="49">
        <f>'дод 3'!H274</f>
        <v>0</v>
      </c>
      <c r="H203" s="49">
        <f>'дод 3'!I274</f>
        <v>0</v>
      </c>
      <c r="I203" s="49">
        <f>'дод 3'!J274</f>
        <v>0</v>
      </c>
      <c r="J203" s="49">
        <f>'дод 3'!K274</f>
        <v>0</v>
      </c>
      <c r="K203" s="49">
        <f>'дод 3'!L274</f>
        <v>0</v>
      </c>
      <c r="L203" s="49">
        <f>'дод 3'!M274</f>
        <v>0</v>
      </c>
      <c r="M203" s="49">
        <f>'дод 3'!N274</f>
        <v>0</v>
      </c>
      <c r="N203" s="49">
        <f>'дод 3'!O274</f>
        <v>0</v>
      </c>
      <c r="O203" s="49">
        <f>'дод 3'!P274</f>
        <v>75000</v>
      </c>
    </row>
    <row r="204" spans="1:15" s="52" customFormat="1" ht="19.5" customHeight="1" x14ac:dyDescent="0.25">
      <c r="A204" s="37" t="s">
        <v>9</v>
      </c>
      <c r="B204" s="37" t="s">
        <v>94</v>
      </c>
      <c r="C204" s="3" t="s">
        <v>10</v>
      </c>
      <c r="D204" s="49">
        <f>'дод 3'!E58+'дод 3'!E101+'дод 3'!E225+'дод 3'!E275</f>
        <v>0</v>
      </c>
      <c r="E204" s="49">
        <f>'дод 3'!F58+'дод 3'!F101+'дод 3'!F225+'дод 3'!F275</f>
        <v>0</v>
      </c>
      <c r="F204" s="49">
        <f>'дод 3'!G58+'дод 3'!G101+'дод 3'!G225+'дод 3'!G275</f>
        <v>0</v>
      </c>
      <c r="G204" s="49">
        <f>'дод 3'!H58+'дод 3'!H101+'дод 3'!H225+'дод 3'!H275</f>
        <v>0</v>
      </c>
      <c r="H204" s="49">
        <f>'дод 3'!I58+'дод 3'!I101+'дод 3'!I225+'дод 3'!I275</f>
        <v>0</v>
      </c>
      <c r="I204" s="49">
        <f>'дод 3'!J58+'дод 3'!J101+'дод 3'!J225+'дод 3'!J275</f>
        <v>3720000</v>
      </c>
      <c r="J204" s="49">
        <f>'дод 3'!K58+'дод 3'!K101+'дод 3'!K225+'дод 3'!K275</f>
        <v>0</v>
      </c>
      <c r="K204" s="49">
        <f>'дод 3'!L58+'дод 3'!L101+'дод 3'!L225+'дод 3'!L275</f>
        <v>2390000</v>
      </c>
      <c r="L204" s="49">
        <f>'дод 3'!M58+'дод 3'!M101+'дод 3'!M225+'дод 3'!M275</f>
        <v>0</v>
      </c>
      <c r="M204" s="49">
        <f>'дод 3'!N58+'дод 3'!N101+'дод 3'!N225+'дод 3'!N275</f>
        <v>0</v>
      </c>
      <c r="N204" s="49">
        <f>'дод 3'!O58+'дод 3'!O101+'дод 3'!O225+'дод 3'!O275</f>
        <v>1330000</v>
      </c>
      <c r="O204" s="49">
        <f>'дод 3'!P58+'дод 3'!P101+'дод 3'!P225+'дод 3'!P275</f>
        <v>3720000</v>
      </c>
    </row>
    <row r="205" spans="1:15" s="52" customFormat="1" ht="20.25" hidden="1" customHeight="1" x14ac:dyDescent="0.25">
      <c r="A205" s="38" t="s">
        <v>137</v>
      </c>
      <c r="B205" s="39"/>
      <c r="C205" s="2" t="s">
        <v>77</v>
      </c>
      <c r="D205" s="48">
        <f t="shared" ref="D205:O205" si="42">D206</f>
        <v>0</v>
      </c>
      <c r="E205" s="48">
        <f t="shared" si="42"/>
        <v>0</v>
      </c>
      <c r="F205" s="48">
        <f t="shared" si="42"/>
        <v>0</v>
      </c>
      <c r="G205" s="48">
        <f t="shared" si="42"/>
        <v>0</v>
      </c>
      <c r="H205" s="48">
        <f t="shared" si="42"/>
        <v>0</v>
      </c>
      <c r="I205" s="48">
        <f t="shared" si="42"/>
        <v>0</v>
      </c>
      <c r="J205" s="48">
        <f t="shared" si="42"/>
        <v>0</v>
      </c>
      <c r="K205" s="48">
        <f t="shared" si="42"/>
        <v>0</v>
      </c>
      <c r="L205" s="48">
        <f t="shared" si="42"/>
        <v>0</v>
      </c>
      <c r="M205" s="48">
        <f t="shared" si="42"/>
        <v>0</v>
      </c>
      <c r="N205" s="48">
        <f t="shared" si="42"/>
        <v>0</v>
      </c>
      <c r="O205" s="48">
        <f t="shared" si="42"/>
        <v>0</v>
      </c>
    </row>
    <row r="206" spans="1:15" s="52" customFormat="1" ht="21" hidden="1" customHeight="1" x14ac:dyDescent="0.25">
      <c r="A206" s="37" t="s">
        <v>259</v>
      </c>
      <c r="B206" s="42" t="s">
        <v>78</v>
      </c>
      <c r="C206" s="3" t="s">
        <v>260</v>
      </c>
      <c r="D206" s="49">
        <f>'дод 3'!E59</f>
        <v>0</v>
      </c>
      <c r="E206" s="49">
        <f>'дод 3'!F59</f>
        <v>0</v>
      </c>
      <c r="F206" s="49">
        <f>'дод 3'!G59</f>
        <v>0</v>
      </c>
      <c r="G206" s="49">
        <f>'дод 3'!H59</f>
        <v>0</v>
      </c>
      <c r="H206" s="49">
        <f>'дод 3'!I59</f>
        <v>0</v>
      </c>
      <c r="I206" s="49">
        <f>'дод 3'!J59</f>
        <v>0</v>
      </c>
      <c r="J206" s="49">
        <f>'дод 3'!K59</f>
        <v>0</v>
      </c>
      <c r="K206" s="49">
        <f>'дод 3'!L59</f>
        <v>0</v>
      </c>
      <c r="L206" s="49">
        <f>'дод 3'!M59</f>
        <v>0</v>
      </c>
      <c r="M206" s="49">
        <f>'дод 3'!N59</f>
        <v>0</v>
      </c>
      <c r="N206" s="49">
        <f>'дод 3'!O59</f>
        <v>0</v>
      </c>
      <c r="O206" s="49">
        <f>'дод 3'!P59</f>
        <v>0</v>
      </c>
    </row>
    <row r="207" spans="1:15" s="52" customFormat="1" ht="21" customHeight="1" x14ac:dyDescent="0.25">
      <c r="A207" s="38" t="s">
        <v>97</v>
      </c>
      <c r="B207" s="38" t="s">
        <v>92</v>
      </c>
      <c r="C207" s="2" t="s">
        <v>11</v>
      </c>
      <c r="D207" s="48">
        <f>'дод 3'!E276</f>
        <v>1964239</v>
      </c>
      <c r="E207" s="48">
        <f>'дод 3'!F276</f>
        <v>1964239</v>
      </c>
      <c r="F207" s="48">
        <f>'дод 3'!G276</f>
        <v>0</v>
      </c>
      <c r="G207" s="48">
        <f>'дод 3'!H276</f>
        <v>0</v>
      </c>
      <c r="H207" s="48">
        <f>'дод 3'!I276</f>
        <v>0</v>
      </c>
      <c r="I207" s="48">
        <f>'дод 3'!J276</f>
        <v>0</v>
      </c>
      <c r="J207" s="48">
        <f>'дод 3'!K276</f>
        <v>0</v>
      </c>
      <c r="K207" s="48">
        <f>'дод 3'!L276</f>
        <v>0</v>
      </c>
      <c r="L207" s="48">
        <f>'дод 3'!M276</f>
        <v>0</v>
      </c>
      <c r="M207" s="48">
        <f>'дод 3'!N276</f>
        <v>0</v>
      </c>
      <c r="N207" s="48">
        <f>'дод 3'!O276</f>
        <v>0</v>
      </c>
      <c r="O207" s="48">
        <f>'дод 3'!P276</f>
        <v>1964239</v>
      </c>
    </row>
    <row r="208" spans="1:15" s="52" customFormat="1" ht="21" customHeight="1" x14ac:dyDescent="0.25">
      <c r="A208" s="38">
        <v>8710</v>
      </c>
      <c r="B208" s="38" t="s">
        <v>95</v>
      </c>
      <c r="C208" s="2" t="s">
        <v>539</v>
      </c>
      <c r="D208" s="48">
        <f>'дод 3'!E277</f>
        <v>6826746.4399999995</v>
      </c>
      <c r="E208" s="48">
        <f>'дод 3'!F277</f>
        <v>0</v>
      </c>
      <c r="F208" s="48">
        <f>'дод 3'!G277</f>
        <v>0</v>
      </c>
      <c r="G208" s="48">
        <f>'дод 3'!H277</f>
        <v>0</v>
      </c>
      <c r="H208" s="48">
        <f>'дод 3'!I277</f>
        <v>0</v>
      </c>
      <c r="I208" s="48">
        <f>'дод 3'!J277</f>
        <v>0</v>
      </c>
      <c r="J208" s="48">
        <f>'дод 3'!K277</f>
        <v>0</v>
      </c>
      <c r="K208" s="48">
        <f>'дод 3'!L277</f>
        <v>0</v>
      </c>
      <c r="L208" s="48">
        <f>'дод 3'!M277</f>
        <v>0</v>
      </c>
      <c r="M208" s="48">
        <f>'дод 3'!N277</f>
        <v>0</v>
      </c>
      <c r="N208" s="48">
        <f>'дод 3'!O277</f>
        <v>0</v>
      </c>
      <c r="O208" s="48">
        <f>'дод 3'!P277</f>
        <v>6826746.4399999995</v>
      </c>
    </row>
    <row r="209" spans="1:15" s="52" customFormat="1" ht="20.25" customHeight="1" x14ac:dyDescent="0.25">
      <c r="A209" s="38" t="s">
        <v>12</v>
      </c>
      <c r="B209" s="38"/>
      <c r="C209" s="2" t="s">
        <v>113</v>
      </c>
      <c r="D209" s="48">
        <f>D210+D212+D215</f>
        <v>162730300</v>
      </c>
      <c r="E209" s="48">
        <f t="shared" ref="E209:O209" si="43">E210+E212+E215</f>
        <v>162730300</v>
      </c>
      <c r="F209" s="48">
        <f t="shared" si="43"/>
        <v>0</v>
      </c>
      <c r="G209" s="48">
        <f t="shared" si="43"/>
        <v>0</v>
      </c>
      <c r="H209" s="48">
        <f t="shared" si="43"/>
        <v>0</v>
      </c>
      <c r="I209" s="48">
        <f t="shared" si="43"/>
        <v>9086000</v>
      </c>
      <c r="J209" s="48">
        <f t="shared" si="43"/>
        <v>9086000</v>
      </c>
      <c r="K209" s="48">
        <f t="shared" si="43"/>
        <v>0</v>
      </c>
      <c r="L209" s="48">
        <f t="shared" si="43"/>
        <v>0</v>
      </c>
      <c r="M209" s="48">
        <f t="shared" si="43"/>
        <v>0</v>
      </c>
      <c r="N209" s="48">
        <f t="shared" si="43"/>
        <v>9086000</v>
      </c>
      <c r="O209" s="48">
        <f t="shared" si="43"/>
        <v>171816300</v>
      </c>
    </row>
    <row r="210" spans="1:15" s="52" customFormat="1" ht="21.75" customHeight="1" x14ac:dyDescent="0.25">
      <c r="A210" s="38" t="s">
        <v>257</v>
      </c>
      <c r="B210" s="38"/>
      <c r="C210" s="2" t="s">
        <v>305</v>
      </c>
      <c r="D210" s="48">
        <f t="shared" ref="D210:O210" si="44">D211</f>
        <v>100870700</v>
      </c>
      <c r="E210" s="48">
        <f t="shared" si="44"/>
        <v>100870700</v>
      </c>
      <c r="F210" s="48">
        <f t="shared" si="44"/>
        <v>0</v>
      </c>
      <c r="G210" s="48">
        <f t="shared" si="44"/>
        <v>0</v>
      </c>
      <c r="H210" s="48">
        <f t="shared" si="44"/>
        <v>0</v>
      </c>
      <c r="I210" s="48">
        <f t="shared" si="44"/>
        <v>0</v>
      </c>
      <c r="J210" s="48">
        <f t="shared" si="44"/>
        <v>0</v>
      </c>
      <c r="K210" s="48">
        <f t="shared" si="44"/>
        <v>0</v>
      </c>
      <c r="L210" s="48">
        <f t="shared" si="44"/>
        <v>0</v>
      </c>
      <c r="M210" s="48">
        <f t="shared" si="44"/>
        <v>0</v>
      </c>
      <c r="N210" s="48">
        <f t="shared" si="44"/>
        <v>0</v>
      </c>
      <c r="O210" s="48">
        <f t="shared" si="44"/>
        <v>100870700</v>
      </c>
    </row>
    <row r="211" spans="1:15" s="52" customFormat="1" ht="21.75" customHeight="1" x14ac:dyDescent="0.25">
      <c r="A211" s="37" t="s">
        <v>93</v>
      </c>
      <c r="B211" s="42" t="s">
        <v>46</v>
      </c>
      <c r="C211" s="3" t="s">
        <v>112</v>
      </c>
      <c r="D211" s="49">
        <f>'дод 3'!E278</f>
        <v>100870700</v>
      </c>
      <c r="E211" s="49">
        <f>'дод 3'!F278</f>
        <v>100870700</v>
      </c>
      <c r="F211" s="49">
        <f>'дод 3'!G278</f>
        <v>0</v>
      </c>
      <c r="G211" s="49">
        <f>'дод 3'!H278</f>
        <v>0</v>
      </c>
      <c r="H211" s="49">
        <f>'дод 3'!I278</f>
        <v>0</v>
      </c>
      <c r="I211" s="49">
        <f>'дод 3'!J278</f>
        <v>0</v>
      </c>
      <c r="J211" s="49">
        <f>'дод 3'!K278</f>
        <v>0</v>
      </c>
      <c r="K211" s="49">
        <f>'дод 3'!L278</f>
        <v>0</v>
      </c>
      <c r="L211" s="49">
        <f>'дод 3'!M278</f>
        <v>0</v>
      </c>
      <c r="M211" s="49">
        <f>'дод 3'!N278</f>
        <v>0</v>
      </c>
      <c r="N211" s="49">
        <f>'дод 3'!O278</f>
        <v>0</v>
      </c>
      <c r="O211" s="49">
        <f>'дод 3'!P278</f>
        <v>100870700</v>
      </c>
    </row>
    <row r="212" spans="1:15" s="52" customFormat="1" ht="50.25" customHeight="1" x14ac:dyDescent="0.25">
      <c r="A212" s="38" t="s">
        <v>13</v>
      </c>
      <c r="B212" s="39"/>
      <c r="C212" s="2" t="s">
        <v>355</v>
      </c>
      <c r="D212" s="48">
        <f>D213+D214</f>
        <v>61810000</v>
      </c>
      <c r="E212" s="48">
        <f t="shared" ref="E212:O212" si="45">E213+E214</f>
        <v>61810000</v>
      </c>
      <c r="F212" s="48">
        <f t="shared" si="45"/>
        <v>0</v>
      </c>
      <c r="G212" s="48">
        <f t="shared" si="45"/>
        <v>0</v>
      </c>
      <c r="H212" s="48">
        <f t="shared" si="45"/>
        <v>0</v>
      </c>
      <c r="I212" s="48">
        <f t="shared" si="45"/>
        <v>9086000</v>
      </c>
      <c r="J212" s="48">
        <f t="shared" si="45"/>
        <v>9086000</v>
      </c>
      <c r="K212" s="48">
        <f t="shared" si="45"/>
        <v>0</v>
      </c>
      <c r="L212" s="48">
        <f t="shared" si="45"/>
        <v>0</v>
      </c>
      <c r="M212" s="48">
        <f t="shared" si="45"/>
        <v>0</v>
      </c>
      <c r="N212" s="48">
        <f t="shared" si="45"/>
        <v>9086000</v>
      </c>
      <c r="O212" s="48">
        <f t="shared" si="45"/>
        <v>70896000</v>
      </c>
    </row>
    <row r="213" spans="1:15" ht="31.5" x14ac:dyDescent="0.25">
      <c r="A213" s="37">
        <v>9750</v>
      </c>
      <c r="B213" s="42" t="s">
        <v>46</v>
      </c>
      <c r="C213" s="61" t="s">
        <v>561</v>
      </c>
      <c r="D213" s="49">
        <f>'дод 3'!E248</f>
        <v>0</v>
      </c>
      <c r="E213" s="49">
        <f>'дод 3'!F248</f>
        <v>0</v>
      </c>
      <c r="F213" s="49">
        <f>'дод 3'!G248</f>
        <v>0</v>
      </c>
      <c r="G213" s="49">
        <f>'дод 3'!H248</f>
        <v>0</v>
      </c>
      <c r="H213" s="49">
        <f>'дод 3'!I248</f>
        <v>0</v>
      </c>
      <c r="I213" s="49">
        <f>'дод 3'!J248</f>
        <v>86000</v>
      </c>
      <c r="J213" s="49">
        <f>'дод 3'!K248</f>
        <v>86000</v>
      </c>
      <c r="K213" s="49">
        <f>'дод 3'!L248</f>
        <v>0</v>
      </c>
      <c r="L213" s="49">
        <f>'дод 3'!M248</f>
        <v>0</v>
      </c>
      <c r="M213" s="49">
        <f>'дод 3'!N248</f>
        <v>0</v>
      </c>
      <c r="N213" s="49">
        <f>'дод 3'!O248</f>
        <v>86000</v>
      </c>
      <c r="O213" s="49">
        <f>'дод 3'!P248</f>
        <v>86000</v>
      </c>
    </row>
    <row r="214" spans="1:15" s="52" customFormat="1" ht="17.25" customHeight="1" x14ac:dyDescent="0.25">
      <c r="A214" s="37" t="s">
        <v>14</v>
      </c>
      <c r="B214" s="42" t="s">
        <v>46</v>
      </c>
      <c r="C214" s="6" t="s">
        <v>364</v>
      </c>
      <c r="D214" s="49">
        <f>'дод 3'!E102+'дод 3'!E173+'дод 3'!E226+'дод 3'!E136</f>
        <v>61810000</v>
      </c>
      <c r="E214" s="49">
        <f>'дод 3'!F102+'дод 3'!F173+'дод 3'!F226+'дод 3'!F136</f>
        <v>61810000</v>
      </c>
      <c r="F214" s="49">
        <f>'дод 3'!G102+'дод 3'!G173+'дод 3'!G226+'дод 3'!G136</f>
        <v>0</v>
      </c>
      <c r="G214" s="49">
        <f>'дод 3'!H102+'дод 3'!H173+'дод 3'!H226+'дод 3'!H136</f>
        <v>0</v>
      </c>
      <c r="H214" s="49">
        <f>'дод 3'!I102+'дод 3'!I173+'дод 3'!I226+'дод 3'!I136</f>
        <v>0</v>
      </c>
      <c r="I214" s="49">
        <f>'дод 3'!J102+'дод 3'!J173+'дод 3'!J226+'дод 3'!J136</f>
        <v>9000000</v>
      </c>
      <c r="J214" s="49">
        <f>'дод 3'!K102+'дод 3'!K173+'дод 3'!K226+'дод 3'!K136</f>
        <v>9000000</v>
      </c>
      <c r="K214" s="49">
        <f>'дод 3'!L102+'дод 3'!L173+'дод 3'!L226+'дод 3'!L136</f>
        <v>0</v>
      </c>
      <c r="L214" s="49">
        <f>'дод 3'!M102+'дод 3'!M173+'дод 3'!M226+'дод 3'!M136</f>
        <v>0</v>
      </c>
      <c r="M214" s="49">
        <f>'дод 3'!N102+'дод 3'!N173+'дод 3'!N226+'дод 3'!N136</f>
        <v>0</v>
      </c>
      <c r="N214" s="49">
        <f>'дод 3'!O102+'дод 3'!O173+'дод 3'!O226+'дод 3'!O136</f>
        <v>9000000</v>
      </c>
      <c r="O214" s="49">
        <f>'дод 3'!P102+'дод 3'!P173+'дод 3'!P226+'дод 3'!P136</f>
        <v>70810000</v>
      </c>
    </row>
    <row r="215" spans="1:15" s="52" customFormat="1" ht="45.75" customHeight="1" x14ac:dyDescent="0.25">
      <c r="A215" s="38">
        <v>9800</v>
      </c>
      <c r="B215" s="39" t="s">
        <v>46</v>
      </c>
      <c r="C215" s="9" t="s">
        <v>376</v>
      </c>
      <c r="D215" s="48">
        <f>'дод 3'!E103</f>
        <v>49600</v>
      </c>
      <c r="E215" s="48">
        <f>'дод 3'!F103</f>
        <v>49600</v>
      </c>
      <c r="F215" s="48">
        <f>'дод 3'!G103</f>
        <v>0</v>
      </c>
      <c r="G215" s="48">
        <f>'дод 3'!H103</f>
        <v>0</v>
      </c>
      <c r="H215" s="48">
        <f>'дод 3'!I103</f>
        <v>0</v>
      </c>
      <c r="I215" s="48">
        <f>'дод 3'!J103</f>
        <v>0</v>
      </c>
      <c r="J215" s="48">
        <f>'дод 3'!K103</f>
        <v>0</v>
      </c>
      <c r="K215" s="48">
        <f>'дод 3'!L103</f>
        <v>0</v>
      </c>
      <c r="L215" s="48">
        <f>'дод 3'!M103</f>
        <v>0</v>
      </c>
      <c r="M215" s="48">
        <f>'дод 3'!N103</f>
        <v>0</v>
      </c>
      <c r="N215" s="48">
        <f>'дод 3'!O103</f>
        <v>0</v>
      </c>
      <c r="O215" s="48">
        <f>'дод 3'!P103</f>
        <v>49600</v>
      </c>
    </row>
    <row r="216" spans="1:15" s="52" customFormat="1" ht="18.75" customHeight="1" x14ac:dyDescent="0.25">
      <c r="A216" s="7"/>
      <c r="B216" s="7"/>
      <c r="C216" s="2" t="s">
        <v>417</v>
      </c>
      <c r="D216" s="48">
        <f>D17+D24+D63+D84+D121+D126+D133+D145+D193+D209</f>
        <v>2204703257.77</v>
      </c>
      <c r="E216" s="48">
        <f t="shared" ref="E216:O216" si="46">E17+E24+E63+E84+E121+E126+E133+E145+E193+E209</f>
        <v>2117917015.3299999</v>
      </c>
      <c r="F216" s="48">
        <f t="shared" si="46"/>
        <v>1079192424</v>
      </c>
      <c r="G216" s="48">
        <f t="shared" si="46"/>
        <v>99717550</v>
      </c>
      <c r="H216" s="48">
        <f t="shared" si="46"/>
        <v>79959496</v>
      </c>
      <c r="I216" s="48">
        <f t="shared" si="46"/>
        <v>635283650.58999991</v>
      </c>
      <c r="J216" s="48">
        <f t="shared" si="46"/>
        <v>572468592.58999991</v>
      </c>
      <c r="K216" s="48">
        <f t="shared" si="46"/>
        <v>45536454</v>
      </c>
      <c r="L216" s="48">
        <f t="shared" si="46"/>
        <v>6033355</v>
      </c>
      <c r="M216" s="48">
        <f t="shared" si="46"/>
        <v>266522</v>
      </c>
      <c r="N216" s="48">
        <f t="shared" si="46"/>
        <v>589747196.58999991</v>
      </c>
      <c r="O216" s="48">
        <f t="shared" si="46"/>
        <v>2839986908.3599997</v>
      </c>
    </row>
    <row r="217" spans="1:15" s="53" customFormat="1" ht="18" customHeight="1" x14ac:dyDescent="0.25">
      <c r="A217" s="91"/>
      <c r="B217" s="91"/>
      <c r="C217" s="80" t="s">
        <v>410</v>
      </c>
      <c r="D217" s="81">
        <f>D25+D32</f>
        <v>482448000</v>
      </c>
      <c r="E217" s="81">
        <f t="shared" ref="E217:O217" si="47">E25+E32</f>
        <v>482448000</v>
      </c>
      <c r="F217" s="81">
        <f t="shared" si="47"/>
        <v>396066000</v>
      </c>
      <c r="G217" s="81">
        <f t="shared" si="47"/>
        <v>0</v>
      </c>
      <c r="H217" s="81">
        <f t="shared" si="47"/>
        <v>0</v>
      </c>
      <c r="I217" s="81">
        <f t="shared" si="47"/>
        <v>377160</v>
      </c>
      <c r="J217" s="81">
        <f t="shared" si="47"/>
        <v>377160</v>
      </c>
      <c r="K217" s="81">
        <f t="shared" si="47"/>
        <v>0</v>
      </c>
      <c r="L217" s="81">
        <f t="shared" si="47"/>
        <v>0</v>
      </c>
      <c r="M217" s="81">
        <f t="shared" si="47"/>
        <v>0</v>
      </c>
      <c r="N217" s="81">
        <f t="shared" si="47"/>
        <v>377160</v>
      </c>
      <c r="O217" s="81">
        <f t="shared" si="47"/>
        <v>482825160</v>
      </c>
    </row>
    <row r="218" spans="1:15" s="53" customFormat="1" ht="31.5" x14ac:dyDescent="0.25">
      <c r="A218" s="91"/>
      <c r="B218" s="91"/>
      <c r="C218" s="80" t="s">
        <v>411</v>
      </c>
      <c r="D218" s="81">
        <f>D27+D29+D87+D199+D31+D66</f>
        <v>19394792.240000002</v>
      </c>
      <c r="E218" s="81">
        <f t="shared" ref="E218:O218" si="48">E27+E29+E87+E199+E31+E66</f>
        <v>19394792.240000002</v>
      </c>
      <c r="F218" s="81">
        <f t="shared" si="48"/>
        <v>3970249</v>
      </c>
      <c r="G218" s="81">
        <f t="shared" si="48"/>
        <v>0</v>
      </c>
      <c r="H218" s="81">
        <f t="shared" si="48"/>
        <v>0</v>
      </c>
      <c r="I218" s="81">
        <f t="shared" si="48"/>
        <v>903840</v>
      </c>
      <c r="J218" s="81">
        <f t="shared" si="48"/>
        <v>903840</v>
      </c>
      <c r="K218" s="81">
        <f t="shared" si="48"/>
        <v>0</v>
      </c>
      <c r="L218" s="81">
        <f t="shared" si="48"/>
        <v>0</v>
      </c>
      <c r="M218" s="81">
        <f t="shared" si="48"/>
        <v>0</v>
      </c>
      <c r="N218" s="81">
        <f t="shared" si="48"/>
        <v>903840</v>
      </c>
      <c r="O218" s="81">
        <f t="shared" si="48"/>
        <v>20298632.240000002</v>
      </c>
    </row>
    <row r="219" spans="1:15" s="53" customFormat="1" ht="23.25" customHeight="1" x14ac:dyDescent="0.25">
      <c r="A219" s="76"/>
      <c r="B219" s="76"/>
      <c r="C219" s="88" t="s">
        <v>429</v>
      </c>
      <c r="D219" s="81">
        <f>D148</f>
        <v>0</v>
      </c>
      <c r="E219" s="81">
        <f t="shared" ref="E219:O219" si="49">E148</f>
        <v>0</v>
      </c>
      <c r="F219" s="81">
        <f t="shared" si="49"/>
        <v>0</v>
      </c>
      <c r="G219" s="81">
        <f t="shared" si="49"/>
        <v>0</v>
      </c>
      <c r="H219" s="81">
        <f t="shared" si="49"/>
        <v>0</v>
      </c>
      <c r="I219" s="81">
        <f t="shared" si="49"/>
        <v>127771665.12</v>
      </c>
      <c r="J219" s="81">
        <f t="shared" si="49"/>
        <v>127771665.12</v>
      </c>
      <c r="K219" s="81">
        <f t="shared" si="49"/>
        <v>0</v>
      </c>
      <c r="L219" s="81">
        <f t="shared" si="49"/>
        <v>0</v>
      </c>
      <c r="M219" s="81">
        <f t="shared" si="49"/>
        <v>0</v>
      </c>
      <c r="N219" s="81">
        <f t="shared" si="49"/>
        <v>127771665.12</v>
      </c>
      <c r="O219" s="81">
        <f t="shared" si="49"/>
        <v>127771665.12</v>
      </c>
    </row>
    <row r="220" spans="1:15" s="52" customFormat="1" ht="28.5" customHeight="1" x14ac:dyDescent="0.25">
      <c r="A220" s="68"/>
      <c r="B220" s="68"/>
      <c r="C220" s="69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</row>
    <row r="221" spans="1:15" s="52" customFormat="1" ht="28.5" customHeight="1" x14ac:dyDescent="0.25">
      <c r="A221" s="68"/>
      <c r="B221" s="68"/>
      <c r="C221" s="69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</row>
    <row r="222" spans="1:15" s="52" customFormat="1" ht="28.5" customHeight="1" x14ac:dyDescent="0.25">
      <c r="A222" s="68"/>
      <c r="B222" s="68"/>
      <c r="C222" s="69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</row>
    <row r="223" spans="1:15" s="52" customFormat="1" ht="28.5" customHeight="1" x14ac:dyDescent="0.25">
      <c r="A223" s="68"/>
      <c r="B223" s="68"/>
      <c r="C223" s="69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</row>
    <row r="224" spans="1:15" s="52" customFormat="1" ht="24" customHeight="1" x14ac:dyDescent="0.25">
      <c r="A224" s="68"/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</row>
    <row r="225" spans="1:514" s="27" customFormat="1" ht="39.75" customHeight="1" x14ac:dyDescent="0.5">
      <c r="A225" s="103" t="s">
        <v>487</v>
      </c>
      <c r="B225" s="100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 t="s">
        <v>488</v>
      </c>
      <c r="M225" s="75"/>
      <c r="N225" s="75"/>
      <c r="O225" s="75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  <c r="SQ225" s="32"/>
      <c r="SR225" s="32"/>
      <c r="SS225" s="32"/>
      <c r="ST225" s="32"/>
    </row>
    <row r="226" spans="1:514" s="28" customFormat="1" ht="15" x14ac:dyDescent="0.25">
      <c r="A226" s="56"/>
      <c r="B226" s="62"/>
      <c r="C226" s="62"/>
      <c r="D226" s="35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</row>
    <row r="227" spans="1:514" s="105" customFormat="1" ht="31.5" x14ac:dyDescent="0.45">
      <c r="A227" s="106" t="s">
        <v>489</v>
      </c>
      <c r="B227" s="106"/>
      <c r="C227" s="106"/>
      <c r="D227" s="10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1:514" s="28" customFormat="1" ht="27" customHeight="1" x14ac:dyDescent="0.25">
      <c r="A228" s="147" t="s">
        <v>490</v>
      </c>
      <c r="B228" s="147"/>
      <c r="C228" s="147"/>
      <c r="D228" s="1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</row>
    <row r="229" spans="1:514" s="28" customFormat="1" ht="15" x14ac:dyDescent="0.25">
      <c r="A229" s="56"/>
      <c r="B229" s="62"/>
      <c r="C229" s="62"/>
      <c r="D229" s="35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</row>
  </sheetData>
  <mergeCells count="23">
    <mergeCell ref="J15:J16"/>
    <mergeCell ref="O14:O16"/>
    <mergeCell ref="J4:O4"/>
    <mergeCell ref="J5:O5"/>
    <mergeCell ref="J6:O6"/>
    <mergeCell ref="J8:O8"/>
    <mergeCell ref="I14:N14"/>
    <mergeCell ref="A228:D228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8" fitToHeight="7" orientation="landscape" verticalDpi="300" r:id="rId1"/>
  <headerFooter scaleWithDoc="0" alignWithMargins="0">
    <oddFooter>&amp;R&amp;9Сторінка &amp;P</oddFooter>
  </headerFooter>
  <rowBreaks count="3" manualBreakCount="3">
    <brk id="45" max="14" man="1"/>
    <brk id="160" max="14" man="1"/>
    <brk id="19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2021-03-25T13:00:17Z</cp:lastPrinted>
  <dcterms:created xsi:type="dcterms:W3CDTF">2014-01-17T10:52:16Z</dcterms:created>
  <dcterms:modified xsi:type="dcterms:W3CDTF">2021-03-26T12:21:15Z</dcterms:modified>
</cp:coreProperties>
</file>