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'Лист1'!$A$1:$L$123</definedName>
  </definedNames>
  <calcPr fullCalcOnLoad="1"/>
</workbook>
</file>

<file path=xl/sharedStrings.xml><?xml version="1.0" encoding="utf-8"?>
<sst xmlns="http://schemas.openxmlformats.org/spreadsheetml/2006/main" count="357" uniqueCount="213">
  <si>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</si>
  <si>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</si>
  <si>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</si>
  <si>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</si>
  <si>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</si>
  <si>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</si>
  <si>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1.</t>
  </si>
  <si>
    <t>Управління капітального будівництва та дорожнього господарства СМР</t>
  </si>
  <si>
    <t>Управління освіти і науки СМР</t>
  </si>
  <si>
    <t>Модернізація систем опалення</t>
  </si>
  <si>
    <t>6.</t>
  </si>
  <si>
    <t>Всього по галузі «Охорона здоров’я»</t>
  </si>
  <si>
    <t>Всього по Програмі</t>
  </si>
  <si>
    <t>ОБ+ДБ</t>
  </si>
  <si>
    <t>Очікуваний результат*</t>
  </si>
  <si>
    <t>Всього по галузі «Культура і мистецтво»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</si>
  <si>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</si>
  <si>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</si>
  <si>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Залучені кошти (грант Європейського Союзу)</t>
  </si>
  <si>
    <t>кредит НЕФКО</t>
  </si>
  <si>
    <t xml:space="preserve">         </t>
  </si>
  <si>
    <t>Всього по галузі «Освіта», в т.ч.</t>
  </si>
  <si>
    <t>по головному розпоряднику коштів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</si>
  <si>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</si>
  <si>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</si>
  <si>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в тому числі по головним розпорядникам</t>
  </si>
  <si>
    <t>2020-2022</t>
  </si>
  <si>
    <t xml:space="preserve">2. </t>
  </si>
  <si>
    <t>Заклади та установи галузі «Освіта»</t>
  </si>
  <si>
    <t>Заклади та установи галузі «Культура і мистецтво»</t>
  </si>
  <si>
    <t>Установи галузі «Охорона здоров’я»</t>
  </si>
  <si>
    <t>Інші заходи</t>
  </si>
  <si>
    <t>Впровадження автоматизованої системи дистанційного моніторингу енергоспожи-           вання в бюджетній сфері</t>
  </si>
  <si>
    <t>Департамент фінансів, економіки та інвестицій СМР</t>
  </si>
  <si>
    <t>Модернізація системи опалення</t>
  </si>
  <si>
    <t>Виконавчий комітет СМР</t>
  </si>
  <si>
    <t>Разом</t>
  </si>
  <si>
    <t>2021-2022</t>
  </si>
  <si>
    <t>Термомодерніза-ція будівель</t>
  </si>
  <si>
    <t xml:space="preserve">Термомодерніза-ція будівель </t>
  </si>
  <si>
    <t>в т ч по міському бюджету</t>
  </si>
  <si>
    <t>в т ч по міському бюджету без співфінансування</t>
  </si>
  <si>
    <t xml:space="preserve">2.1. Реконструкція будівлі КУ СЗОШ І-ІІІ ступенів № 22 по вул. Ковпака, 57 </t>
  </si>
  <si>
    <t xml:space="preserve">3. </t>
  </si>
  <si>
    <t xml:space="preserve">5. 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</si>
  <si>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</si>
  <si>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</si>
  <si>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 xml:space="preserve">7. </t>
  </si>
  <si>
    <t>8.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</si>
  <si>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</si>
  <si>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9.</t>
  </si>
  <si>
    <t>11.</t>
  </si>
  <si>
    <t>12.</t>
  </si>
  <si>
    <t>13.</t>
  </si>
  <si>
    <t>13.1. Сплата щорічного внеску за членство в "Європейській Енергетичній Відзнаці"</t>
  </si>
  <si>
    <t>14.</t>
  </si>
  <si>
    <t>15.</t>
  </si>
  <si>
    <t xml:space="preserve">15.1. Проведення навчання енергоменеджерів бюджетної сфери </t>
  </si>
  <si>
    <t>Орієнтовні обсяги фінансування (вартість),  тис. грн., у т. ч.</t>
  </si>
  <si>
    <t>Проведення навчань для енергоменед-жерів бюджетних закладів та установ</t>
  </si>
  <si>
    <t>2.2. Реконструкція-термомодернізація будівлі КУ ССШ № 7 ім. М. Савченка Сумської міської ради по вул. Лесі Українки, 23 в м. Суми</t>
  </si>
  <si>
    <t>2.4.  Капітальний ремонт 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</si>
  <si>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</si>
  <si>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Відділ культури  СМР</t>
  </si>
  <si>
    <t>2020-2021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</si>
  <si>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 з метою підвищення спроможності міста щодо залучення коштів міжнародних фінансових організацій для реалізації енергоефективних проектів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</si>
  <si>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України», вивчення та наслідування досвіду з підвищення енергоефективності  муніципальних об'єктів задля підвищення якості життя громади, захисту довкілля та адаптації до змін клімату, захисту енергетичних інтересів громади</t>
  </si>
  <si>
    <t>Проведення заходів з популяризації  енергоефективності, зміна свідомості громади щодо культури споживання енергії</t>
  </si>
  <si>
    <t>Проведення семінарів, тренінгів з залученням експертів з питань енергоефективності для підвищення кваліфікаційного рівня  енергоменеджерів будівель установ  бюджетної сфери  та відповідних структурних підрозділів міської ради</t>
  </si>
  <si>
    <t>4.1. Впровадження Сумської міської системи моніторингу теплоспоживання будівель в освітніх закладах та установах</t>
  </si>
  <si>
    <t>департамент фінансів, економіки та інвестицій СМР</t>
  </si>
  <si>
    <t xml:space="preserve">Популяризація ідеї сталого енергетичного розвитку 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</si>
  <si>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</si>
  <si>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 xml:space="preserve">4.2. Обслуговування Сумської міської системи моніторингу теплоспоживання будівель в освітніх закладах та установах
</t>
  </si>
  <si>
    <t>Перевірка системи енергетичного менеджменту в бюджетній сфері</t>
  </si>
  <si>
    <t xml:space="preserve">11.1. Наглядовий аудит системи енергетичного менеджменту в бюджетній сфері </t>
  </si>
  <si>
    <t>12.1. Сплата членських внесків органами місцевого самоврядування Асоціації «Енергоефективні міста України»</t>
  </si>
  <si>
    <t xml:space="preserve"> 14.1. Проведення заходу "Дні Сталої енергії"</t>
  </si>
  <si>
    <t>управління освіти і науки СМР</t>
  </si>
  <si>
    <t>управління капітального будівництва та дорожнього господарства СМР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</si>
  <si>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комплексу робіт 13 МВтгод/рік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</si>
  <si>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</si>
  <si>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Утеплення зовнішніх стін площею 412 кв.м, покрівлі - 495 кв. м, заміна віконних блоків площею - 13,8 кв. м. Очікувана економія теплової енергії по завершенню комплексу робіт                        38 МВтгод/рік</t>
  </si>
  <si>
    <t>Утеплення зовнішніх стін площею 803 кв .м, покрівлі - 681 кв. м, заміна віконних блоків площею 73,3 кв. м. Очікувана економія теплової енергії по завершенню комплексу робіт                                  71 МВтгод/рік</t>
  </si>
  <si>
    <t>Утеплення зовнішніх стін площею 1826,9 кв. м, установка 1 теплового модуля.  Очікувана економія теплової енергії по завершенню  робіт                                                          127 МВтгод/рік</t>
  </si>
  <si>
    <t>Утеплення зовнішніх стін площею 2443,8 кв. м. Очікувана економія теплової енергії по завершенню  робіт                    112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</si>
  <si>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                 112,3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</si>
  <si>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13 МВтгод/рік</t>
  </si>
  <si>
    <t>Заміна віконних блоків площею 24 кв. м. Очікувана економія теплової енергії по завершенню  робіт 3 МВтгод/рік</t>
  </si>
  <si>
    <t>Заміна віконних блоків площею 38 кв. м. Очікувана економія теплової енергії по завершенню робіт 4,8 МВтгод/рік</t>
  </si>
  <si>
    <t>Заміна віконних блоків площею 17 кв. м. Очікувана економія теплової енергії по завершенню  робіт 2 МВтгод/рік</t>
  </si>
  <si>
    <t>Утеплення покрівлі площею 753 кв. м. Очікувана економія теплової енергії по завершенню  робіт 37,5 МВтгод/рік</t>
  </si>
  <si>
    <t>Утеплення зовнішніх стін площею 3205 кв.м. Очікувана економія теплової енергії по завершенню  робіт                       154 МВтгод/рік</t>
  </si>
  <si>
    <t>Утеплення цоколю площею 500 кв. м. Очікувана економія теплової енергії по завершенню  робіт                                             26,5 МВтгод/рік</t>
  </si>
  <si>
    <t>Утеплення зовнішніх стін площею 1100 кв. м. Очікувана економія теплової енергії по завершенню  робіт                                                                   81 МВтгод/рік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</si>
  <si>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</si>
  <si>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Грант GIZ</t>
  </si>
  <si>
    <t xml:space="preserve">Оплата будівельних робіт, виконаних у 2019 році за рахунок страхової суми </t>
  </si>
  <si>
    <t>Отримання сертифікату відповідності закінченого будівництвом об’єкта проектній документації, оплата послуг технічного нагляду</t>
  </si>
  <si>
    <t>Витрати по обслуговуванню банківського рахунку, на конвертацію валюти, переклад, пересилання документів та інше.</t>
  </si>
  <si>
    <t>Утеплення зовнішніх стін площею 6,16 кв. м., утеплення даху - 32,96 кв. м., утеплення перекриття даху -26,88 кв. м. Розробка проектно-кошторисної документації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</si>
  <si>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</si>
  <si>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>9.3.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</si>
  <si>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 xml:space="preserve">Завершення робіт по встановленню  теплового модуля для регулювання теплового потоку, розпочатих у 2019 році. Очікувана економія теплової енергії -
13 МВтгод/рік
</t>
  </si>
  <si>
    <t>1.1. Реалізація проєкту "Підвищення енергоефективності в дошкільних навчальних закладах міста Суми"</t>
  </si>
  <si>
    <t>1.2.  Реалізація проєкту "Підвищення енергоефективності в освітніх закладах                     м. Суми"</t>
  </si>
  <si>
    <t>Додаток 2</t>
  </si>
  <si>
    <t>Виконавець: Липова С.А.</t>
  </si>
  <si>
    <t>13.2. Оплата усних та письмових послуг перекладача з англійської мови</t>
  </si>
  <si>
    <t>Оплата усних та письмових послуг перекладача з англійської мови в рамках реалізації Проєкту "Впровадження Європейської Енергетичної відзнаки в Україні"</t>
  </si>
  <si>
    <t>ДБ</t>
  </si>
  <si>
    <t>Заміна віконних блоків площею 407,11 кв.м. Очікувана економія теплової енергії по завершенню  робіт-                                                 44 МВтгод/рік</t>
  </si>
  <si>
    <t>Заміна віконних блоків площею 336,36 кв.м  та дверних блоків – 13,76 кв.м. Очікувана економія теплової енергії по завершенню  робіт-                                                 38 МВтгод/рік</t>
  </si>
  <si>
    <t>Утеплення зовнішніх стін площею 265,56 кв. м,  цоколю 77,2 кв. м. Отримання енергетичного сертифікату. Очікувана економія теплової енергії по завершенню комплексу робіт 28  МВтгод/рік</t>
  </si>
  <si>
    <t>3.1.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</si>
  <si>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</si>
  <si>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</si>
  <si>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 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</si>
  <si>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 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</si>
  <si>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11.2. Ресертифікаційний аудит системи енергетичного менеджменту</t>
  </si>
  <si>
    <t xml:space="preserve">Отримання сертифікату відповідності системи енергоменеджменту міжнародному стандарту ISO 50001 "Системи енергетичного менеджменту". </t>
  </si>
  <si>
    <t>Підтвердження діючого сертифіката відповідності системи енергоменеджменту міжнародному стандарту ISO 50001 "Системи енергетичного менеджменту"</t>
  </si>
  <si>
    <t>4.</t>
  </si>
  <si>
    <t>Забезпечення дистанційного обліку, аналізу та регулювання споживання тепла                                            на 3 об'єктах</t>
  </si>
  <si>
    <t>Обслуговування Сумської міської системи моніторингу теплоспоживання будівель                 на 3 об’єктах  галузі "Охорона здоров'я"</t>
  </si>
  <si>
    <t>Утеплення зовнішніх стін площею 3300 кв. м. Очікувана економія теплової енергії по завершенню комплексу робіт                          261,5 МВтгод/рік</t>
  </si>
  <si>
    <t>Утеплення покрівлі площею 2083,3 кв. м. Очікувана економія теплової енергії по завершенню  робіт                     55,8 МВтгод/рік</t>
  </si>
  <si>
    <t>Бюджет ТГ</t>
  </si>
  <si>
    <t>Реалізація Проєкту "Впровадження Європейської Енергетичної відзнаки в Україні"</t>
  </si>
  <si>
    <t>5.2.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</si>
  <si>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до рішення Сумської міської ради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</si>
  <si>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Напрями діяльності, завдання та заходи програми підвищення енергоефективності в бюджетній сфері Сумської міської ТГ на 2020-2022 роки</t>
  </si>
  <si>
    <r>
      <t xml:space="preserve">Проведення будівельно-монтажних робіт,  комунікаційної кампанії, заходів під час Днів сталої енергії, фінансовий аудит проєкту, оплата послуг експертів команди проекту тощо. Очікувана економія теплової енергії по завершенню комплексу робіт з термомодернізації будівель-                                                          </t>
    </r>
    <r>
      <rPr>
        <sz val="18"/>
        <rFont val="Times New Roman"/>
        <family val="1"/>
      </rPr>
      <t>661</t>
    </r>
    <r>
      <rPr>
        <sz val="18"/>
        <color indexed="8"/>
        <rFont val="Times New Roman"/>
        <family val="1"/>
      </rPr>
      <t xml:space="preserve"> МВтгод/рік,</t>
    </r>
    <r>
      <rPr>
        <sz val="18"/>
        <rFont val="Times New Roman"/>
        <family val="1"/>
      </rPr>
      <t xml:space="preserve"> очікувана економія електричної енергії - 21,8 МВтгод/рік  </t>
    </r>
  </si>
  <si>
    <t xml:space="preserve">Реалізація інвестиційних проєктів </t>
  </si>
  <si>
    <t>Очікувана економія теплової енергії по завершенню робіт  142,3 МВтгод/рік</t>
  </si>
  <si>
    <t>Очікувана економія теплової енергії по завершенню  робіт  69 МВтгод/рік</t>
  </si>
  <si>
    <t>Очікувана економія теплової енергії по завершенню    робіт  22 МВтгод/рік</t>
  </si>
  <si>
    <t>Встановлення 3 теплових модулів, очікувана економія теплової енергії по завершенню  робіт   116 МВтгод/рік</t>
  </si>
  <si>
    <t>Заміна віконних блоків площею 33 кв. м. Очікувана економія теплової енергії по завершенню  робіт                           3 МВтгод/рік</t>
  </si>
  <si>
    <t>Утеплення покрівлі площею 1383 кв. м. Очікувана економія теплової енергії по завершенню  робіт  40,7 МВтгод/рік</t>
  </si>
  <si>
    <t>Утеплення покрівлі площею 1416 кв. м. Очікувана економія теплової енергії по завершенню  робіт                                                   41,9 МВтгод/рік</t>
  </si>
  <si>
    <t>Встановлення 1 теплового модуля, очікувана економія теплової енергії по завершенню робіт 16,8 МВтгод/рік</t>
  </si>
  <si>
    <t>Депертамент фінансів, економіки та інвестицій СМР</t>
  </si>
  <si>
    <t>7.1. Впровадження системи моніторингу споживання енергоресурсів будівель об’єктів  галузі "Охорона здоров'я"</t>
  </si>
  <si>
    <t>7.2. Обслуговування  системи моніторингу споживання енергоресурсів будівель об’єктів  галузі "Охорона здоров'я"</t>
  </si>
  <si>
    <t>Розробка проєктно-кошторисної документації, отримання експертного звіту. Утеплення покрівлі площею 2083,3 кв. м. Очікувана економія теплової енергії по завершенню  робіт                     55,8 МВтгод/рік</t>
  </si>
  <si>
    <t>Сумський міський голова</t>
  </si>
  <si>
    <t>Заміна віконних блоків площею 133 кв. м, гідроізоляція плоскої покрівлі - 2455 кв. м, утеплення технічного поверху - 2202 кв. м, утеплення зовнішніх стін площею 3919 кв. м, утеплення цоколю 276 кв. м. Встановлення 2 теплових модулів та інші  реноваційні заходи. Отримання енергетичного сертифікату. Очікувана економія теплової енергії по завершенню комплексу робіт 598,2 МВтгод/рік</t>
  </si>
  <si>
    <t>2.7.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</si>
  <si>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2.8.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</si>
  <si>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2.9. Енергоефективна термомодернізація-реконструкція будівлі Комунальної установи "Сумська спеціалізована школа І-ІІІ ступенів № 29, м. Суми, Сумської області, вул. Заливна, 25</t>
  </si>
  <si>
    <t>2.10. Енергоефективна термомодернізація (капітальний ремонт будівлі)  Сумського дошкільного навчального закладу (ясла-садок) № 5 "Снігуронька" м. Суми, Сумської області, вул.Кондратьєва, 142</t>
  </si>
  <si>
    <t>2.11. Енергоефективна термомодернізація (капітальний ремонт будівлі)   Сумського дошкільного навчального закладу (ясла-садок) № 33 "Маринка" м. Суми, Сумської області, вул.Котляревського, 2</t>
  </si>
  <si>
    <t>2.12. Капітальний ремонт будівлі (заміна віконних блоків) Сумського дошкільного навчального закладу (ясла-садок) №35 «Дюймовочка», м.Суми, Сумської області</t>
  </si>
  <si>
    <t xml:space="preserve">2.13.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м. Суми
</t>
  </si>
  <si>
    <t>2.14.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</si>
  <si>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2.15.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</si>
  <si>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2.16. Капітальний ремонт покрівлі з утепленням КУ ССШ № 7 ім. М. Савченка Сумської міської ради по вул. Лесі Українки, 23 в м. Суми</t>
  </si>
  <si>
    <t xml:space="preserve">2.17. Капітальний ремонт покрівлі з утепленням Сумського дошкільного навчального закладу (ясла-садок) №2 "Ясочка" м.Суми, Сумської області </t>
  </si>
  <si>
    <t>Утеплення фасаду, цоколю будівлі площею 1537  кв. м. Очікувана економія теплової енергії по завершенню комплексу робіт-                                   300 МВтгод/рік</t>
  </si>
  <si>
    <t>Утеплення фасаду площею 630,35 кв.м. Очікувана економія теплової енергії по завершенню робіт 30,4 МВтгод/рік</t>
  </si>
  <si>
    <t>управління освіти і науки Сумської міської ради</t>
  </si>
  <si>
    <t>16.</t>
  </si>
  <si>
    <t>Покриття банківських витрат на реалізацію інвестиційних проєктів</t>
  </si>
  <si>
    <t xml:space="preserve">Витрати на розрахункове обслуговування банківських рахунків, комісійні послуги 
і т. ін.
</t>
  </si>
  <si>
    <t>13.3.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</si>
  <si>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Управління охорони здоров'я СМР</t>
  </si>
  <si>
    <t>Управління охорони здоров`я СМР</t>
  </si>
  <si>
    <t>Управління охорони здоров`я СМР, комунальне некомерційне підприємство "Дитяча клінічна лікарня Святої Зінаїди" СМР</t>
  </si>
  <si>
    <t>управління охорони здоров҆я Сумської міської ради</t>
  </si>
  <si>
    <t>Реалізація інвестиційних проєктів</t>
  </si>
  <si>
    <r>
      <t>Забезпечення дистанційного обліку, аналізу споживання тепла 51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об'єктів</t>
    </r>
  </si>
  <si>
    <t>Управління охорони здоров'я СМР, комунальне некомерційне підприємство "Клінічний пологовий будинок Пресвятої Діви Марії" СМР</t>
  </si>
  <si>
    <t>5.4.  Капітальний ремонт (утеплення) будівлі акушерського корпусу на об’єкті КНП "Клінічний пологовий будинок Пресвятої Діви Марії" СМР, що знаходиться за адресою: м.Суми, вул.Троїцька,20</t>
  </si>
  <si>
    <t xml:space="preserve">Утеплення зовнішніх стін площею 1621,9
кв. м, розробка проєктно-кошторисної документації, очікувана економія теплової енергії по завершенню робіт 102,9 МВтгод/рік
</t>
  </si>
  <si>
    <t xml:space="preserve">5.5.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 вул. Троїцька,28
</t>
  </si>
  <si>
    <t>Бюджет ОТГ</t>
  </si>
  <si>
    <t>Забезпечення дистанційного обліку, аналізу споживання тепла  на 20 об'єктах</t>
  </si>
  <si>
    <t>2020, 2022</t>
  </si>
  <si>
    <t>Утеплення покрівлі площею 1340,648 кв. м. Очікувана економія теплової енергії по завершенню  робіт                                                   36,1 МВтгод/рік</t>
  </si>
  <si>
    <t>17.</t>
  </si>
  <si>
    <t>Підготовка до участі у проєктах з енергоефектив-ності в бюджетних закладах та установах Сумської міської територіальної громади</t>
  </si>
  <si>
    <t>17.1.Підготовка до участі у проєктах з енергоефективності в бюджетних закладах та установах Сумської міської територіальної громади</t>
  </si>
  <si>
    <t>Забезпечення проведення обмірів будівель бюджетних закладів та установ, підготовка ТЕО.</t>
  </si>
  <si>
    <t>Утеплення покрівлі площею 1234,93 кв.м. Очікувана економія теплової енергії по завершенню робіт – 32.6 МВтгод/рік</t>
  </si>
  <si>
    <t xml:space="preserve">13.4.Оплата консультативних послуг  з впровадження Європейської енергетичної відзнаки </t>
  </si>
  <si>
    <t>Оплата послуг консультанта з питань реалізації проєкту "Впровадження Європейської Енергетичної Відзнаки в Україні" на території Сумської міської територіальної громади</t>
  </si>
  <si>
    <t>Розробка проєктно-кошторисної документації</t>
  </si>
  <si>
    <t>Утеплення зовнішніх стін площею1451,6 кв.м, утеплення цоколю 85,9 кв.м, утеплення фундаменту 197,9 кв.м, економія теплової енергії 138,9 МВтгод/рік.</t>
  </si>
  <si>
    <t xml:space="preserve">Розробка проектно-кошторисної документації </t>
  </si>
  <si>
    <t>Виготовлення сертифікату енергетичної ефективності для 11 об'єктів</t>
  </si>
  <si>
    <t xml:space="preserve"> 10.1. Капітальний ремонт будівлі (заміна віконних блоків) в бібліотеці-філії № 7</t>
  </si>
  <si>
    <t xml:space="preserve"> 10.2. Капітальний ремонт будівлі (заміна віконних блоків) в бібліотеці-філії № 14</t>
  </si>
  <si>
    <t xml:space="preserve"> 10.3. Капітальний ремонт будівлі (заміна віконних блоків) в бібліотеці-філії  № 15</t>
  </si>
  <si>
    <t>10.4.  Капітальний ремонт будівлі (утеплення даху з заміною покрівельного килиму) дитячої музичної школи № 1 за адресою: м.Суми,       вул. Д.Галицького, 73</t>
  </si>
  <si>
    <t xml:space="preserve">16.1 Покриття витрат, пов’язаних з розрахунковим обслуговуванням банківських рахунків </t>
  </si>
  <si>
    <t>Грант SECO (еквівалент         20 000 швейц.франків)</t>
  </si>
  <si>
    <t>5.6.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</si>
  <si>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5.3.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Сумської міської ради, що знаходиться за адресою: м.Суми, вул.Троїцька,20</t>
  </si>
  <si>
    <t xml:space="preserve">2.3. Реконструкція будівлі комунальної установи Сумська спеціалізована школа  І—ІІІ ступенів   № 17 з впровадженням заходів комплексної термомодернізації за адресою: проспект Михайла Лушпи, 18, м. Суми, Сумської області
</t>
  </si>
  <si>
    <t>2.18. Виготовлення сертифікату енергетичної ефективності</t>
  </si>
  <si>
    <t>2.19. Капітальний ремонт покрівлі з утепленням Комунальної установи Сумський спеціальний реабілітаційний навчально-виховний комплекс "Загальноосвітня школа І ступеня ― дошкільний навчальний заклад № 34" Сумської міської ради за адресою: м. Суми, вул. Раскової, 130</t>
  </si>
  <si>
    <t>2.20. Капітальний ремонт покрівлі з утепленням будівлі комунальної установи Сумська гімназія №1 м. Суми Сумської області, за адресою: вул. Засумська,3, м.Суми Сумської області</t>
  </si>
  <si>
    <t>2.21. Капітальний ремонт будівлі (утеплення фасаду) закладу дошкільної освіти (ясла-садок) №21 «Волошка» Сумської міської ради</t>
  </si>
  <si>
    <t>2.22. Капітальний ремонт будівлі із заміною вікон Сумської початкової школи № 14 Сумської міської ради за адресою м. Суми, вулиця Леоніда Бикова, 9</t>
  </si>
  <si>
    <t>Заміна віконних блоків площею 595,67 кв. м. Очікувана економія теплової енергії по завершенню  робіт                           64 МВтгод/рік</t>
  </si>
  <si>
    <t xml:space="preserve">Проведення будівельно-монтажних робіт в рамках проєкту на об'єктах проєкту, що увійдуть до 1, 2 лоту тендерних закупівель. </t>
  </si>
  <si>
    <t xml:space="preserve">Будівельно-монтажні роботи в корпусі молодшої школи  встановлення системи погодозалежного регулювання, заміна віконних  блоків та ін. </t>
  </si>
  <si>
    <t>Утеплення зовнішніх стін площею 4713,7 кв. м, утеплення перекриттів площею 1645 кв.м., очікувана економія теплової енергії по завершенню робіт                        430,2 МВтгод/рік</t>
  </si>
  <si>
    <t>Управління охорони здоров'я СМР, КНП "Клінічна лікарня Святого Пантелеймона" СМР</t>
  </si>
  <si>
    <t xml:space="preserve">Управління охорони здоров'я СМР </t>
  </si>
  <si>
    <t>Олександр ЛИСЕНКО</t>
  </si>
  <si>
    <t xml:space="preserve">від  24 листопада 2021 року № 2278 - МР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</si>
</sst>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10"/>
      <name val="Times New Roman"/>
      <family val="1"/>
    </font>
    <font>
      <sz val="17.5"/>
      <color indexed="8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b/>
      <sz val="18"/>
      <color rgb="FFFF0000"/>
      <name val="Times New Roman"/>
      <family val="1"/>
    </font>
    <font>
      <sz val="22"/>
      <color theme="1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vertical="center" wrapText="1"/>
    </xf>
    <xf numFmtId="187" fontId="15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195" fontId="6" fillId="33" borderId="10" xfId="6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197" fontId="8" fillId="33" borderId="10" xfId="6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95" fontId="6" fillId="33" borderId="10" xfId="6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179" fontId="8" fillId="33" borderId="14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6" fillId="33" borderId="11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9" fillId="33" borderId="15" xfId="0" applyFont="1" applyFill="1" applyBorder="1" applyAlignment="1">
      <alignment horizontal="left" vertical="top" wrapText="1"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197" fontId="8" fillId="33" borderId="10" xfId="6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195" fontId="6" fillId="33" borderId="10" xfId="60" applyNumberFormat="1" applyFont="1" applyFill="1" applyBorder="1" applyAlignment="1">
      <alignment horizontal="center" vertical="center" wrapText="1"/>
    </xf>
    <xf numFmtId="196" fontId="6" fillId="33" borderId="10" xfId="6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195" fontId="8" fillId="0" borderId="10" xfId="6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95" fontId="12" fillId="33" borderId="10" xfId="6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horizontal="right" vertical="center" textRotation="180"/>
    </xf>
    <xf numFmtId="0" fontId="22" fillId="33" borderId="0" xfId="0" applyFont="1" applyFill="1" applyAlignment="1">
      <alignment horizontal="right" textRotation="180"/>
    </xf>
    <xf numFmtId="0" fontId="23" fillId="33" borderId="0" xfId="0" applyFont="1" applyFill="1" applyAlignment="1">
      <alignment horizontal="right" textRotation="180"/>
    </xf>
    <xf numFmtId="187" fontId="22" fillId="33" borderId="0" xfId="0" applyNumberFormat="1" applyFont="1" applyFill="1" applyAlignment="1">
      <alignment horizontal="right" textRotation="180"/>
    </xf>
    <xf numFmtId="0" fontId="22" fillId="33" borderId="0" xfId="0" applyFont="1" applyFill="1" applyAlignment="1">
      <alignment horizontal="right" vertical="top" textRotation="180"/>
    </xf>
    <xf numFmtId="187" fontId="22" fillId="33" borderId="0" xfId="0" applyNumberFormat="1" applyFont="1" applyFill="1" applyAlignment="1">
      <alignment horizontal="right"/>
    </xf>
    <xf numFmtId="0" fontId="22" fillId="0" borderId="0" xfId="0" applyFont="1" applyAlignment="1">
      <alignment horizontal="right"/>
    </xf>
    <xf numFmtId="0" fontId="22" fillId="33" borderId="16" xfId="0" applyFont="1" applyFill="1" applyBorder="1" applyAlignment="1">
      <alignment horizontal="right" vertical="center" textRotation="180"/>
    </xf>
    <xf numFmtId="197" fontId="12" fillId="33" borderId="10" xfId="6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vertical="center" textRotation="180"/>
    </xf>
    <xf numFmtId="0" fontId="67" fillId="0" borderId="0" xfId="0" applyFont="1" applyAlignment="1">
      <alignment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left"/>
    </xf>
    <xf numFmtId="0" fontId="70" fillId="0" borderId="0" xfId="0" applyFont="1" applyAlignment="1">
      <alignment/>
    </xf>
    <xf numFmtId="0" fontId="69" fillId="0" borderId="0" xfId="0" applyFont="1" applyAlignment="1">
      <alignment horizontal="right"/>
    </xf>
    <xf numFmtId="205" fontId="8" fillId="33" borderId="10" xfId="6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195" fontId="8" fillId="0" borderId="10" xfId="60" applyNumberFormat="1" applyFont="1" applyFill="1" applyBorder="1" applyAlignment="1">
      <alignment horizontal="center" vertical="center" wrapText="1"/>
    </xf>
    <xf numFmtId="195" fontId="8" fillId="0" borderId="10" xfId="60" applyFont="1" applyFill="1" applyBorder="1" applyAlignment="1">
      <alignment vertical="center" wrapText="1"/>
    </xf>
    <xf numFmtId="195" fontId="8" fillId="0" borderId="10" xfId="60" applyNumberFormat="1" applyFont="1" applyFill="1" applyBorder="1" applyAlignment="1">
      <alignment vertical="center" wrapText="1"/>
    </xf>
    <xf numFmtId="196" fontId="8" fillId="0" borderId="10" xfId="60" applyNumberFormat="1" applyFont="1" applyFill="1" applyBorder="1" applyAlignment="1">
      <alignment vertical="center" wrapText="1"/>
    </xf>
    <xf numFmtId="195" fontId="8" fillId="0" borderId="10" xfId="60" applyFont="1" applyFill="1" applyBorder="1" applyAlignment="1">
      <alignment vertical="center" wrapText="1"/>
    </xf>
    <xf numFmtId="195" fontId="6" fillId="0" borderId="10" xfId="6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95" fontId="8" fillId="0" borderId="10" xfId="60" applyNumberFormat="1" applyFont="1" applyFill="1" applyBorder="1" applyAlignment="1">
      <alignment horizontal="center" vertical="center"/>
    </xf>
    <xf numFmtId="195" fontId="71" fillId="0" borderId="10" xfId="60" applyFont="1" applyFill="1" applyBorder="1" applyAlignment="1">
      <alignment horizontal="center" vertical="center" wrapText="1"/>
    </xf>
    <xf numFmtId="195" fontId="12" fillId="0" borderId="10" xfId="60" applyFont="1" applyFill="1" applyBorder="1" applyAlignment="1">
      <alignment horizontal="center" vertical="center" wrapText="1"/>
    </xf>
    <xf numFmtId="195" fontId="12" fillId="0" borderId="10" xfId="60" applyFont="1" applyFill="1" applyBorder="1" applyAlignment="1">
      <alignment vertical="center" wrapText="1"/>
    </xf>
    <xf numFmtId="195" fontId="6" fillId="0" borderId="10" xfId="60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87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70" fillId="0" borderId="0" xfId="0" applyFont="1" applyFill="1" applyAlignment="1">
      <alignment/>
    </xf>
    <xf numFmtId="195" fontId="12" fillId="0" borderId="10" xfId="6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97" fontId="6" fillId="0" borderId="10" xfId="6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95" fontId="8" fillId="34" borderId="10" xfId="60" applyFont="1" applyFill="1" applyBorder="1" applyAlignment="1">
      <alignment horizontal="center" vertical="center" wrapText="1"/>
    </xf>
    <xf numFmtId="195" fontId="8" fillId="34" borderId="10" xfId="60" applyNumberFormat="1" applyFont="1" applyFill="1" applyBorder="1" applyAlignment="1">
      <alignment vertical="center" wrapText="1"/>
    </xf>
    <xf numFmtId="195" fontId="8" fillId="34" borderId="10" xfId="60" applyFont="1" applyFill="1" applyBorder="1" applyAlignment="1">
      <alignment vertical="center" wrapText="1"/>
    </xf>
    <xf numFmtId="0" fontId="13" fillId="34" borderId="14" xfId="0" applyFont="1" applyFill="1" applyBorder="1" applyAlignment="1">
      <alignment vertical="top" wrapText="1"/>
    </xf>
    <xf numFmtId="0" fontId="22" fillId="34" borderId="0" xfId="0" applyFont="1" applyFill="1" applyBorder="1" applyAlignment="1">
      <alignment horizontal="right" textRotation="180"/>
    </xf>
    <xf numFmtId="187" fontId="15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textRotation="180"/>
    </xf>
    <xf numFmtId="0" fontId="13" fillId="0" borderId="10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right" vertical="center" textRotation="180"/>
    </xf>
    <xf numFmtId="0" fontId="0" fillId="35" borderId="0" xfId="0" applyFill="1" applyAlignment="1">
      <alignment/>
    </xf>
    <xf numFmtId="0" fontId="6" fillId="33" borderId="10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19" fillId="33" borderId="16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196" fontId="12" fillId="0" borderId="10" xfId="60" applyNumberFormat="1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197" fontId="12" fillId="0" borderId="10" xfId="6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right" vertical="center" textRotation="180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97" fontId="12" fillId="0" borderId="10" xfId="6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horizontal="right" vertical="center" textRotation="180"/>
    </xf>
    <xf numFmtId="0" fontId="48" fillId="0" borderId="0" xfId="0" applyFont="1" applyFill="1" applyAlignment="1">
      <alignment/>
    </xf>
    <xf numFmtId="0" fontId="12" fillId="0" borderId="15" xfId="0" applyFont="1" applyFill="1" applyBorder="1" applyAlignment="1">
      <alignment vertical="top" wrapText="1"/>
    </xf>
    <xf numFmtId="195" fontId="12" fillId="0" borderId="10" xfId="60" applyNumberFormat="1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right" textRotation="180"/>
    </xf>
    <xf numFmtId="187" fontId="27" fillId="0" borderId="19" xfId="0" applyNumberFormat="1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right" textRotation="180"/>
    </xf>
    <xf numFmtId="187" fontId="2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right" textRotation="180"/>
    </xf>
    <xf numFmtId="0" fontId="8" fillId="33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 wrapText="1"/>
    </xf>
    <xf numFmtId="195" fontId="8" fillId="33" borderId="11" xfId="60" applyFont="1" applyFill="1" applyBorder="1" applyAlignment="1">
      <alignment horizontal="center" vertical="center" wrapText="1"/>
    </xf>
    <xf numFmtId="195" fontId="8" fillId="0" borderId="11" xfId="6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top" wrapText="1"/>
    </xf>
    <xf numFmtId="195" fontId="8" fillId="33" borderId="11" xfId="6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195" fontId="12" fillId="33" borderId="11" xfId="60" applyFont="1" applyFill="1" applyBorder="1" applyAlignment="1">
      <alignment horizontal="center" vertical="center" wrapText="1"/>
    </xf>
    <xf numFmtId="195" fontId="12" fillId="0" borderId="11" xfId="60" applyFont="1" applyFill="1" applyBorder="1" applyAlignment="1">
      <alignment horizontal="center" vertical="center" wrapText="1"/>
    </xf>
    <xf numFmtId="195" fontId="12" fillId="0" borderId="11" xfId="60" applyFont="1" applyFill="1" applyBorder="1" applyAlignment="1">
      <alignment vertical="center" wrapText="1"/>
    </xf>
    <xf numFmtId="195" fontId="8" fillId="33" borderId="15" xfId="60" applyFont="1" applyFill="1" applyBorder="1" applyAlignment="1">
      <alignment horizontal="center" vertical="center" wrapText="1"/>
    </xf>
    <xf numFmtId="195" fontId="8" fillId="0" borderId="15" xfId="60" applyNumberFormat="1" applyFont="1" applyFill="1" applyBorder="1" applyAlignment="1">
      <alignment vertical="center" wrapText="1"/>
    </xf>
    <xf numFmtId="195" fontId="8" fillId="0" borderId="15" xfId="60" applyFont="1" applyFill="1" applyBorder="1" applyAlignment="1">
      <alignment vertical="center" wrapText="1"/>
    </xf>
    <xf numFmtId="0" fontId="13" fillId="33" borderId="15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195" fontId="6" fillId="33" borderId="11" xfId="60" applyFont="1" applyFill="1" applyBorder="1" applyAlignment="1">
      <alignment vertical="center" wrapText="1"/>
    </xf>
    <xf numFmtId="195" fontId="8" fillId="0" borderId="11" xfId="6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49" fontId="6" fillId="34" borderId="21" xfId="0" applyNumberFormat="1" applyFont="1" applyFill="1" applyBorder="1" applyAlignment="1">
      <alignment horizontal="left" vertical="top" wrapText="1"/>
    </xf>
    <xf numFmtId="49" fontId="6" fillId="34" borderId="13" xfId="0" applyNumberFormat="1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4" fontId="72" fillId="0" borderId="0" xfId="0" applyNumberFormat="1" applyFont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33" borderId="19" xfId="0" applyNumberFormat="1" applyFont="1" applyFill="1" applyBorder="1" applyAlignment="1">
      <alignment horizontal="left" vertical="top" wrapText="1"/>
    </xf>
    <xf numFmtId="49" fontId="6" fillId="33" borderId="23" xfId="0" applyNumberFormat="1" applyFont="1" applyFill="1" applyBorder="1" applyAlignment="1">
      <alignment horizontal="left" vertical="top" wrapText="1"/>
    </xf>
    <xf numFmtId="49" fontId="6" fillId="33" borderId="24" xfId="0" applyNumberFormat="1" applyFont="1" applyFill="1" applyBorder="1" applyAlignment="1">
      <alignment horizontal="left" vertical="top" wrapText="1"/>
    </xf>
    <xf numFmtId="49" fontId="6" fillId="33" borderId="20" xfId="0" applyNumberFormat="1" applyFont="1" applyFill="1" applyBorder="1" applyAlignment="1">
      <alignment horizontal="left" vertical="top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49" fontId="13" fillId="0" borderId="22" xfId="0" applyNumberFormat="1" applyFont="1" applyFill="1" applyBorder="1" applyAlignment="1">
      <alignment horizontal="left" vertical="top" wrapText="1"/>
    </xf>
    <xf numFmtId="49" fontId="13" fillId="0" borderId="23" xfId="0" applyNumberFormat="1" applyFont="1" applyFill="1" applyBorder="1" applyAlignment="1">
      <alignment horizontal="left" vertical="top" wrapText="1"/>
    </xf>
    <xf numFmtId="49" fontId="13" fillId="0" borderId="16" xfId="0" applyNumberFormat="1" applyFont="1" applyFill="1" applyBorder="1" applyAlignment="1">
      <alignment horizontal="left" vertical="top" wrapText="1"/>
    </xf>
    <xf numFmtId="49" fontId="13" fillId="0" borderId="17" xfId="0" applyNumberFormat="1" applyFont="1" applyFill="1" applyBorder="1" applyAlignment="1">
      <alignment horizontal="left" vertical="top" wrapText="1"/>
    </xf>
    <xf numFmtId="0" fontId="24" fillId="33" borderId="14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horizontal="left" vertical="top" wrapText="1"/>
    </xf>
    <xf numFmtId="49" fontId="6" fillId="0" borderId="22" xfId="0" applyNumberFormat="1" applyFont="1" applyFill="1" applyBorder="1" applyAlignment="1">
      <alignment horizontal="left" vertical="top" wrapText="1"/>
    </xf>
    <xf numFmtId="49" fontId="6" fillId="0" borderId="23" xfId="0" applyNumberFormat="1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top" wrapText="1"/>
    </xf>
    <xf numFmtId="16" fontId="6" fillId="33" borderId="22" xfId="0" applyNumberFormat="1" applyFont="1" applyFill="1" applyBorder="1" applyAlignment="1">
      <alignment horizontal="left" vertical="top" wrapText="1"/>
    </xf>
    <xf numFmtId="16" fontId="6" fillId="33" borderId="23" xfId="0" applyNumberFormat="1" applyFont="1" applyFill="1" applyBorder="1" applyAlignment="1">
      <alignment horizontal="left" vertical="top" wrapText="1"/>
    </xf>
    <xf numFmtId="16" fontId="6" fillId="33" borderId="18" xfId="0" applyNumberFormat="1" applyFont="1" applyFill="1" applyBorder="1" applyAlignment="1">
      <alignment horizontal="left" vertical="top" wrapText="1"/>
    </xf>
    <xf numFmtId="16" fontId="6" fillId="33" borderId="20" xfId="0" applyNumberFormat="1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justify" vertical="top" wrapText="1"/>
    </xf>
    <xf numFmtId="0" fontId="13" fillId="33" borderId="20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16" fontId="6" fillId="0" borderId="21" xfId="0" applyNumberFormat="1" applyFont="1" applyFill="1" applyBorder="1" applyAlignment="1">
      <alignment horizontal="left" vertical="top" wrapText="1"/>
    </xf>
    <xf numFmtId="16" fontId="6" fillId="0" borderId="13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13" fillId="33" borderId="21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6" fillId="33" borderId="19" xfId="0" applyFont="1" applyFill="1" applyBorder="1" applyAlignment="1">
      <alignment horizontal="justify" vertical="top" wrapText="1"/>
    </xf>
    <xf numFmtId="0" fontId="6" fillId="33" borderId="23" xfId="0" applyFont="1" applyFill="1" applyBorder="1" applyAlignment="1">
      <alignment horizontal="justify" vertical="top" wrapText="1"/>
    </xf>
    <xf numFmtId="0" fontId="6" fillId="33" borderId="24" xfId="0" applyFont="1" applyFill="1" applyBorder="1" applyAlignment="1">
      <alignment horizontal="justify" vertical="top" wrapText="1"/>
    </xf>
    <xf numFmtId="0" fontId="6" fillId="33" borderId="20" xfId="0" applyFont="1" applyFill="1" applyBorder="1" applyAlignment="1">
      <alignment horizontal="justify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73" fillId="0" borderId="24" xfId="0" applyFont="1" applyFill="1" applyBorder="1" applyAlignment="1">
      <alignment horizontal="left" vertical="top" wrapText="1"/>
    </xf>
    <xf numFmtId="0" fontId="73" fillId="0" borderId="20" xfId="0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left" vertical="top" wrapText="1"/>
    </xf>
    <xf numFmtId="49" fontId="6" fillId="33" borderId="17" xfId="0" applyNumberFormat="1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justify" vertical="top" wrapText="1"/>
    </xf>
    <xf numFmtId="49" fontId="6" fillId="0" borderId="13" xfId="0" applyNumberFormat="1" applyFont="1" applyFill="1" applyBorder="1" applyAlignment="1">
      <alignment horizontal="justify" vertical="top" wrapText="1"/>
    </xf>
    <xf numFmtId="0" fontId="6" fillId="33" borderId="24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justify" vertical="top" wrapText="1"/>
    </xf>
    <xf numFmtId="0" fontId="13" fillId="0" borderId="13" xfId="0" applyFont="1" applyFill="1" applyBorder="1" applyAlignment="1">
      <alignment horizontal="justify" vertical="top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4" fontId="21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justify" vertical="justify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center" wrapText="1"/>
    </xf>
    <xf numFmtId="16" fontId="6" fillId="0" borderId="18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73" fillId="0" borderId="21" xfId="0" applyFont="1" applyFill="1" applyBorder="1" applyAlignment="1">
      <alignment horizontal="left" vertical="top" wrapText="1"/>
    </xf>
    <xf numFmtId="0" fontId="73" fillId="0" borderId="13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justify" vertical="top" wrapText="1"/>
    </xf>
    <xf numFmtId="0" fontId="13" fillId="33" borderId="14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left" vertical="top" wrapText="1"/>
    </xf>
    <xf numFmtId="49" fontId="6" fillId="0" borderId="21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25" fillId="33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tabSelected="1" view="pageBreakPreview" zoomScale="50" zoomScaleNormal="73" zoomScaleSheetLayoutView="50" zoomScalePageLayoutView="0" workbookViewId="0" topLeftCell="A77">
      <selection activeCell="L13" sqref="L13:L15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50" bestFit="1" customWidth="1"/>
    <col min="4" max="4" width="50.8515625" style="50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104" customWidth="1"/>
    <col min="11" max="11" width="30.57421875" style="104" customWidth="1"/>
    <col min="12" max="12" width="45.00390625" style="0" customWidth="1"/>
    <col min="13" max="13" width="10.28125" style="73" customWidth="1"/>
    <col min="14" max="14" width="20.57421875" style="0" customWidth="1"/>
    <col min="15" max="15" width="12.00390625" style="0" bestFit="1" customWidth="1"/>
  </cols>
  <sheetData>
    <row r="1" spans="1:15" ht="23.25">
      <c r="A1" s="5"/>
      <c r="B1" s="6"/>
      <c r="C1" s="6"/>
      <c r="D1" s="6"/>
      <c r="E1" s="6"/>
      <c r="F1" s="6"/>
      <c r="G1" s="6"/>
      <c r="H1" s="6"/>
      <c r="I1" s="6"/>
      <c r="J1" s="92"/>
      <c r="K1" s="92"/>
      <c r="L1" s="7"/>
      <c r="M1" s="67"/>
      <c r="N1" s="8"/>
      <c r="O1" s="8"/>
    </row>
    <row r="2" spans="1:15" ht="30" customHeight="1">
      <c r="A2" s="5"/>
      <c r="B2" s="6"/>
      <c r="C2" s="6"/>
      <c r="D2" s="6"/>
      <c r="E2" s="6"/>
      <c r="F2" s="6"/>
      <c r="G2" s="6"/>
      <c r="H2" s="6"/>
      <c r="I2" s="6"/>
      <c r="J2" s="92"/>
      <c r="K2" s="93"/>
      <c r="L2" s="328" t="s">
        <v>106</v>
      </c>
      <c r="M2" s="328"/>
      <c r="N2" s="8"/>
      <c r="O2" s="8"/>
    </row>
    <row r="3" spans="1:15" ht="222" customHeight="1">
      <c r="A3" s="5"/>
      <c r="B3" s="6"/>
      <c r="C3" s="6"/>
      <c r="D3" s="6"/>
      <c r="E3" s="6"/>
      <c r="F3" s="6"/>
      <c r="G3" s="6"/>
      <c r="H3" s="6"/>
      <c r="I3" s="6"/>
      <c r="J3" s="94" t="s">
        <v>20</v>
      </c>
      <c r="K3" s="329" t="s">
        <v>130</v>
      </c>
      <c r="L3" s="329"/>
      <c r="M3" s="67"/>
      <c r="N3" s="8"/>
      <c r="O3" s="8"/>
    </row>
    <row r="4" spans="1:15" ht="34.5" customHeight="1">
      <c r="A4" s="5"/>
      <c r="B4" s="6"/>
      <c r="C4" s="6"/>
      <c r="D4" s="6"/>
      <c r="E4" s="6"/>
      <c r="F4" s="6"/>
      <c r="G4" s="6"/>
      <c r="H4" s="6"/>
      <c r="I4" s="6"/>
      <c r="J4" s="94"/>
      <c r="K4" s="372" t="s">
        <v>212</v>
      </c>
      <c r="L4" s="372"/>
      <c r="M4" s="67"/>
      <c r="N4" s="8"/>
      <c r="O4" s="8"/>
    </row>
    <row r="5" spans="1:15" ht="10.5" customHeight="1">
      <c r="A5" s="5"/>
      <c r="B5" s="6"/>
      <c r="C5" s="6"/>
      <c r="D5" s="6"/>
      <c r="E5" s="6"/>
      <c r="F5" s="6"/>
      <c r="G5" s="6"/>
      <c r="H5" s="6"/>
      <c r="I5" s="6"/>
      <c r="J5" s="351"/>
      <c r="K5" s="352"/>
      <c r="L5" s="352"/>
      <c r="M5" s="67"/>
      <c r="N5" s="8"/>
      <c r="O5" s="8"/>
    </row>
    <row r="6" spans="1:15" ht="3.75" customHeight="1">
      <c r="A6" s="5"/>
      <c r="B6" s="6"/>
      <c r="C6" s="6"/>
      <c r="D6" s="6"/>
      <c r="E6" s="6"/>
      <c r="F6" s="6"/>
      <c r="G6" s="6"/>
      <c r="H6" s="6"/>
      <c r="I6" s="6"/>
      <c r="J6" s="339"/>
      <c r="K6" s="340"/>
      <c r="L6" s="9"/>
      <c r="M6" s="67"/>
      <c r="N6" s="8"/>
      <c r="O6" s="8"/>
    </row>
    <row r="7" spans="1:15" s="2" customFormat="1" ht="40.5" customHeight="1">
      <c r="A7" s="10"/>
      <c r="B7" s="356" t="s">
        <v>131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67"/>
      <c r="N7" s="11"/>
      <c r="O7" s="11"/>
    </row>
    <row r="8" spans="1:15" ht="23.25" customHeight="1">
      <c r="A8" s="12"/>
      <c r="B8" s="13"/>
      <c r="C8" s="13"/>
      <c r="D8" s="13"/>
      <c r="E8" s="13"/>
      <c r="F8" s="13"/>
      <c r="G8" s="14"/>
      <c r="H8" s="13"/>
      <c r="I8" s="13"/>
      <c r="J8" s="95"/>
      <c r="K8" s="95"/>
      <c r="L8" s="13"/>
      <c r="M8" s="67"/>
      <c r="N8" s="8"/>
      <c r="O8" s="8"/>
    </row>
    <row r="9" spans="1:15" s="1" customFormat="1" ht="78" customHeight="1">
      <c r="A9" s="208" t="s">
        <v>0</v>
      </c>
      <c r="B9" s="208" t="s">
        <v>1</v>
      </c>
      <c r="C9" s="208" t="s">
        <v>2</v>
      </c>
      <c r="D9" s="208"/>
      <c r="E9" s="208" t="s">
        <v>3</v>
      </c>
      <c r="F9" s="208"/>
      <c r="G9" s="208" t="s">
        <v>4</v>
      </c>
      <c r="H9" s="208" t="s">
        <v>5</v>
      </c>
      <c r="I9" s="208" t="s">
        <v>58</v>
      </c>
      <c r="J9" s="208"/>
      <c r="K9" s="208"/>
      <c r="L9" s="208" t="s">
        <v>14</v>
      </c>
      <c r="M9" s="67"/>
      <c r="N9" s="15"/>
      <c r="O9" s="16"/>
    </row>
    <row r="10" spans="1:15" ht="22.5">
      <c r="A10" s="208"/>
      <c r="B10" s="208"/>
      <c r="C10" s="208"/>
      <c r="D10" s="208"/>
      <c r="E10" s="208"/>
      <c r="F10" s="208"/>
      <c r="G10" s="208"/>
      <c r="H10" s="208"/>
      <c r="I10" s="17">
        <v>2020</v>
      </c>
      <c r="J10" s="96">
        <v>2021</v>
      </c>
      <c r="K10" s="96">
        <v>2022</v>
      </c>
      <c r="L10" s="208"/>
      <c r="M10" s="67"/>
      <c r="N10" s="18"/>
      <c r="O10" s="8"/>
    </row>
    <row r="11" spans="1:15" ht="22.5">
      <c r="A11" s="17">
        <v>1</v>
      </c>
      <c r="B11" s="17">
        <v>2</v>
      </c>
      <c r="C11" s="208">
        <v>3</v>
      </c>
      <c r="D11" s="208"/>
      <c r="E11" s="208">
        <v>4</v>
      </c>
      <c r="F11" s="208"/>
      <c r="G11" s="17">
        <v>5</v>
      </c>
      <c r="H11" s="17">
        <v>6</v>
      </c>
      <c r="I11" s="17">
        <v>7</v>
      </c>
      <c r="J11" s="96">
        <v>8</v>
      </c>
      <c r="K11" s="96">
        <v>9</v>
      </c>
      <c r="L11" s="17">
        <v>10</v>
      </c>
      <c r="M11" s="67"/>
      <c r="N11" s="18"/>
      <c r="O11" s="8"/>
    </row>
    <row r="12" spans="1:15" ht="22.5">
      <c r="A12" s="324" t="s">
        <v>28</v>
      </c>
      <c r="B12" s="324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67"/>
      <c r="N12" s="18"/>
      <c r="O12" s="8"/>
    </row>
    <row r="13" spans="1:15" ht="39" customHeight="1">
      <c r="A13" s="209" t="s">
        <v>6</v>
      </c>
      <c r="B13" s="221" t="s">
        <v>133</v>
      </c>
      <c r="C13" s="295" t="s">
        <v>104</v>
      </c>
      <c r="D13" s="330"/>
      <c r="E13" s="208" t="s">
        <v>26</v>
      </c>
      <c r="F13" s="208"/>
      <c r="G13" s="266" t="s">
        <v>7</v>
      </c>
      <c r="H13" s="19" t="s">
        <v>176</v>
      </c>
      <c r="I13" s="87">
        <v>500</v>
      </c>
      <c r="J13" s="84"/>
      <c r="K13" s="97"/>
      <c r="L13" s="357" t="s">
        <v>206</v>
      </c>
      <c r="M13" s="74">
        <v>5</v>
      </c>
      <c r="N13" s="18"/>
      <c r="O13" s="8"/>
    </row>
    <row r="14" spans="1:15" ht="42.75" customHeight="1">
      <c r="A14" s="243"/>
      <c r="B14" s="222"/>
      <c r="C14" s="295"/>
      <c r="D14" s="330"/>
      <c r="E14" s="208"/>
      <c r="F14" s="208"/>
      <c r="G14" s="266"/>
      <c r="H14" s="19" t="s">
        <v>127</v>
      </c>
      <c r="I14" s="87"/>
      <c r="J14" s="145">
        <v>3300</v>
      </c>
      <c r="K14" s="97">
        <f>18525.304+463.133</f>
        <v>18988.437</v>
      </c>
      <c r="L14" s="357"/>
      <c r="M14" s="74"/>
      <c r="N14" s="18"/>
      <c r="O14" s="8"/>
    </row>
    <row r="15" spans="1:15" ht="169.5" customHeight="1">
      <c r="A15" s="243"/>
      <c r="B15" s="222"/>
      <c r="C15" s="295"/>
      <c r="D15" s="330"/>
      <c r="E15" s="208"/>
      <c r="F15" s="208"/>
      <c r="G15" s="266"/>
      <c r="H15" s="26" t="s">
        <v>17</v>
      </c>
      <c r="I15" s="86">
        <v>44062.21</v>
      </c>
      <c r="J15" s="84">
        <f>50444.21+46415.39</f>
        <v>96859.6</v>
      </c>
      <c r="K15" s="97">
        <v>92626.52</v>
      </c>
      <c r="L15" s="357"/>
      <c r="M15" s="76"/>
      <c r="N15" s="18"/>
      <c r="O15" s="8"/>
    </row>
    <row r="16" spans="1:15" ht="84" customHeight="1">
      <c r="A16" s="269"/>
      <c r="B16" s="271"/>
      <c r="C16" s="295" t="s">
        <v>105</v>
      </c>
      <c r="D16" s="330"/>
      <c r="E16" s="208" t="s">
        <v>64</v>
      </c>
      <c r="F16" s="208"/>
      <c r="G16" s="252" t="s">
        <v>7</v>
      </c>
      <c r="H16" s="19" t="s">
        <v>176</v>
      </c>
      <c r="I16" s="84">
        <f>13533.07+37.2</f>
        <v>13570.27</v>
      </c>
      <c r="J16" s="109"/>
      <c r="K16" s="97"/>
      <c r="L16" s="211" t="s">
        <v>132</v>
      </c>
      <c r="M16" s="67"/>
      <c r="N16" s="8"/>
      <c r="O16" s="8"/>
    </row>
    <row r="17" spans="1:15" ht="79.5" customHeight="1">
      <c r="A17" s="269"/>
      <c r="B17" s="271"/>
      <c r="C17" s="295"/>
      <c r="D17" s="330"/>
      <c r="E17" s="208"/>
      <c r="F17" s="208"/>
      <c r="G17" s="341"/>
      <c r="H17" s="19" t="s">
        <v>127</v>
      </c>
      <c r="I17" s="84"/>
      <c r="J17" s="109">
        <f>9692.277+73.22+2700+1500</f>
        <v>13965.497</v>
      </c>
      <c r="K17" s="97"/>
      <c r="L17" s="353"/>
      <c r="M17" s="67"/>
      <c r="N17" s="8"/>
      <c r="O17" s="8"/>
    </row>
    <row r="18" spans="1:15" ht="93" customHeight="1">
      <c r="A18" s="269"/>
      <c r="B18" s="271"/>
      <c r="C18" s="295"/>
      <c r="D18" s="330"/>
      <c r="E18" s="208"/>
      <c r="F18" s="208"/>
      <c r="G18" s="253"/>
      <c r="H18" s="19" t="s">
        <v>18</v>
      </c>
      <c r="I18" s="60">
        <v>19641.6</v>
      </c>
      <c r="J18" s="85">
        <v>18712.4</v>
      </c>
      <c r="K18" s="85"/>
      <c r="L18" s="354"/>
      <c r="M18" s="67"/>
      <c r="N18" s="8"/>
      <c r="O18" s="8"/>
    </row>
    <row r="19" spans="1:15" ht="48.75" customHeight="1">
      <c r="A19" s="269"/>
      <c r="B19" s="271"/>
      <c r="C19" s="295"/>
      <c r="D19" s="330"/>
      <c r="E19" s="208"/>
      <c r="F19" s="208"/>
      <c r="G19" s="252" t="s">
        <v>33</v>
      </c>
      <c r="H19" s="19" t="s">
        <v>176</v>
      </c>
      <c r="I19" s="85">
        <v>131.63</v>
      </c>
      <c r="J19" s="85"/>
      <c r="K19" s="85"/>
      <c r="L19" s="354"/>
      <c r="M19" s="67"/>
      <c r="N19" s="8"/>
      <c r="O19" s="8"/>
    </row>
    <row r="20" spans="1:15" ht="68.25" customHeight="1">
      <c r="A20" s="270"/>
      <c r="B20" s="272"/>
      <c r="C20" s="295"/>
      <c r="D20" s="330"/>
      <c r="E20" s="208"/>
      <c r="F20" s="208"/>
      <c r="G20" s="253"/>
      <c r="H20" s="19" t="s">
        <v>127</v>
      </c>
      <c r="I20" s="85"/>
      <c r="J20" s="85">
        <v>170.84</v>
      </c>
      <c r="K20" s="85"/>
      <c r="L20" s="355"/>
      <c r="M20" s="67"/>
      <c r="N20" s="8"/>
      <c r="O20" s="8"/>
    </row>
    <row r="21" spans="1:15" ht="158.25" customHeight="1">
      <c r="A21" s="135" t="s">
        <v>27</v>
      </c>
      <c r="B21" s="42" t="s">
        <v>38</v>
      </c>
      <c r="C21" s="298" t="s">
        <v>42</v>
      </c>
      <c r="D21" s="321"/>
      <c r="E21" s="208">
        <v>2020</v>
      </c>
      <c r="F21" s="208"/>
      <c r="G21" s="19" t="s">
        <v>7</v>
      </c>
      <c r="H21" s="19" t="s">
        <v>176</v>
      </c>
      <c r="I21" s="20">
        <v>2400</v>
      </c>
      <c r="J21" s="98"/>
      <c r="K21" s="60"/>
      <c r="L21" s="56" t="s">
        <v>159</v>
      </c>
      <c r="M21" s="68"/>
      <c r="N21" s="8"/>
      <c r="O21" s="8"/>
    </row>
    <row r="22" spans="1:13" s="104" customFormat="1" ht="159.75" customHeight="1">
      <c r="A22" s="146"/>
      <c r="B22" s="147"/>
      <c r="C22" s="358" t="s">
        <v>60</v>
      </c>
      <c r="D22" s="346"/>
      <c r="E22" s="235">
        <v>2022</v>
      </c>
      <c r="F22" s="236"/>
      <c r="G22" s="126" t="s">
        <v>7</v>
      </c>
      <c r="H22" s="126" t="s">
        <v>127</v>
      </c>
      <c r="I22" s="60"/>
      <c r="J22" s="99"/>
      <c r="K22" s="60">
        <v>12890</v>
      </c>
      <c r="L22" s="90" t="s">
        <v>207</v>
      </c>
      <c r="M22" s="148">
        <v>6</v>
      </c>
    </row>
    <row r="23" spans="1:13" s="104" customFormat="1" ht="147.75" customHeight="1">
      <c r="A23" s="146"/>
      <c r="B23" s="147"/>
      <c r="C23" s="322" t="s">
        <v>199</v>
      </c>
      <c r="D23" s="323"/>
      <c r="E23" s="235">
        <v>2021</v>
      </c>
      <c r="F23" s="236"/>
      <c r="G23" s="126" t="s">
        <v>7</v>
      </c>
      <c r="H23" s="126" t="s">
        <v>110</v>
      </c>
      <c r="I23" s="60"/>
      <c r="J23" s="99">
        <v>1200</v>
      </c>
      <c r="K23" s="60"/>
      <c r="L23" s="90" t="s">
        <v>189</v>
      </c>
      <c r="M23" s="148"/>
    </row>
    <row r="24" spans="1:15" ht="159" customHeight="1">
      <c r="A24" s="176"/>
      <c r="B24" s="27"/>
      <c r="C24" s="301" t="s">
        <v>61</v>
      </c>
      <c r="D24" s="302"/>
      <c r="E24" s="265">
        <v>2022</v>
      </c>
      <c r="F24" s="239"/>
      <c r="G24" s="19" t="s">
        <v>8</v>
      </c>
      <c r="H24" s="19" t="s">
        <v>127</v>
      </c>
      <c r="I24" s="20"/>
      <c r="J24" s="60"/>
      <c r="K24" s="60">
        <v>7000</v>
      </c>
      <c r="L24" s="90" t="s">
        <v>92</v>
      </c>
      <c r="M24" s="68"/>
      <c r="N24" s="8"/>
      <c r="O24" s="8"/>
    </row>
    <row r="25" spans="1:15" ht="181.5" customHeight="1">
      <c r="A25" s="135"/>
      <c r="B25" s="40"/>
      <c r="C25" s="319" t="s">
        <v>62</v>
      </c>
      <c r="D25" s="320"/>
      <c r="E25" s="219">
        <v>2020</v>
      </c>
      <c r="F25" s="220"/>
      <c r="G25" s="31" t="s">
        <v>8</v>
      </c>
      <c r="H25" s="31" t="s">
        <v>176</v>
      </c>
      <c r="I25" s="174">
        <f>1250-18.8-10</f>
        <v>1221.2</v>
      </c>
      <c r="J25" s="175"/>
      <c r="K25" s="175"/>
      <c r="L25" s="172" t="s">
        <v>93</v>
      </c>
      <c r="M25" s="68"/>
      <c r="N25" s="8"/>
      <c r="O25" s="8"/>
    </row>
    <row r="26" spans="1:15" ht="129.75" customHeight="1">
      <c r="A26" s="135"/>
      <c r="B26" s="40"/>
      <c r="C26" s="299" t="s">
        <v>72</v>
      </c>
      <c r="D26" s="295"/>
      <c r="E26" s="265">
        <v>2022</v>
      </c>
      <c r="F26" s="239"/>
      <c r="G26" s="19" t="s">
        <v>8</v>
      </c>
      <c r="H26" s="19" t="s">
        <v>127</v>
      </c>
      <c r="I26" s="20"/>
      <c r="J26" s="60"/>
      <c r="K26" s="60">
        <v>2970</v>
      </c>
      <c r="L26" s="41" t="s">
        <v>139</v>
      </c>
      <c r="M26" s="68"/>
      <c r="N26" s="8"/>
      <c r="O26" s="8"/>
    </row>
    <row r="27" spans="1:15" ht="234.75" customHeight="1">
      <c r="A27" s="135"/>
      <c r="B27" s="40"/>
      <c r="C27" s="292" t="s">
        <v>148</v>
      </c>
      <c r="D27" s="293"/>
      <c r="E27" s="265">
        <v>2022</v>
      </c>
      <c r="F27" s="239"/>
      <c r="G27" s="19" t="s">
        <v>8</v>
      </c>
      <c r="H27" s="19" t="s">
        <v>127</v>
      </c>
      <c r="I27" s="20"/>
      <c r="J27" s="60"/>
      <c r="K27" s="60">
        <v>3066</v>
      </c>
      <c r="L27" s="56" t="s">
        <v>82</v>
      </c>
      <c r="M27" s="67"/>
      <c r="N27" s="8"/>
      <c r="O27" s="8"/>
    </row>
    <row r="28" spans="1:15" ht="231.75" customHeight="1">
      <c r="A28" s="135"/>
      <c r="B28" s="40"/>
      <c r="C28" s="292" t="s">
        <v>149</v>
      </c>
      <c r="D28" s="293"/>
      <c r="E28" s="265">
        <v>2022</v>
      </c>
      <c r="F28" s="239"/>
      <c r="G28" s="19" t="s">
        <v>8</v>
      </c>
      <c r="H28" s="19" t="s">
        <v>127</v>
      </c>
      <c r="I28" s="20"/>
      <c r="J28" s="60"/>
      <c r="K28" s="60">
        <v>4620</v>
      </c>
      <c r="L28" s="56" t="s">
        <v>83</v>
      </c>
      <c r="M28" s="68"/>
      <c r="N28" s="8"/>
      <c r="O28" s="8"/>
    </row>
    <row r="29" spans="1:15" ht="162.75" customHeight="1">
      <c r="A29" s="176"/>
      <c r="B29" s="27"/>
      <c r="C29" s="301" t="s">
        <v>150</v>
      </c>
      <c r="D29" s="302"/>
      <c r="E29" s="265">
        <v>2022</v>
      </c>
      <c r="F29" s="239"/>
      <c r="G29" s="61" t="s">
        <v>7</v>
      </c>
      <c r="H29" s="19" t="s">
        <v>127</v>
      </c>
      <c r="I29" s="20"/>
      <c r="J29" s="60"/>
      <c r="K29" s="60">
        <v>2500</v>
      </c>
      <c r="L29" s="56" t="s">
        <v>94</v>
      </c>
      <c r="M29" s="68"/>
      <c r="N29" s="8"/>
      <c r="O29" s="8"/>
    </row>
    <row r="30" spans="1:15" ht="154.5" customHeight="1">
      <c r="A30" s="135"/>
      <c r="B30" s="40"/>
      <c r="C30" s="275" t="s">
        <v>151</v>
      </c>
      <c r="D30" s="276"/>
      <c r="E30" s="219">
        <v>2022</v>
      </c>
      <c r="F30" s="220"/>
      <c r="G30" s="31" t="s">
        <v>8</v>
      </c>
      <c r="H30" s="31" t="s">
        <v>127</v>
      </c>
      <c r="I30" s="174"/>
      <c r="J30" s="175"/>
      <c r="K30" s="175">
        <v>5100</v>
      </c>
      <c r="L30" s="172" t="s">
        <v>84</v>
      </c>
      <c r="M30" s="68"/>
      <c r="N30" s="8"/>
      <c r="O30" s="8"/>
    </row>
    <row r="31" spans="1:15" ht="133.5" customHeight="1">
      <c r="A31" s="135"/>
      <c r="B31" s="40"/>
      <c r="C31" s="301" t="s">
        <v>152</v>
      </c>
      <c r="D31" s="302"/>
      <c r="E31" s="265">
        <v>2022</v>
      </c>
      <c r="F31" s="239"/>
      <c r="G31" s="19" t="s">
        <v>8</v>
      </c>
      <c r="H31" s="19" t="s">
        <v>127</v>
      </c>
      <c r="I31" s="20"/>
      <c r="J31" s="60"/>
      <c r="K31" s="60">
        <v>5640</v>
      </c>
      <c r="L31" s="56" t="s">
        <v>85</v>
      </c>
      <c r="M31" s="67">
        <v>8</v>
      </c>
      <c r="N31" s="8"/>
      <c r="O31" s="8"/>
    </row>
    <row r="32" spans="1:15" ht="118.5" customHeight="1">
      <c r="A32" s="135"/>
      <c r="B32" s="40"/>
      <c r="C32" s="301" t="s">
        <v>153</v>
      </c>
      <c r="D32" s="302"/>
      <c r="E32" s="265">
        <v>2020</v>
      </c>
      <c r="F32" s="239"/>
      <c r="G32" s="19" t="s">
        <v>8</v>
      </c>
      <c r="H32" s="19" t="s">
        <v>176</v>
      </c>
      <c r="I32" s="21">
        <v>111</v>
      </c>
      <c r="J32" s="60"/>
      <c r="K32" s="60"/>
      <c r="L32" s="56" t="s">
        <v>138</v>
      </c>
      <c r="M32" s="67"/>
      <c r="N32" s="8"/>
      <c r="O32" s="8"/>
    </row>
    <row r="33" spans="1:15" ht="69" customHeight="1">
      <c r="A33" s="135"/>
      <c r="B33" s="40"/>
      <c r="C33" s="303" t="s">
        <v>154</v>
      </c>
      <c r="D33" s="304"/>
      <c r="E33" s="217">
        <v>2020</v>
      </c>
      <c r="F33" s="218"/>
      <c r="G33" s="193" t="s">
        <v>8</v>
      </c>
      <c r="H33" s="19" t="s">
        <v>176</v>
      </c>
      <c r="I33" s="82">
        <v>12.22105</v>
      </c>
      <c r="J33" s="60"/>
      <c r="K33" s="60"/>
      <c r="L33" s="359" t="s">
        <v>111</v>
      </c>
      <c r="M33" s="67"/>
      <c r="N33" s="8"/>
      <c r="O33" s="8"/>
    </row>
    <row r="34" spans="1:15" ht="55.5" customHeight="1">
      <c r="A34" s="135"/>
      <c r="B34" s="40"/>
      <c r="C34" s="305"/>
      <c r="D34" s="306"/>
      <c r="E34" s="219"/>
      <c r="F34" s="220"/>
      <c r="G34" s="194"/>
      <c r="H34" s="19" t="s">
        <v>110</v>
      </c>
      <c r="I34" s="28">
        <v>1392.343</v>
      </c>
      <c r="J34" s="60"/>
      <c r="K34" s="60"/>
      <c r="L34" s="360"/>
      <c r="M34" s="67"/>
      <c r="N34" s="8"/>
      <c r="O34" s="8"/>
    </row>
    <row r="35" spans="1:15" ht="68.25" customHeight="1">
      <c r="A35" s="135"/>
      <c r="B35" s="40"/>
      <c r="C35" s="303" t="s">
        <v>155</v>
      </c>
      <c r="D35" s="304"/>
      <c r="E35" s="217">
        <v>2020</v>
      </c>
      <c r="F35" s="218"/>
      <c r="G35" s="193" t="s">
        <v>8</v>
      </c>
      <c r="H35" s="19" t="s">
        <v>176</v>
      </c>
      <c r="I35" s="82">
        <v>12.22105</v>
      </c>
      <c r="J35" s="60"/>
      <c r="K35" s="60"/>
      <c r="L35" s="359" t="s">
        <v>112</v>
      </c>
      <c r="M35" s="67"/>
      <c r="N35" s="8"/>
      <c r="O35" s="8"/>
    </row>
    <row r="36" spans="1:15" ht="75" customHeight="1">
      <c r="A36" s="135"/>
      <c r="B36" s="40"/>
      <c r="C36" s="305"/>
      <c r="D36" s="306"/>
      <c r="E36" s="219"/>
      <c r="F36" s="220"/>
      <c r="G36" s="194"/>
      <c r="H36" s="19" t="s">
        <v>110</v>
      </c>
      <c r="I36" s="28">
        <v>1217.964</v>
      </c>
      <c r="J36" s="60"/>
      <c r="K36" s="60"/>
      <c r="L36" s="360"/>
      <c r="M36" s="67"/>
      <c r="N36" s="8"/>
      <c r="O36" s="8"/>
    </row>
    <row r="37" spans="1:15" ht="99.75" customHeight="1">
      <c r="A37" s="135"/>
      <c r="B37" s="40"/>
      <c r="C37" s="303" t="s">
        <v>156</v>
      </c>
      <c r="D37" s="304"/>
      <c r="E37" s="217" t="s">
        <v>64</v>
      </c>
      <c r="F37" s="218"/>
      <c r="G37" s="361" t="s">
        <v>8</v>
      </c>
      <c r="H37" s="83" t="s">
        <v>176</v>
      </c>
      <c r="I37" s="21">
        <f>49.8+10</f>
        <v>59.8</v>
      </c>
      <c r="J37" s="60"/>
      <c r="K37" s="60"/>
      <c r="L37" s="233" t="s">
        <v>145</v>
      </c>
      <c r="M37" s="67"/>
      <c r="N37" s="8"/>
      <c r="O37" s="8"/>
    </row>
    <row r="38" spans="1:15" ht="95.25" customHeight="1">
      <c r="A38" s="135"/>
      <c r="B38" s="40"/>
      <c r="C38" s="305"/>
      <c r="D38" s="306"/>
      <c r="E38" s="219"/>
      <c r="F38" s="220"/>
      <c r="G38" s="194"/>
      <c r="H38" s="117" t="s">
        <v>127</v>
      </c>
      <c r="I38" s="21"/>
      <c r="J38" s="60">
        <v>5000</v>
      </c>
      <c r="K38" s="60"/>
      <c r="L38" s="234"/>
      <c r="M38" s="67"/>
      <c r="N38" s="8"/>
      <c r="O38" s="8"/>
    </row>
    <row r="39" spans="1:15" ht="127.5" customHeight="1">
      <c r="A39" s="176"/>
      <c r="B39" s="27"/>
      <c r="C39" s="349" t="s">
        <v>157</v>
      </c>
      <c r="D39" s="350"/>
      <c r="E39" s="265">
        <v>2021</v>
      </c>
      <c r="F39" s="239"/>
      <c r="G39" s="169" t="s">
        <v>8</v>
      </c>
      <c r="H39" s="169" t="s">
        <v>127</v>
      </c>
      <c r="I39" s="21"/>
      <c r="J39" s="60">
        <v>5000</v>
      </c>
      <c r="K39" s="60"/>
      <c r="L39" s="90" t="s">
        <v>126</v>
      </c>
      <c r="M39" s="67"/>
      <c r="N39" s="8"/>
      <c r="O39" s="8"/>
    </row>
    <row r="40" spans="1:15" ht="127.5" customHeight="1">
      <c r="A40" s="135"/>
      <c r="B40" s="40"/>
      <c r="C40" s="311" t="s">
        <v>158</v>
      </c>
      <c r="D40" s="312"/>
      <c r="E40" s="219">
        <v>2021</v>
      </c>
      <c r="F40" s="220"/>
      <c r="G40" s="173" t="s">
        <v>8</v>
      </c>
      <c r="H40" s="173" t="s">
        <v>127</v>
      </c>
      <c r="I40" s="177"/>
      <c r="J40" s="175">
        <v>3400</v>
      </c>
      <c r="K40" s="175"/>
      <c r="L40" s="168" t="s">
        <v>140</v>
      </c>
      <c r="M40" s="67"/>
      <c r="N40" s="8"/>
      <c r="O40" s="8"/>
    </row>
    <row r="41" spans="1:13" s="104" customFormat="1" ht="124.5" customHeight="1">
      <c r="A41" s="254"/>
      <c r="B41" s="269"/>
      <c r="C41" s="280" t="s">
        <v>200</v>
      </c>
      <c r="D41" s="281"/>
      <c r="E41" s="235" t="s">
        <v>37</v>
      </c>
      <c r="F41" s="236"/>
      <c r="G41" s="126" t="s">
        <v>8</v>
      </c>
      <c r="H41" s="126" t="s">
        <v>127</v>
      </c>
      <c r="I41" s="85"/>
      <c r="J41" s="60">
        <f>76-25.85</f>
        <v>50.15</v>
      </c>
      <c r="K41" s="60">
        <v>84</v>
      </c>
      <c r="L41" s="90" t="s">
        <v>190</v>
      </c>
      <c r="M41" s="127"/>
    </row>
    <row r="42" spans="1:13" s="104" customFormat="1" ht="78" customHeight="1">
      <c r="A42" s="254"/>
      <c r="B42" s="269"/>
      <c r="C42" s="307" t="s">
        <v>201</v>
      </c>
      <c r="D42" s="308"/>
      <c r="E42" s="204">
        <v>2021</v>
      </c>
      <c r="F42" s="205"/>
      <c r="G42" s="241" t="s">
        <v>8</v>
      </c>
      <c r="H42" s="126" t="s">
        <v>110</v>
      </c>
      <c r="I42" s="85"/>
      <c r="J42" s="60">
        <v>1224.916</v>
      </c>
      <c r="K42" s="60"/>
      <c r="L42" s="233" t="s">
        <v>179</v>
      </c>
      <c r="M42" s="127"/>
    </row>
    <row r="43" spans="1:13" s="104" customFormat="1" ht="78.75" customHeight="1">
      <c r="A43" s="254"/>
      <c r="B43" s="269"/>
      <c r="C43" s="309"/>
      <c r="D43" s="310"/>
      <c r="E43" s="206"/>
      <c r="F43" s="207"/>
      <c r="G43" s="242"/>
      <c r="H43" s="126" t="s">
        <v>127</v>
      </c>
      <c r="I43" s="85"/>
      <c r="J43" s="60">
        <v>1158.751</v>
      </c>
      <c r="K43" s="60"/>
      <c r="L43" s="234"/>
      <c r="M43" s="127"/>
    </row>
    <row r="44" spans="1:13" s="132" customFormat="1" ht="122.25" customHeight="1">
      <c r="A44" s="254"/>
      <c r="B44" s="269"/>
      <c r="C44" s="287" t="s">
        <v>202</v>
      </c>
      <c r="D44" s="288"/>
      <c r="E44" s="235">
        <v>2021</v>
      </c>
      <c r="F44" s="236"/>
      <c r="G44" s="125" t="s">
        <v>8</v>
      </c>
      <c r="H44" s="126" t="s">
        <v>110</v>
      </c>
      <c r="I44" s="103"/>
      <c r="J44" s="103">
        <v>3149.56</v>
      </c>
      <c r="K44" s="102"/>
      <c r="L44" s="128" t="s">
        <v>184</v>
      </c>
      <c r="M44" s="131"/>
    </row>
    <row r="45" spans="1:13" s="132" customFormat="1" ht="122.25" customHeight="1">
      <c r="A45" s="269"/>
      <c r="B45" s="269"/>
      <c r="C45" s="287" t="s">
        <v>203</v>
      </c>
      <c r="D45" s="288"/>
      <c r="E45" s="235">
        <v>2021</v>
      </c>
      <c r="F45" s="236"/>
      <c r="G45" s="125" t="s">
        <v>8</v>
      </c>
      <c r="H45" s="126" t="s">
        <v>127</v>
      </c>
      <c r="I45" s="103"/>
      <c r="J45" s="103">
        <v>49.9</v>
      </c>
      <c r="K45" s="102"/>
      <c r="L45" s="128" t="s">
        <v>187</v>
      </c>
      <c r="M45" s="131"/>
    </row>
    <row r="46" spans="1:13" s="153" customFormat="1" ht="122.25" customHeight="1">
      <c r="A46" s="270"/>
      <c r="B46" s="270"/>
      <c r="C46" s="289" t="s">
        <v>204</v>
      </c>
      <c r="D46" s="290"/>
      <c r="E46" s="362">
        <v>2021</v>
      </c>
      <c r="F46" s="363"/>
      <c r="G46" s="149" t="s">
        <v>8</v>
      </c>
      <c r="H46" s="150" t="s">
        <v>110</v>
      </c>
      <c r="I46" s="151"/>
      <c r="J46" s="151">
        <v>3336.557</v>
      </c>
      <c r="K46" s="145"/>
      <c r="L46" s="128" t="s">
        <v>205</v>
      </c>
      <c r="M46" s="152"/>
    </row>
    <row r="47" spans="1:15" ht="132.75" customHeight="1">
      <c r="A47" s="135" t="s">
        <v>43</v>
      </c>
      <c r="B47" s="42" t="s">
        <v>34</v>
      </c>
      <c r="C47" s="301" t="s">
        <v>114</v>
      </c>
      <c r="D47" s="302"/>
      <c r="E47" s="265">
        <v>2020</v>
      </c>
      <c r="F47" s="239"/>
      <c r="G47" s="19" t="s">
        <v>8</v>
      </c>
      <c r="H47" s="19" t="s">
        <v>176</v>
      </c>
      <c r="I47" s="21">
        <v>800</v>
      </c>
      <c r="J47" s="60"/>
      <c r="K47" s="60"/>
      <c r="L47" s="41" t="s">
        <v>134</v>
      </c>
      <c r="M47" s="68"/>
      <c r="N47" s="8"/>
      <c r="O47" s="8"/>
    </row>
    <row r="48" spans="1:15" ht="118.5" customHeight="1">
      <c r="A48" s="176"/>
      <c r="B48" s="167"/>
      <c r="C48" s="299" t="s">
        <v>115</v>
      </c>
      <c r="D48" s="295"/>
      <c r="E48" s="265">
        <v>2020</v>
      </c>
      <c r="F48" s="239"/>
      <c r="G48" s="19" t="s">
        <v>8</v>
      </c>
      <c r="H48" s="19" t="s">
        <v>176</v>
      </c>
      <c r="I48" s="21">
        <f>800-31</f>
        <v>769</v>
      </c>
      <c r="J48" s="60"/>
      <c r="K48" s="60"/>
      <c r="L48" s="41" t="s">
        <v>135</v>
      </c>
      <c r="M48" s="68"/>
      <c r="N48" s="8"/>
      <c r="O48" s="8"/>
    </row>
    <row r="49" spans="1:15" s="54" customFormat="1" ht="154.5" customHeight="1">
      <c r="A49" s="136"/>
      <c r="B49" s="52"/>
      <c r="C49" s="275" t="s">
        <v>116</v>
      </c>
      <c r="D49" s="276"/>
      <c r="E49" s="364">
        <v>2022</v>
      </c>
      <c r="F49" s="365"/>
      <c r="G49" s="178" t="s">
        <v>8</v>
      </c>
      <c r="H49" s="178" t="s">
        <v>127</v>
      </c>
      <c r="I49" s="179"/>
      <c r="J49" s="180"/>
      <c r="K49" s="181">
        <v>960</v>
      </c>
      <c r="L49" s="172" t="s">
        <v>136</v>
      </c>
      <c r="M49" s="69"/>
      <c r="N49" s="53"/>
      <c r="O49" s="53"/>
    </row>
    <row r="50" spans="1:15" ht="145.5" customHeight="1">
      <c r="A50" s="135"/>
      <c r="B50" s="42"/>
      <c r="C50" s="299" t="s">
        <v>117</v>
      </c>
      <c r="D50" s="295"/>
      <c r="E50" s="265">
        <v>2022</v>
      </c>
      <c r="F50" s="239"/>
      <c r="G50" s="19" t="s">
        <v>8</v>
      </c>
      <c r="H50" s="19" t="s">
        <v>127</v>
      </c>
      <c r="I50" s="20"/>
      <c r="J50" s="60"/>
      <c r="K50" s="85">
        <v>1920</v>
      </c>
      <c r="L50" s="41" t="s">
        <v>137</v>
      </c>
      <c r="M50" s="68"/>
      <c r="N50" s="8"/>
      <c r="O50" s="8"/>
    </row>
    <row r="51" spans="1:15" ht="145.5" customHeight="1">
      <c r="A51" s="137"/>
      <c r="B51" s="66"/>
      <c r="C51" s="299" t="s">
        <v>118</v>
      </c>
      <c r="D51" s="295"/>
      <c r="E51" s="265">
        <v>2022</v>
      </c>
      <c r="F51" s="239"/>
      <c r="G51" s="19" t="s">
        <v>8</v>
      </c>
      <c r="H51" s="19" t="s">
        <v>127</v>
      </c>
      <c r="I51" s="20"/>
      <c r="J51" s="60"/>
      <c r="K51" s="85">
        <v>1920</v>
      </c>
      <c r="L51" s="56" t="s">
        <v>141</v>
      </c>
      <c r="M51" s="68"/>
      <c r="N51" s="8"/>
      <c r="O51" s="8"/>
    </row>
    <row r="52" spans="1:15" ht="60.75" customHeight="1">
      <c r="A52" s="243" t="s">
        <v>122</v>
      </c>
      <c r="B52" s="269" t="s">
        <v>32</v>
      </c>
      <c r="C52" s="248" t="s">
        <v>69</v>
      </c>
      <c r="D52" s="249"/>
      <c r="E52" s="204" t="s">
        <v>64</v>
      </c>
      <c r="F52" s="205"/>
      <c r="G52" s="193" t="s">
        <v>8</v>
      </c>
      <c r="H52" s="19" t="s">
        <v>176</v>
      </c>
      <c r="I52" s="21">
        <v>500</v>
      </c>
      <c r="J52" s="85"/>
      <c r="K52" s="60"/>
      <c r="L52" s="202" t="s">
        <v>177</v>
      </c>
      <c r="M52" s="68"/>
      <c r="N52" s="8"/>
      <c r="O52" s="8"/>
    </row>
    <row r="53" spans="1:15" ht="55.5" customHeight="1">
      <c r="A53" s="243"/>
      <c r="B53" s="269"/>
      <c r="C53" s="250"/>
      <c r="D53" s="251"/>
      <c r="E53" s="206"/>
      <c r="F53" s="207"/>
      <c r="G53" s="194"/>
      <c r="H53" s="19" t="s">
        <v>127</v>
      </c>
      <c r="I53" s="21"/>
      <c r="J53" s="85">
        <v>337</v>
      </c>
      <c r="K53" s="60"/>
      <c r="L53" s="203"/>
      <c r="M53" s="68"/>
      <c r="N53" s="8"/>
      <c r="O53" s="8"/>
    </row>
    <row r="54" spans="1:15" ht="52.5" customHeight="1">
      <c r="A54" s="243"/>
      <c r="B54" s="269"/>
      <c r="C54" s="283" t="s">
        <v>73</v>
      </c>
      <c r="D54" s="284"/>
      <c r="E54" s="217" t="s">
        <v>26</v>
      </c>
      <c r="F54" s="218"/>
      <c r="G54" s="193" t="s">
        <v>8</v>
      </c>
      <c r="H54" s="19" t="s">
        <v>176</v>
      </c>
      <c r="I54" s="62">
        <v>222</v>
      </c>
      <c r="J54" s="85"/>
      <c r="K54" s="60"/>
      <c r="L54" s="202" t="s">
        <v>171</v>
      </c>
      <c r="M54" s="68"/>
      <c r="N54" s="8"/>
      <c r="O54" s="8"/>
    </row>
    <row r="55" spans="1:15" ht="51.75" customHeight="1">
      <c r="A55" s="243"/>
      <c r="B55" s="270"/>
      <c r="C55" s="285"/>
      <c r="D55" s="286"/>
      <c r="E55" s="219"/>
      <c r="F55" s="220"/>
      <c r="G55" s="194"/>
      <c r="H55" s="19" t="s">
        <v>127</v>
      </c>
      <c r="I55" s="62"/>
      <c r="J55" s="100">
        <v>278</v>
      </c>
      <c r="K55" s="100">
        <v>310</v>
      </c>
      <c r="L55" s="203"/>
      <c r="M55" s="68"/>
      <c r="N55" s="8"/>
      <c r="O55" s="8"/>
    </row>
    <row r="56" spans="1:15" ht="66.75" customHeight="1">
      <c r="A56" s="17"/>
      <c r="B56" s="23" t="s">
        <v>21</v>
      </c>
      <c r="C56" s="291"/>
      <c r="D56" s="291"/>
      <c r="E56" s="208"/>
      <c r="F56" s="208"/>
      <c r="G56" s="46"/>
      <c r="H56" s="17"/>
      <c r="I56" s="20">
        <f>SUM(I13:I55)</f>
        <v>86623.45909999996</v>
      </c>
      <c r="J56" s="102">
        <f>SUM(J13:J55)</f>
        <v>157193.17099999997</v>
      </c>
      <c r="K56" s="60">
        <f>SUM(K13:K55)</f>
        <v>160594.957</v>
      </c>
      <c r="L56" s="23"/>
      <c r="M56" s="70"/>
      <c r="N56" s="8"/>
      <c r="O56" s="8"/>
    </row>
    <row r="57" spans="1:15" ht="58.5" customHeight="1">
      <c r="A57" s="33"/>
      <c r="B57" s="202" t="s">
        <v>22</v>
      </c>
      <c r="C57" s="262" t="s">
        <v>78</v>
      </c>
      <c r="D57" s="263"/>
      <c r="E57" s="29"/>
      <c r="F57" s="30"/>
      <c r="G57" s="31"/>
      <c r="H57" s="17"/>
      <c r="I57" s="32">
        <f>I24+I25+I26+I27+I28+I30+I31+I47+I48+I49+I50+I51+I52+I55+I32+I33+I34+I35+I36+I37+I54</f>
        <v>6317.7491</v>
      </c>
      <c r="J57" s="116">
        <f>SUM(J24:J55)</f>
        <v>22984.834000000003</v>
      </c>
      <c r="K57" s="101">
        <f>SUM(K24:K28)+K30+K31+K49+K50+K51+K55+K41</f>
        <v>33590</v>
      </c>
      <c r="L57" s="34"/>
      <c r="M57" s="70"/>
      <c r="N57" s="8"/>
      <c r="O57" s="8"/>
    </row>
    <row r="58" spans="1:15" ht="46.5" customHeight="1">
      <c r="A58" s="64"/>
      <c r="B58" s="203"/>
      <c r="C58" s="262" t="s">
        <v>79</v>
      </c>
      <c r="D58" s="263"/>
      <c r="E58" s="265"/>
      <c r="F58" s="239"/>
      <c r="G58" s="31"/>
      <c r="H58" s="17"/>
      <c r="I58" s="57">
        <f>SUM(I13:I18)+I21+I22</f>
        <v>80174.07999999999</v>
      </c>
      <c r="J58" s="116">
        <f>SUM(J13:J18)+J21+J22+J23</f>
        <v>134037.497</v>
      </c>
      <c r="K58" s="101">
        <f>K13+K15+K22+K29</f>
        <v>108016.52</v>
      </c>
      <c r="L58" s="33"/>
      <c r="M58" s="70"/>
      <c r="N58" s="8"/>
      <c r="O58" s="8"/>
    </row>
    <row r="59" spans="1:15" ht="46.5" customHeight="1">
      <c r="A59" s="17"/>
      <c r="B59" s="41"/>
      <c r="C59" s="262" t="s">
        <v>70</v>
      </c>
      <c r="D59" s="263"/>
      <c r="E59" s="29"/>
      <c r="F59" s="30"/>
      <c r="G59" s="19"/>
      <c r="H59" s="17"/>
      <c r="I59" s="58">
        <f>I20+I19</f>
        <v>131.63</v>
      </c>
      <c r="J59" s="116">
        <f>J20</f>
        <v>170.84</v>
      </c>
      <c r="K59" s="101"/>
      <c r="L59" s="23"/>
      <c r="M59" s="70"/>
      <c r="N59" s="8"/>
      <c r="O59" s="8"/>
    </row>
    <row r="60" spans="1:15" ht="29.25" customHeight="1">
      <c r="A60" s="217" t="s">
        <v>30</v>
      </c>
      <c r="B60" s="237"/>
      <c r="C60" s="238"/>
      <c r="D60" s="238"/>
      <c r="E60" s="238"/>
      <c r="F60" s="238"/>
      <c r="G60" s="238"/>
      <c r="H60" s="238"/>
      <c r="I60" s="238"/>
      <c r="J60" s="238"/>
      <c r="K60" s="238"/>
      <c r="L60" s="239"/>
      <c r="M60" s="68"/>
      <c r="N60" s="8"/>
      <c r="O60" s="8"/>
    </row>
    <row r="61" spans="1:15" ht="192" customHeight="1">
      <c r="A61" s="38" t="s">
        <v>44</v>
      </c>
      <c r="B61" s="221" t="s">
        <v>39</v>
      </c>
      <c r="C61" s="301" t="s">
        <v>45</v>
      </c>
      <c r="D61" s="302"/>
      <c r="E61" s="265">
        <v>2020</v>
      </c>
      <c r="F61" s="239"/>
      <c r="G61" s="19" t="s">
        <v>166</v>
      </c>
      <c r="H61" s="19" t="s">
        <v>176</v>
      </c>
      <c r="I61" s="20">
        <f>1188.21+15-100</f>
        <v>1103.21</v>
      </c>
      <c r="J61" s="84"/>
      <c r="K61" s="60"/>
      <c r="L61" s="63" t="s">
        <v>113</v>
      </c>
      <c r="M61" s="68"/>
      <c r="N61" s="22"/>
      <c r="O61" s="8"/>
    </row>
    <row r="62" spans="1:15" ht="72" customHeight="1">
      <c r="A62" s="40"/>
      <c r="B62" s="222"/>
      <c r="C62" s="213" t="s">
        <v>129</v>
      </c>
      <c r="D62" s="214"/>
      <c r="E62" s="217" t="s">
        <v>26</v>
      </c>
      <c r="F62" s="218"/>
      <c r="G62" s="193" t="s">
        <v>166</v>
      </c>
      <c r="H62" s="19" t="s">
        <v>176</v>
      </c>
      <c r="I62" s="20">
        <v>50</v>
      </c>
      <c r="J62" s="84"/>
      <c r="K62" s="60"/>
      <c r="L62" s="233" t="s">
        <v>125</v>
      </c>
      <c r="M62" s="68"/>
      <c r="N62" s="22"/>
      <c r="O62" s="8"/>
    </row>
    <row r="63" spans="1:15" ht="70.5" customHeight="1">
      <c r="A63" s="269"/>
      <c r="B63" s="134"/>
      <c r="C63" s="215"/>
      <c r="D63" s="216"/>
      <c r="E63" s="219"/>
      <c r="F63" s="220"/>
      <c r="G63" s="194"/>
      <c r="H63" s="19" t="s">
        <v>127</v>
      </c>
      <c r="I63" s="20"/>
      <c r="J63" s="84"/>
      <c r="K63" s="84">
        <v>10000</v>
      </c>
      <c r="L63" s="234"/>
      <c r="M63" s="68"/>
      <c r="N63" s="22"/>
      <c r="O63" s="8"/>
    </row>
    <row r="64" spans="1:15" ht="313.5" customHeight="1">
      <c r="A64" s="269"/>
      <c r="B64" s="134"/>
      <c r="C64" s="367" t="s">
        <v>198</v>
      </c>
      <c r="D64" s="368"/>
      <c r="E64" s="265">
        <v>2021</v>
      </c>
      <c r="F64" s="239"/>
      <c r="G64" s="115" t="s">
        <v>172</v>
      </c>
      <c r="H64" s="115" t="s">
        <v>127</v>
      </c>
      <c r="I64" s="118"/>
      <c r="J64" s="119">
        <v>5300</v>
      </c>
      <c r="K64" s="120"/>
      <c r="L64" s="121" t="s">
        <v>188</v>
      </c>
      <c r="M64" s="68"/>
      <c r="N64" s="22"/>
      <c r="O64" s="8"/>
    </row>
    <row r="65" spans="1:15" ht="309" customHeight="1">
      <c r="A65" s="66"/>
      <c r="B65" s="170"/>
      <c r="C65" s="191" t="s">
        <v>173</v>
      </c>
      <c r="D65" s="192"/>
      <c r="E65" s="265">
        <v>2022</v>
      </c>
      <c r="F65" s="239"/>
      <c r="G65" s="169" t="s">
        <v>172</v>
      </c>
      <c r="H65" s="169" t="s">
        <v>127</v>
      </c>
      <c r="I65" s="118"/>
      <c r="J65" s="119"/>
      <c r="K65" s="120">
        <v>5000</v>
      </c>
      <c r="L65" s="186" t="s">
        <v>174</v>
      </c>
      <c r="M65" s="68"/>
      <c r="N65" s="22"/>
      <c r="O65" s="8"/>
    </row>
    <row r="66" spans="1:15" ht="168.75" customHeight="1">
      <c r="A66" s="135"/>
      <c r="B66" s="40"/>
      <c r="C66" s="313" t="s">
        <v>175</v>
      </c>
      <c r="D66" s="314"/>
      <c r="E66" s="315">
        <v>2020</v>
      </c>
      <c r="F66" s="316"/>
      <c r="G66" s="171" t="s">
        <v>166</v>
      </c>
      <c r="H66" s="171" t="s">
        <v>176</v>
      </c>
      <c r="I66" s="182">
        <v>1200</v>
      </c>
      <c r="J66" s="183"/>
      <c r="K66" s="184"/>
      <c r="L66" s="185" t="s">
        <v>100</v>
      </c>
      <c r="M66" s="68"/>
      <c r="N66" s="22"/>
      <c r="O66" s="8"/>
    </row>
    <row r="67" spans="1:14" s="158" customFormat="1" ht="85.5" customHeight="1">
      <c r="A67" s="369"/>
      <c r="B67" s="154"/>
      <c r="C67" s="223" t="s">
        <v>197</v>
      </c>
      <c r="D67" s="224"/>
      <c r="E67" s="196">
        <v>2021</v>
      </c>
      <c r="F67" s="197"/>
      <c r="G67" s="200" t="s">
        <v>209</v>
      </c>
      <c r="H67" s="150" t="s">
        <v>110</v>
      </c>
      <c r="I67" s="99"/>
      <c r="J67" s="155">
        <f>156+12359.9</f>
        <v>12515.9</v>
      </c>
      <c r="K67" s="100"/>
      <c r="L67" s="233" t="s">
        <v>208</v>
      </c>
      <c r="M67" s="156"/>
      <c r="N67" s="157"/>
    </row>
    <row r="68" spans="1:14" s="161" customFormat="1" ht="108" customHeight="1">
      <c r="A68" s="370"/>
      <c r="B68" s="154"/>
      <c r="C68" s="225"/>
      <c r="D68" s="226"/>
      <c r="E68" s="198"/>
      <c r="F68" s="199"/>
      <c r="G68" s="201"/>
      <c r="H68" s="149" t="s">
        <v>127</v>
      </c>
      <c r="I68" s="99"/>
      <c r="J68" s="155">
        <v>1389</v>
      </c>
      <c r="K68" s="100"/>
      <c r="L68" s="240"/>
      <c r="M68" s="159"/>
      <c r="N68" s="160"/>
    </row>
    <row r="69" spans="1:14" s="124" customFormat="1" ht="99" customHeight="1">
      <c r="A69" s="209" t="s">
        <v>10</v>
      </c>
      <c r="B69" s="282" t="s">
        <v>34</v>
      </c>
      <c r="C69" s="229" t="s">
        <v>46</v>
      </c>
      <c r="D69" s="230"/>
      <c r="E69" s="217" t="s">
        <v>64</v>
      </c>
      <c r="F69" s="218"/>
      <c r="G69" s="193" t="s">
        <v>166</v>
      </c>
      <c r="H69" s="114" t="s">
        <v>176</v>
      </c>
      <c r="I69" s="20">
        <v>450</v>
      </c>
      <c r="J69" s="119"/>
      <c r="K69" s="120"/>
      <c r="L69" s="202" t="s">
        <v>86</v>
      </c>
      <c r="M69" s="122"/>
      <c r="N69" s="123"/>
    </row>
    <row r="70" spans="1:15" ht="78.75" customHeight="1">
      <c r="A70" s="243"/>
      <c r="B70" s="282"/>
      <c r="C70" s="231"/>
      <c r="D70" s="232"/>
      <c r="E70" s="219"/>
      <c r="F70" s="220"/>
      <c r="G70" s="194"/>
      <c r="H70" s="19" t="s">
        <v>127</v>
      </c>
      <c r="I70" s="20"/>
      <c r="J70" s="84">
        <f>410+240.5</f>
        <v>650.5</v>
      </c>
      <c r="K70" s="60"/>
      <c r="L70" s="203"/>
      <c r="M70" s="68"/>
      <c r="N70" s="22"/>
      <c r="O70" s="8"/>
    </row>
    <row r="71" spans="1:15" ht="189" customHeight="1">
      <c r="A71" s="38" t="s">
        <v>47</v>
      </c>
      <c r="B71" s="209" t="s">
        <v>32</v>
      </c>
      <c r="C71" s="317" t="s">
        <v>143</v>
      </c>
      <c r="D71" s="318"/>
      <c r="E71" s="265" t="s">
        <v>37</v>
      </c>
      <c r="F71" s="239"/>
      <c r="G71" s="19" t="s">
        <v>210</v>
      </c>
      <c r="H71" s="19" t="s">
        <v>127</v>
      </c>
      <c r="I71" s="20"/>
      <c r="J71" s="86">
        <f>135-40.5</f>
        <v>94.5</v>
      </c>
      <c r="K71" s="85">
        <v>310</v>
      </c>
      <c r="L71" s="91" t="s">
        <v>123</v>
      </c>
      <c r="M71" s="68"/>
      <c r="N71" s="22"/>
      <c r="O71" s="8"/>
    </row>
    <row r="72" spans="1:15" ht="161.25" customHeight="1">
      <c r="A72" s="27"/>
      <c r="B72" s="210"/>
      <c r="C72" s="191" t="s">
        <v>144</v>
      </c>
      <c r="D72" s="192"/>
      <c r="E72" s="265" t="s">
        <v>37</v>
      </c>
      <c r="F72" s="239"/>
      <c r="G72" s="19" t="s">
        <v>167</v>
      </c>
      <c r="H72" s="19" t="s">
        <v>127</v>
      </c>
      <c r="I72" s="20"/>
      <c r="J72" s="86">
        <v>12</v>
      </c>
      <c r="K72" s="85">
        <v>24</v>
      </c>
      <c r="L72" s="190" t="s">
        <v>124</v>
      </c>
      <c r="M72" s="68"/>
      <c r="N72" s="22"/>
      <c r="O72" s="8"/>
    </row>
    <row r="73" spans="1:15" ht="128.25" customHeight="1">
      <c r="A73" s="278" t="s">
        <v>48</v>
      </c>
      <c r="B73" s="38" t="s">
        <v>170</v>
      </c>
      <c r="C73" s="256" t="s">
        <v>49</v>
      </c>
      <c r="D73" s="257"/>
      <c r="E73" s="315" t="s">
        <v>64</v>
      </c>
      <c r="F73" s="316"/>
      <c r="G73" s="343" t="s">
        <v>168</v>
      </c>
      <c r="H73" s="19" t="s">
        <v>176</v>
      </c>
      <c r="I73" s="55">
        <f>4108.604+15</f>
        <v>4123.604</v>
      </c>
      <c r="J73" s="60"/>
      <c r="K73" s="60"/>
      <c r="L73" s="202" t="s">
        <v>147</v>
      </c>
      <c r="M73" s="68"/>
      <c r="N73" s="22"/>
      <c r="O73" s="8"/>
    </row>
    <row r="74" spans="1:15" ht="123.75" customHeight="1">
      <c r="A74" s="279"/>
      <c r="B74" s="40"/>
      <c r="C74" s="277"/>
      <c r="D74" s="259"/>
      <c r="E74" s="315"/>
      <c r="F74" s="316"/>
      <c r="G74" s="343"/>
      <c r="H74" s="19" t="s">
        <v>127</v>
      </c>
      <c r="I74" s="55"/>
      <c r="J74" s="60">
        <v>130</v>
      </c>
      <c r="K74" s="60"/>
      <c r="L74" s="296"/>
      <c r="M74" s="68"/>
      <c r="N74" s="22"/>
      <c r="O74" s="8"/>
    </row>
    <row r="75" spans="1:15" ht="135.75" customHeight="1">
      <c r="A75" s="279"/>
      <c r="B75" s="39"/>
      <c r="C75" s="260"/>
      <c r="D75" s="261"/>
      <c r="E75" s="219"/>
      <c r="F75" s="220"/>
      <c r="G75" s="194"/>
      <c r="H75" s="19" t="s">
        <v>19</v>
      </c>
      <c r="I75" s="60">
        <v>14714.7</v>
      </c>
      <c r="J75" s="60">
        <f>1471.5+3190.6</f>
        <v>4662.1</v>
      </c>
      <c r="K75" s="60"/>
      <c r="L75" s="203"/>
      <c r="M75" s="68">
        <v>12</v>
      </c>
      <c r="N75" s="22"/>
      <c r="O75" s="8"/>
    </row>
    <row r="76" spans="1:15" ht="127.5" customHeight="1">
      <c r="A76" s="254"/>
      <c r="B76" s="343"/>
      <c r="C76" s="256" t="s">
        <v>95</v>
      </c>
      <c r="D76" s="257"/>
      <c r="E76" s="217">
        <v>2020</v>
      </c>
      <c r="F76" s="218"/>
      <c r="G76" s="252" t="s">
        <v>168</v>
      </c>
      <c r="H76" s="19" t="s">
        <v>96</v>
      </c>
      <c r="I76" s="60">
        <v>885</v>
      </c>
      <c r="J76" s="60"/>
      <c r="K76" s="60"/>
      <c r="L76" s="44" t="s">
        <v>97</v>
      </c>
      <c r="M76" s="71"/>
      <c r="N76" s="22"/>
      <c r="O76" s="8"/>
    </row>
    <row r="77" spans="1:15" ht="142.5" customHeight="1">
      <c r="A77" s="254"/>
      <c r="B77" s="343"/>
      <c r="C77" s="258"/>
      <c r="D77" s="259"/>
      <c r="E77" s="315"/>
      <c r="F77" s="316"/>
      <c r="G77" s="253"/>
      <c r="H77" s="19" t="s">
        <v>176</v>
      </c>
      <c r="I77" s="60">
        <f>10+11.79</f>
        <v>21.79</v>
      </c>
      <c r="J77" s="60"/>
      <c r="K77" s="60"/>
      <c r="L77" s="44" t="s">
        <v>98</v>
      </c>
      <c r="M77" s="68"/>
      <c r="N77" s="22"/>
      <c r="O77" s="8"/>
    </row>
    <row r="78" spans="1:15" ht="116.25" customHeight="1">
      <c r="A78" s="255"/>
      <c r="B78" s="194"/>
      <c r="C78" s="260"/>
      <c r="D78" s="261"/>
      <c r="E78" s="219"/>
      <c r="F78" s="220"/>
      <c r="G78" s="65" t="s">
        <v>142</v>
      </c>
      <c r="H78" s="19" t="s">
        <v>176</v>
      </c>
      <c r="I78" s="60">
        <v>10</v>
      </c>
      <c r="J78" s="60"/>
      <c r="K78" s="60"/>
      <c r="L78" s="44" t="s">
        <v>99</v>
      </c>
      <c r="M78" s="68"/>
      <c r="N78" s="22"/>
      <c r="O78" s="8"/>
    </row>
    <row r="79" spans="1:15" ht="69" customHeight="1">
      <c r="A79" s="43"/>
      <c r="B79" s="43" t="s">
        <v>11</v>
      </c>
      <c r="C79" s="266"/>
      <c r="D79" s="266"/>
      <c r="E79" s="208"/>
      <c r="F79" s="208"/>
      <c r="G79" s="17"/>
      <c r="H79" s="17"/>
      <c r="I79" s="55">
        <f>I81+I82</f>
        <v>22558.304000000004</v>
      </c>
      <c r="J79" s="102">
        <f>J81+J82</f>
        <v>24754</v>
      </c>
      <c r="K79" s="102">
        <f>K81+K82</f>
        <v>15334</v>
      </c>
      <c r="L79" s="17"/>
      <c r="M79" s="68"/>
      <c r="N79" s="18" t="e">
        <f>#REF!+#REF!+#REF!</f>
        <v>#REF!</v>
      </c>
      <c r="O79" s="8" t="s">
        <v>13</v>
      </c>
    </row>
    <row r="80" spans="1:15" ht="71.25" customHeight="1">
      <c r="A80" s="17"/>
      <c r="B80" s="19" t="s">
        <v>25</v>
      </c>
      <c r="C80" s="273"/>
      <c r="D80" s="274"/>
      <c r="E80" s="265"/>
      <c r="F80" s="239"/>
      <c r="G80" s="17"/>
      <c r="H80" s="17"/>
      <c r="I80" s="20"/>
      <c r="J80" s="60"/>
      <c r="K80" s="101"/>
      <c r="L80" s="17"/>
      <c r="M80" s="68"/>
      <c r="N80" s="8"/>
      <c r="O80" s="8"/>
    </row>
    <row r="81" spans="1:15" ht="57.75" customHeight="1">
      <c r="A81" s="17"/>
      <c r="B81" s="19"/>
      <c r="C81" s="267" t="s">
        <v>169</v>
      </c>
      <c r="D81" s="268"/>
      <c r="E81" s="265"/>
      <c r="F81" s="239"/>
      <c r="G81" s="17"/>
      <c r="H81" s="17"/>
      <c r="I81" s="75">
        <f>SUM(I61:I77)</f>
        <v>22548.304000000004</v>
      </c>
      <c r="J81" s="60">
        <f>SUM(J61:J77)</f>
        <v>24754</v>
      </c>
      <c r="K81" s="60">
        <f>SUM(K61:K77)</f>
        <v>15334</v>
      </c>
      <c r="L81" s="17"/>
      <c r="M81" s="68"/>
      <c r="N81" s="8"/>
      <c r="O81" s="8"/>
    </row>
    <row r="82" spans="1:15" ht="57.75" customHeight="1">
      <c r="A82" s="17"/>
      <c r="B82" s="19"/>
      <c r="C82" s="267" t="s">
        <v>23</v>
      </c>
      <c r="D82" s="268"/>
      <c r="E82" s="29"/>
      <c r="F82" s="30"/>
      <c r="G82" s="17"/>
      <c r="H82" s="17"/>
      <c r="I82" s="55">
        <f>I78</f>
        <v>10</v>
      </c>
      <c r="J82" s="102">
        <f>J78</f>
        <v>0</v>
      </c>
      <c r="K82" s="102">
        <f>K78</f>
        <v>0</v>
      </c>
      <c r="L82" s="17"/>
      <c r="M82" s="68"/>
      <c r="N82" s="8"/>
      <c r="O82" s="8"/>
    </row>
    <row r="83" spans="1:15" ht="39" customHeight="1">
      <c r="A83" s="265" t="s">
        <v>29</v>
      </c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9"/>
      <c r="M83" s="68"/>
      <c r="N83" s="8"/>
      <c r="O83" s="8"/>
    </row>
    <row r="84" spans="1:15" ht="168.75" customHeight="1">
      <c r="A84" s="59" t="s">
        <v>50</v>
      </c>
      <c r="B84" s="38" t="s">
        <v>9</v>
      </c>
      <c r="C84" s="294" t="s">
        <v>101</v>
      </c>
      <c r="D84" s="295"/>
      <c r="E84" s="208">
        <v>2020</v>
      </c>
      <c r="F84" s="208"/>
      <c r="G84" s="114" t="s">
        <v>63</v>
      </c>
      <c r="H84" s="19" t="s">
        <v>176</v>
      </c>
      <c r="I84" s="88">
        <v>301</v>
      </c>
      <c r="J84" s="89"/>
      <c r="K84" s="89"/>
      <c r="L84" s="133" t="s">
        <v>87</v>
      </c>
      <c r="M84" s="68"/>
      <c r="N84" s="8"/>
      <c r="O84" s="8"/>
    </row>
    <row r="85" spans="1:15" ht="186.75" customHeight="1">
      <c r="A85" s="39"/>
      <c r="B85" s="39"/>
      <c r="C85" s="294" t="s">
        <v>81</v>
      </c>
      <c r="D85" s="295"/>
      <c r="E85" s="265">
        <v>2022</v>
      </c>
      <c r="F85" s="239"/>
      <c r="G85" s="114" t="s">
        <v>63</v>
      </c>
      <c r="H85" s="19" t="s">
        <v>127</v>
      </c>
      <c r="I85" s="89"/>
      <c r="J85" s="89"/>
      <c r="K85" s="85">
        <v>475</v>
      </c>
      <c r="L85" s="4" t="s">
        <v>80</v>
      </c>
      <c r="M85" s="71">
        <v>13</v>
      </c>
      <c r="N85" s="8"/>
      <c r="O85" s="8"/>
    </row>
    <row r="86" spans="1:15" ht="165.75" customHeight="1">
      <c r="A86" s="39"/>
      <c r="B86" s="39"/>
      <c r="C86" s="294" t="s">
        <v>102</v>
      </c>
      <c r="D86" s="295"/>
      <c r="E86" s="265">
        <v>2020</v>
      </c>
      <c r="F86" s="239"/>
      <c r="G86" s="114" t="s">
        <v>63</v>
      </c>
      <c r="H86" s="19" t="s">
        <v>176</v>
      </c>
      <c r="I86" s="85">
        <v>43.9</v>
      </c>
      <c r="J86" s="89"/>
      <c r="K86" s="85"/>
      <c r="L86" s="46" t="s">
        <v>103</v>
      </c>
      <c r="M86" s="68"/>
      <c r="N86" s="8"/>
      <c r="O86" s="8"/>
    </row>
    <row r="87" spans="1:15" ht="142.5" customHeight="1">
      <c r="A87" s="144"/>
      <c r="B87" s="24" t="s">
        <v>38</v>
      </c>
      <c r="C87" s="297" t="s">
        <v>191</v>
      </c>
      <c r="D87" s="298"/>
      <c r="E87" s="265">
        <v>2022</v>
      </c>
      <c r="F87" s="239"/>
      <c r="G87" s="19" t="s">
        <v>63</v>
      </c>
      <c r="H87" s="19" t="s">
        <v>127</v>
      </c>
      <c r="I87" s="25"/>
      <c r="J87" s="85"/>
      <c r="K87" s="85">
        <v>143</v>
      </c>
      <c r="L87" s="46" t="s">
        <v>88</v>
      </c>
      <c r="M87" s="68"/>
      <c r="N87" s="8"/>
      <c r="O87" s="8"/>
    </row>
    <row r="88" spans="1:15" ht="154.5" customHeight="1">
      <c r="A88" s="143"/>
      <c r="B88" s="39"/>
      <c r="C88" s="320" t="s">
        <v>192</v>
      </c>
      <c r="D88" s="342"/>
      <c r="E88" s="264">
        <v>2022</v>
      </c>
      <c r="F88" s="264"/>
      <c r="G88" s="171" t="s">
        <v>63</v>
      </c>
      <c r="H88" s="31" t="s">
        <v>127</v>
      </c>
      <c r="I88" s="187"/>
      <c r="J88" s="188"/>
      <c r="K88" s="188">
        <v>227</v>
      </c>
      <c r="L88" s="46" t="s">
        <v>89</v>
      </c>
      <c r="M88" s="68">
        <v>14</v>
      </c>
      <c r="N88" s="8"/>
      <c r="O88" s="8"/>
    </row>
    <row r="89" spans="1:15" ht="134.25" customHeight="1">
      <c r="A89" s="143"/>
      <c r="B89" s="39"/>
      <c r="C89" s="298" t="s">
        <v>193</v>
      </c>
      <c r="D89" s="321"/>
      <c r="E89" s="208">
        <v>2022</v>
      </c>
      <c r="F89" s="208"/>
      <c r="G89" s="114" t="s">
        <v>63</v>
      </c>
      <c r="H89" s="19" t="s">
        <v>127</v>
      </c>
      <c r="I89" s="25"/>
      <c r="J89" s="85"/>
      <c r="K89" s="85">
        <v>102</v>
      </c>
      <c r="L89" s="46" t="s">
        <v>90</v>
      </c>
      <c r="M89" s="68"/>
      <c r="N89" s="8"/>
      <c r="O89" s="8"/>
    </row>
    <row r="90" spans="1:15" ht="120.75" customHeight="1">
      <c r="A90" s="144"/>
      <c r="B90" s="37"/>
      <c r="C90" s="299" t="s">
        <v>194</v>
      </c>
      <c r="D90" s="295"/>
      <c r="E90" s="265">
        <v>2021</v>
      </c>
      <c r="F90" s="239"/>
      <c r="G90" s="114" t="s">
        <v>63</v>
      </c>
      <c r="H90" s="19" t="s">
        <v>127</v>
      </c>
      <c r="I90" s="21"/>
      <c r="J90" s="85">
        <v>1500</v>
      </c>
      <c r="K90" s="87"/>
      <c r="L90" s="46" t="s">
        <v>91</v>
      </c>
      <c r="M90" s="68"/>
      <c r="N90" s="8"/>
      <c r="O90" s="8"/>
    </row>
    <row r="91" spans="1:15" ht="71.25" customHeight="1">
      <c r="A91" s="37"/>
      <c r="B91" s="27" t="s">
        <v>15</v>
      </c>
      <c r="C91" s="291"/>
      <c r="D91" s="291"/>
      <c r="E91" s="208"/>
      <c r="F91" s="208"/>
      <c r="G91" s="4"/>
      <c r="H91" s="19"/>
      <c r="I91" s="21">
        <f>SUM(I84:I90)</f>
        <v>344.9</v>
      </c>
      <c r="J91" s="85">
        <f>SUM(J87:J90)</f>
        <v>1500</v>
      </c>
      <c r="K91" s="85">
        <f>SUM(K85:K90)</f>
        <v>947</v>
      </c>
      <c r="L91" s="4"/>
      <c r="M91" s="68"/>
      <c r="N91" s="8"/>
      <c r="O91" s="8"/>
    </row>
    <row r="92" spans="1:15" ht="34.5" customHeight="1">
      <c r="A92" s="265" t="s">
        <v>31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9"/>
      <c r="M92" s="68"/>
      <c r="N92" s="8"/>
      <c r="O92" s="8"/>
    </row>
    <row r="93" spans="1:15" ht="75.75" customHeight="1">
      <c r="A93" s="38" t="s">
        <v>51</v>
      </c>
      <c r="B93" s="38" t="s">
        <v>74</v>
      </c>
      <c r="C93" s="244" t="s">
        <v>75</v>
      </c>
      <c r="D93" s="245"/>
      <c r="E93" s="217" t="s">
        <v>178</v>
      </c>
      <c r="F93" s="218"/>
      <c r="G93" s="193" t="s">
        <v>33</v>
      </c>
      <c r="H93" s="19" t="s">
        <v>176</v>
      </c>
      <c r="I93" s="21">
        <f>85-10</f>
        <v>75</v>
      </c>
      <c r="J93" s="85"/>
      <c r="K93" s="85"/>
      <c r="L93" s="202" t="s">
        <v>121</v>
      </c>
      <c r="M93" s="67"/>
      <c r="N93" s="8"/>
      <c r="O93" s="8"/>
    </row>
    <row r="94" spans="1:15" ht="80.25" customHeight="1">
      <c r="A94" s="40"/>
      <c r="B94" s="40"/>
      <c r="C94" s="246"/>
      <c r="D94" s="247"/>
      <c r="E94" s="219"/>
      <c r="F94" s="220"/>
      <c r="G94" s="194"/>
      <c r="H94" s="19" t="s">
        <v>127</v>
      </c>
      <c r="I94" s="21"/>
      <c r="J94" s="85"/>
      <c r="K94" s="85">
        <v>75</v>
      </c>
      <c r="L94" s="203"/>
      <c r="M94" s="67"/>
      <c r="N94" s="8"/>
      <c r="O94" s="8"/>
    </row>
    <row r="95" spans="1:13" s="104" customFormat="1" ht="148.5" customHeight="1">
      <c r="A95" s="162"/>
      <c r="B95" s="162"/>
      <c r="C95" s="366" t="s">
        <v>119</v>
      </c>
      <c r="D95" s="281"/>
      <c r="E95" s="235">
        <v>2021</v>
      </c>
      <c r="F95" s="236"/>
      <c r="G95" s="126" t="s">
        <v>33</v>
      </c>
      <c r="H95" s="126" t="s">
        <v>127</v>
      </c>
      <c r="I95" s="85"/>
      <c r="J95" s="85">
        <f>100-14.8</f>
        <v>85.2</v>
      </c>
      <c r="K95" s="85"/>
      <c r="L95" s="163" t="s">
        <v>120</v>
      </c>
      <c r="M95" s="127"/>
    </row>
    <row r="96" spans="1:15" ht="195.75" customHeight="1">
      <c r="A96" s="38" t="s">
        <v>52</v>
      </c>
      <c r="B96" s="209" t="s">
        <v>16</v>
      </c>
      <c r="C96" s="248" t="s">
        <v>76</v>
      </c>
      <c r="D96" s="249"/>
      <c r="E96" s="217" t="s">
        <v>26</v>
      </c>
      <c r="F96" s="218"/>
      <c r="G96" s="193" t="s">
        <v>35</v>
      </c>
      <c r="H96" s="19" t="s">
        <v>176</v>
      </c>
      <c r="I96" s="21">
        <v>50</v>
      </c>
      <c r="J96" s="85"/>
      <c r="K96" s="85"/>
      <c r="L96" s="227" t="s">
        <v>66</v>
      </c>
      <c r="M96" s="67">
        <v>15</v>
      </c>
      <c r="N96" s="8"/>
      <c r="O96" s="8"/>
    </row>
    <row r="97" spans="1:15" ht="186" customHeight="1">
      <c r="A97" s="27"/>
      <c r="B97" s="210"/>
      <c r="C97" s="250"/>
      <c r="D97" s="251"/>
      <c r="E97" s="219"/>
      <c r="F97" s="220"/>
      <c r="G97" s="194"/>
      <c r="H97" s="19" t="s">
        <v>127</v>
      </c>
      <c r="I97" s="21"/>
      <c r="J97" s="85">
        <v>50</v>
      </c>
      <c r="K97" s="85">
        <v>50</v>
      </c>
      <c r="L97" s="228"/>
      <c r="M97" s="67"/>
      <c r="N97" s="8"/>
      <c r="O97" s="8"/>
    </row>
    <row r="98" spans="1:15" ht="268.5" customHeight="1">
      <c r="A98" s="300" t="s">
        <v>53</v>
      </c>
      <c r="B98" s="300" t="s">
        <v>128</v>
      </c>
      <c r="C98" s="294" t="s">
        <v>54</v>
      </c>
      <c r="D98" s="295"/>
      <c r="E98" s="265" t="s">
        <v>26</v>
      </c>
      <c r="F98" s="239"/>
      <c r="G98" s="19" t="s">
        <v>35</v>
      </c>
      <c r="H98" s="19" t="s">
        <v>127</v>
      </c>
      <c r="I98" s="21"/>
      <c r="J98" s="85">
        <v>32</v>
      </c>
      <c r="K98" s="85">
        <v>32</v>
      </c>
      <c r="L98" s="41" t="s">
        <v>65</v>
      </c>
      <c r="M98" s="67"/>
      <c r="N98" s="8"/>
      <c r="O98" s="8"/>
    </row>
    <row r="99" spans="1:15" ht="82.5" customHeight="1">
      <c r="A99" s="269"/>
      <c r="B99" s="269"/>
      <c r="C99" s="335" t="s">
        <v>108</v>
      </c>
      <c r="D99" s="336"/>
      <c r="E99" s="217" t="s">
        <v>26</v>
      </c>
      <c r="F99" s="218"/>
      <c r="G99" s="193" t="s">
        <v>33</v>
      </c>
      <c r="H99" s="19" t="s">
        <v>176</v>
      </c>
      <c r="I99" s="21">
        <v>20</v>
      </c>
      <c r="J99" s="85"/>
      <c r="K99" s="85"/>
      <c r="L99" s="202" t="s">
        <v>109</v>
      </c>
      <c r="M99" s="67"/>
      <c r="N99" s="8"/>
      <c r="O99" s="8"/>
    </row>
    <row r="100" spans="1:15" ht="79.5" customHeight="1">
      <c r="A100" s="269"/>
      <c r="B100" s="269"/>
      <c r="C100" s="337"/>
      <c r="D100" s="338"/>
      <c r="E100" s="219"/>
      <c r="F100" s="220"/>
      <c r="G100" s="194"/>
      <c r="H100" s="19" t="s">
        <v>127</v>
      </c>
      <c r="I100" s="21"/>
      <c r="J100" s="85">
        <f>40-10.8</f>
        <v>29.2</v>
      </c>
      <c r="K100" s="85">
        <v>44</v>
      </c>
      <c r="L100" s="203"/>
      <c r="M100" s="67"/>
      <c r="N100" s="8"/>
      <c r="O100" s="8"/>
    </row>
    <row r="101" spans="1:13" s="104" customFormat="1" ht="42" customHeight="1">
      <c r="A101" s="269"/>
      <c r="B101" s="269"/>
      <c r="C101" s="335" t="s">
        <v>165</v>
      </c>
      <c r="D101" s="336"/>
      <c r="E101" s="204">
        <v>2021</v>
      </c>
      <c r="F101" s="205"/>
      <c r="G101" s="241" t="s">
        <v>8</v>
      </c>
      <c r="H101" s="126" t="s">
        <v>127</v>
      </c>
      <c r="I101" s="85"/>
      <c r="J101" s="85">
        <f>1100+306+80</f>
        <v>1486</v>
      </c>
      <c r="K101" s="85"/>
      <c r="L101" s="211" t="s">
        <v>160</v>
      </c>
      <c r="M101" s="127"/>
    </row>
    <row r="102" spans="1:13" s="104" customFormat="1" ht="106.5" customHeight="1">
      <c r="A102" s="270"/>
      <c r="B102" s="270"/>
      <c r="C102" s="337"/>
      <c r="D102" s="338"/>
      <c r="E102" s="206"/>
      <c r="F102" s="207"/>
      <c r="G102" s="242"/>
      <c r="H102" s="126" t="s">
        <v>196</v>
      </c>
      <c r="I102" s="85"/>
      <c r="J102" s="85">
        <v>630</v>
      </c>
      <c r="K102" s="85"/>
      <c r="L102" s="212"/>
      <c r="M102" s="127"/>
    </row>
    <row r="103" spans="1:15" ht="165" customHeight="1">
      <c r="A103" s="27"/>
      <c r="B103" s="27"/>
      <c r="C103" s="344" t="s">
        <v>185</v>
      </c>
      <c r="D103" s="338"/>
      <c r="E103" s="219">
        <v>2021</v>
      </c>
      <c r="F103" s="220"/>
      <c r="G103" s="31" t="s">
        <v>33</v>
      </c>
      <c r="H103" s="31" t="s">
        <v>127</v>
      </c>
      <c r="I103" s="177"/>
      <c r="J103" s="188">
        <v>10.8</v>
      </c>
      <c r="K103" s="188"/>
      <c r="L103" s="44" t="s">
        <v>186</v>
      </c>
      <c r="M103" s="67"/>
      <c r="N103" s="8"/>
      <c r="O103" s="8"/>
    </row>
    <row r="104" spans="1:13" s="104" customFormat="1" ht="127.5" customHeight="1">
      <c r="A104" s="164" t="s">
        <v>55</v>
      </c>
      <c r="B104" s="138" t="s">
        <v>71</v>
      </c>
      <c r="C104" s="347" t="s">
        <v>77</v>
      </c>
      <c r="D104" s="348"/>
      <c r="E104" s="235" t="s">
        <v>26</v>
      </c>
      <c r="F104" s="236"/>
      <c r="G104" s="165" t="s">
        <v>33</v>
      </c>
      <c r="H104" s="126" t="s">
        <v>127</v>
      </c>
      <c r="I104" s="85"/>
      <c r="J104" s="85">
        <f>220-70</f>
        <v>150</v>
      </c>
      <c r="K104" s="85">
        <v>242</v>
      </c>
      <c r="L104" s="163" t="s">
        <v>67</v>
      </c>
      <c r="M104" s="166">
        <v>16</v>
      </c>
    </row>
    <row r="105" spans="1:13" s="104" customFormat="1" ht="238.5" customHeight="1">
      <c r="A105" s="164" t="s">
        <v>56</v>
      </c>
      <c r="B105" s="138" t="s">
        <v>59</v>
      </c>
      <c r="C105" s="345" t="s">
        <v>57</v>
      </c>
      <c r="D105" s="346"/>
      <c r="E105" s="235" t="s">
        <v>26</v>
      </c>
      <c r="F105" s="236"/>
      <c r="G105" s="126" t="s">
        <v>33</v>
      </c>
      <c r="H105" s="126" t="s">
        <v>127</v>
      </c>
      <c r="I105" s="85"/>
      <c r="J105" s="85">
        <f>60*1.1-16.16</f>
        <v>49.84</v>
      </c>
      <c r="K105" s="85">
        <v>73</v>
      </c>
      <c r="L105" s="163" t="s">
        <v>68</v>
      </c>
      <c r="M105" s="166"/>
    </row>
    <row r="106" spans="1:15" ht="135" customHeight="1">
      <c r="A106" s="66" t="s">
        <v>162</v>
      </c>
      <c r="B106" s="24" t="s">
        <v>163</v>
      </c>
      <c r="C106" s="248" t="s">
        <v>195</v>
      </c>
      <c r="D106" s="249"/>
      <c r="E106" s="265">
        <v>2021</v>
      </c>
      <c r="F106" s="239"/>
      <c r="G106" s="19" t="s">
        <v>33</v>
      </c>
      <c r="H106" s="19" t="s">
        <v>127</v>
      </c>
      <c r="I106" s="21"/>
      <c r="J106" s="85">
        <v>5</v>
      </c>
      <c r="K106" s="85"/>
      <c r="L106" s="41" t="s">
        <v>164</v>
      </c>
      <c r="M106" s="67"/>
      <c r="N106" s="8"/>
      <c r="O106" s="8"/>
    </row>
    <row r="107" spans="1:15" ht="277.5" customHeight="1">
      <c r="A107" s="138" t="s">
        <v>180</v>
      </c>
      <c r="B107" s="138" t="s">
        <v>181</v>
      </c>
      <c r="C107" s="371" t="s">
        <v>182</v>
      </c>
      <c r="D107" s="288"/>
      <c r="E107" s="235">
        <v>2021</v>
      </c>
      <c r="F107" s="236"/>
      <c r="G107" s="126" t="s">
        <v>7</v>
      </c>
      <c r="H107" s="126" t="s">
        <v>127</v>
      </c>
      <c r="I107" s="102"/>
      <c r="J107" s="139">
        <v>150</v>
      </c>
      <c r="K107" s="140"/>
      <c r="L107" s="189" t="s">
        <v>183</v>
      </c>
      <c r="M107" s="67"/>
      <c r="N107" s="8"/>
      <c r="O107" s="8"/>
    </row>
    <row r="108" spans="1:15" ht="48.75" customHeight="1">
      <c r="A108" s="193"/>
      <c r="B108" s="193" t="s">
        <v>22</v>
      </c>
      <c r="C108" s="262" t="s">
        <v>23</v>
      </c>
      <c r="D108" s="263"/>
      <c r="E108" s="265"/>
      <c r="F108" s="239"/>
      <c r="G108" s="19"/>
      <c r="H108" s="19"/>
      <c r="I108" s="21">
        <f>I93+I104+I105+I100+I99</f>
        <v>95</v>
      </c>
      <c r="J108" s="85">
        <f>J93+J104+J105+J95+J100+J106+J103</f>
        <v>330.04</v>
      </c>
      <c r="K108" s="85">
        <f>K93+K104+K105+K100+K94</f>
        <v>434</v>
      </c>
      <c r="L108" s="252"/>
      <c r="M108" s="68"/>
      <c r="N108" s="8"/>
      <c r="O108" s="8"/>
    </row>
    <row r="109" spans="1:15" ht="27.75" customHeight="1">
      <c r="A109" s="343"/>
      <c r="B109" s="343"/>
      <c r="C109" s="262" t="s">
        <v>24</v>
      </c>
      <c r="D109" s="263"/>
      <c r="E109" s="265"/>
      <c r="F109" s="239"/>
      <c r="G109" s="19"/>
      <c r="H109" s="19"/>
      <c r="I109" s="21">
        <f>I96+I98</f>
        <v>50</v>
      </c>
      <c r="J109" s="85">
        <f>J96+J98+J97</f>
        <v>82</v>
      </c>
      <c r="K109" s="85">
        <f>K96+K98+K97</f>
        <v>82</v>
      </c>
      <c r="L109" s="341"/>
      <c r="M109" s="68"/>
      <c r="N109" s="8"/>
      <c r="O109" s="8"/>
    </row>
    <row r="110" spans="1:15" ht="46.5" customHeight="1">
      <c r="A110" s="343"/>
      <c r="B110" s="343"/>
      <c r="C110" s="262" t="s">
        <v>161</v>
      </c>
      <c r="D110" s="263"/>
      <c r="E110" s="112"/>
      <c r="F110" s="113"/>
      <c r="G110" s="19"/>
      <c r="H110" s="19"/>
      <c r="I110" s="21">
        <f>I101+I102</f>
        <v>0</v>
      </c>
      <c r="J110" s="21">
        <f>J101+J102</f>
        <v>2116</v>
      </c>
      <c r="K110" s="21">
        <f>K101+K102</f>
        <v>0</v>
      </c>
      <c r="L110" s="341"/>
      <c r="M110" s="68"/>
      <c r="N110" s="8"/>
      <c r="O110" s="8"/>
    </row>
    <row r="111" spans="1:15" ht="46.5" customHeight="1">
      <c r="A111" s="194"/>
      <c r="B111" s="194"/>
      <c r="C111" s="262" t="s">
        <v>79</v>
      </c>
      <c r="D111" s="263"/>
      <c r="E111" s="129"/>
      <c r="F111" s="130"/>
      <c r="G111" s="19"/>
      <c r="H111" s="19"/>
      <c r="I111" s="21"/>
      <c r="J111" s="21">
        <f>J107</f>
        <v>150</v>
      </c>
      <c r="K111" s="21"/>
      <c r="L111" s="341"/>
      <c r="M111" s="68"/>
      <c r="N111" s="8"/>
      <c r="O111" s="8"/>
    </row>
    <row r="112" spans="1:15" ht="27.75" customHeight="1">
      <c r="A112" s="37"/>
      <c r="B112" s="31" t="s">
        <v>36</v>
      </c>
      <c r="C112" s="48"/>
      <c r="D112" s="49"/>
      <c r="E112" s="29"/>
      <c r="F112" s="30"/>
      <c r="G112" s="19"/>
      <c r="H112" s="19"/>
      <c r="I112" s="21">
        <f>SUM(I93:I105)</f>
        <v>145</v>
      </c>
      <c r="J112" s="85">
        <f>SUM(J108:J111)</f>
        <v>2678.04</v>
      </c>
      <c r="K112" s="85">
        <f>SUM(K93:K105)</f>
        <v>516</v>
      </c>
      <c r="L112" s="341"/>
      <c r="M112" s="68"/>
      <c r="N112" s="8"/>
      <c r="O112" s="8"/>
    </row>
    <row r="113" spans="1:15" ht="48.75" customHeight="1">
      <c r="A113" s="126"/>
      <c r="B113" s="141"/>
      <c r="C113" s="235" t="s">
        <v>12</v>
      </c>
      <c r="D113" s="236"/>
      <c r="E113" s="331"/>
      <c r="F113" s="332"/>
      <c r="G113" s="142"/>
      <c r="H113" s="126"/>
      <c r="I113" s="103">
        <f>I57+I58+I81+I91+I112+I59+I82</f>
        <v>109671.66309999999</v>
      </c>
      <c r="J113" s="103">
        <f>J56+J81+J91+J93+J96+J98+J104+J105+J100+J95+J101+J102+J106+J97+J107+J103</f>
        <v>186125.21099999998</v>
      </c>
      <c r="K113" s="103">
        <f>K56+K81+K91+K93+K96+K98+K104+K105+K100+K95+K97+K94</f>
        <v>177391.957</v>
      </c>
      <c r="L113" s="253"/>
      <c r="M113" s="72"/>
      <c r="N113" s="8"/>
      <c r="O113" s="8"/>
    </row>
    <row r="114" spans="1:15" ht="48.75" customHeight="1" hidden="1">
      <c r="A114" s="19"/>
      <c r="B114" s="23"/>
      <c r="C114" s="273" t="s">
        <v>40</v>
      </c>
      <c r="D114" s="274"/>
      <c r="E114" s="273"/>
      <c r="F114" s="274"/>
      <c r="G114" s="19"/>
      <c r="H114" s="19"/>
      <c r="I114" s="28">
        <f>I113-I15-I18-I75</f>
        <v>31253.153099999985</v>
      </c>
      <c r="J114" s="103">
        <f>J113-J15</f>
        <v>89265.61099999998</v>
      </c>
      <c r="K114" s="103">
        <f>K113-K15</f>
        <v>84765.43699999999</v>
      </c>
      <c r="L114" s="26"/>
      <c r="M114" s="72"/>
      <c r="N114" s="8"/>
      <c r="O114" s="8"/>
    </row>
    <row r="115" spans="1:12" ht="77.25" customHeight="1" hidden="1">
      <c r="A115" s="51"/>
      <c r="B115" s="47"/>
      <c r="C115" s="273" t="s">
        <v>41</v>
      </c>
      <c r="D115" s="274"/>
      <c r="E115" s="333"/>
      <c r="F115" s="334"/>
      <c r="G115" s="47"/>
      <c r="H115" s="47"/>
      <c r="I115" s="28">
        <f>I114-I13-I16-I73-I20</f>
        <v>13059.279099999985</v>
      </c>
      <c r="J115" s="103">
        <f>J114-J13</f>
        <v>89265.61099999998</v>
      </c>
      <c r="K115" s="103">
        <f>K114-K13</f>
        <v>84765.43699999999</v>
      </c>
      <c r="L115" s="47"/>
    </row>
    <row r="116" spans="2:11" ht="54" customHeight="1">
      <c r="B116" s="45"/>
      <c r="K116" s="105"/>
    </row>
    <row r="117" spans="1:13" s="36" customFormat="1" ht="15.75" customHeight="1">
      <c r="A117" s="35"/>
      <c r="J117" s="106"/>
      <c r="K117" s="106"/>
      <c r="M117" s="73"/>
    </row>
    <row r="118" spans="1:12" s="77" customFormat="1" ht="33.75">
      <c r="A118" s="111" t="s">
        <v>146</v>
      </c>
      <c r="B118" s="111"/>
      <c r="C118" s="111"/>
      <c r="D118" s="111"/>
      <c r="E118" s="111"/>
      <c r="F118" s="111"/>
      <c r="G118" s="111"/>
      <c r="J118" s="107"/>
      <c r="K118" s="107"/>
      <c r="L118" s="78" t="s">
        <v>211</v>
      </c>
    </row>
    <row r="119" spans="1:12" s="80" customFormat="1" ht="27.75" customHeight="1">
      <c r="A119" s="79"/>
      <c r="B119" s="79"/>
      <c r="C119" s="79"/>
      <c r="D119" s="79"/>
      <c r="E119" s="79"/>
      <c r="F119" s="79"/>
      <c r="G119" s="79"/>
      <c r="J119" s="108"/>
      <c r="K119" s="108"/>
      <c r="L119" s="81"/>
    </row>
    <row r="120" spans="1:13" ht="31.5" customHeight="1">
      <c r="A120" s="110" t="s">
        <v>107</v>
      </c>
      <c r="B120" s="110"/>
      <c r="C120" s="110"/>
      <c r="D120" s="110"/>
      <c r="E120" s="110"/>
      <c r="F120" s="110"/>
      <c r="G120" s="110"/>
      <c r="L120" s="78"/>
      <c r="M120"/>
    </row>
    <row r="121" spans="2:13" ht="31.5" customHeight="1">
      <c r="B121" s="195"/>
      <c r="C121" s="195"/>
      <c r="D121"/>
      <c r="M121"/>
    </row>
    <row r="122" spans="2:3" ht="24.75" customHeight="1">
      <c r="B122" s="327"/>
      <c r="C122" s="327"/>
    </row>
    <row r="123" spans="2:3" ht="30.75">
      <c r="B123" s="326"/>
      <c r="C123" s="326"/>
    </row>
  </sheetData>
  <sheetProtection/>
  <mergeCells count="230">
    <mergeCell ref="A67:A68"/>
    <mergeCell ref="B108:B111"/>
    <mergeCell ref="C111:D111"/>
    <mergeCell ref="C107:D107"/>
    <mergeCell ref="E107:F107"/>
    <mergeCell ref="B76:B78"/>
    <mergeCell ref="C86:D86"/>
    <mergeCell ref="E106:F106"/>
    <mergeCell ref="C108:D108"/>
    <mergeCell ref="C99:D100"/>
    <mergeCell ref="G73:G75"/>
    <mergeCell ref="E73:F75"/>
    <mergeCell ref="E76:F78"/>
    <mergeCell ref="C95:D95"/>
    <mergeCell ref="E64:F64"/>
    <mergeCell ref="C61:D61"/>
    <mergeCell ref="C64:D64"/>
    <mergeCell ref="E80:F80"/>
    <mergeCell ref="E72:F72"/>
    <mergeCell ref="C84:D84"/>
    <mergeCell ref="E51:F51"/>
    <mergeCell ref="E40:F40"/>
    <mergeCell ref="E46:F46"/>
    <mergeCell ref="E44:F44"/>
    <mergeCell ref="E49:F49"/>
    <mergeCell ref="C51:D51"/>
    <mergeCell ref="L42:L43"/>
    <mergeCell ref="E42:F43"/>
    <mergeCell ref="G33:G34"/>
    <mergeCell ref="L33:L34"/>
    <mergeCell ref="L35:L36"/>
    <mergeCell ref="G37:G38"/>
    <mergeCell ref="E41:F41"/>
    <mergeCell ref="E37:F38"/>
    <mergeCell ref="L37:L38"/>
    <mergeCell ref="G42:G43"/>
    <mergeCell ref="K4:L4"/>
    <mergeCell ref="E31:F31"/>
    <mergeCell ref="B7:L7"/>
    <mergeCell ref="L13:L15"/>
    <mergeCell ref="B13:B15"/>
    <mergeCell ref="C26:D26"/>
    <mergeCell ref="E28:F28"/>
    <mergeCell ref="B9:B10"/>
    <mergeCell ref="C13:D15"/>
    <mergeCell ref="C22:D22"/>
    <mergeCell ref="J5:L5"/>
    <mergeCell ref="C31:D31"/>
    <mergeCell ref="E30:F30"/>
    <mergeCell ref="C33:D34"/>
    <mergeCell ref="E33:F34"/>
    <mergeCell ref="C28:D28"/>
    <mergeCell ref="E11:F11"/>
    <mergeCell ref="E9:F10"/>
    <mergeCell ref="E32:F32"/>
    <mergeCell ref="L16:L20"/>
    <mergeCell ref="C29:D29"/>
    <mergeCell ref="C39:D39"/>
    <mergeCell ref="E39:F39"/>
    <mergeCell ref="E29:F29"/>
    <mergeCell ref="L108:L113"/>
    <mergeCell ref="C90:D90"/>
    <mergeCell ref="E89:F89"/>
    <mergeCell ref="A83:L83"/>
    <mergeCell ref="B57:B58"/>
    <mergeCell ref="E54:F55"/>
    <mergeCell ref="C89:D89"/>
    <mergeCell ref="A108:A111"/>
    <mergeCell ref="E98:F98"/>
    <mergeCell ref="G99:G100"/>
    <mergeCell ref="C103:D103"/>
    <mergeCell ref="E109:F109"/>
    <mergeCell ref="C105:D105"/>
    <mergeCell ref="C104:D104"/>
    <mergeCell ref="C106:D106"/>
    <mergeCell ref="J6:K6"/>
    <mergeCell ref="E48:F48"/>
    <mergeCell ref="E27:F27"/>
    <mergeCell ref="E47:F47"/>
    <mergeCell ref="E35:F36"/>
    <mergeCell ref="E13:F15"/>
    <mergeCell ref="E21:F21"/>
    <mergeCell ref="G16:G18"/>
    <mergeCell ref="E16:F20"/>
    <mergeCell ref="E26:F26"/>
    <mergeCell ref="E113:F113"/>
    <mergeCell ref="E114:F114"/>
    <mergeCell ref="E115:F115"/>
    <mergeCell ref="E87:F87"/>
    <mergeCell ref="C85:D85"/>
    <mergeCell ref="E101:F102"/>
    <mergeCell ref="E104:F104"/>
    <mergeCell ref="E108:F108"/>
    <mergeCell ref="C101:D102"/>
    <mergeCell ref="C88:D88"/>
    <mergeCell ref="E61:F61"/>
    <mergeCell ref="C58:D58"/>
    <mergeCell ref="L2:M2"/>
    <mergeCell ref="E58:F58"/>
    <mergeCell ref="K3:L3"/>
    <mergeCell ref="G13:G15"/>
    <mergeCell ref="H9:H10"/>
    <mergeCell ref="G35:G36"/>
    <mergeCell ref="C16:D20"/>
    <mergeCell ref="G19:G20"/>
    <mergeCell ref="B123:C123"/>
    <mergeCell ref="E91:F91"/>
    <mergeCell ref="C113:D113"/>
    <mergeCell ref="E105:F105"/>
    <mergeCell ref="C91:D91"/>
    <mergeCell ref="B122:C122"/>
    <mergeCell ref="E99:F100"/>
    <mergeCell ref="C114:D114"/>
    <mergeCell ref="C110:D110"/>
    <mergeCell ref="C115:D115"/>
    <mergeCell ref="A9:A10"/>
    <mergeCell ref="A12:L12"/>
    <mergeCell ref="L9:L10"/>
    <mergeCell ref="I9:K9"/>
    <mergeCell ref="C9:D10"/>
    <mergeCell ref="G9:G10"/>
    <mergeCell ref="C11:D11"/>
    <mergeCell ref="C24:D24"/>
    <mergeCell ref="C25:D25"/>
    <mergeCell ref="C21:D21"/>
    <mergeCell ref="E24:F24"/>
    <mergeCell ref="E25:F25"/>
    <mergeCell ref="E22:F22"/>
    <mergeCell ref="C23:D23"/>
    <mergeCell ref="E23:F23"/>
    <mergeCell ref="C40:D40"/>
    <mergeCell ref="E84:F84"/>
    <mergeCell ref="E86:F86"/>
    <mergeCell ref="C81:D81"/>
    <mergeCell ref="B52:B55"/>
    <mergeCell ref="C72:D72"/>
    <mergeCell ref="C66:D66"/>
    <mergeCell ref="E65:F65"/>
    <mergeCell ref="E66:F66"/>
    <mergeCell ref="C59:D59"/>
    <mergeCell ref="A98:A102"/>
    <mergeCell ref="C32:D32"/>
    <mergeCell ref="C44:D44"/>
    <mergeCell ref="C37:D38"/>
    <mergeCell ref="C35:D36"/>
    <mergeCell ref="E50:F50"/>
    <mergeCell ref="E45:F45"/>
    <mergeCell ref="C50:D50"/>
    <mergeCell ref="C47:D47"/>
    <mergeCell ref="C42:D43"/>
    <mergeCell ref="C56:D56"/>
    <mergeCell ref="C27:D27"/>
    <mergeCell ref="C30:D30"/>
    <mergeCell ref="C98:D98"/>
    <mergeCell ref="A92:L92"/>
    <mergeCell ref="L73:L75"/>
    <mergeCell ref="A52:A55"/>
    <mergeCell ref="C87:D87"/>
    <mergeCell ref="C48:D48"/>
    <mergeCell ref="B98:B102"/>
    <mergeCell ref="B69:B70"/>
    <mergeCell ref="A63:A64"/>
    <mergeCell ref="C54:D55"/>
    <mergeCell ref="A41:A44"/>
    <mergeCell ref="C45:D45"/>
    <mergeCell ref="C46:D46"/>
    <mergeCell ref="C57:D57"/>
    <mergeCell ref="B45:B46"/>
    <mergeCell ref="A45:A46"/>
    <mergeCell ref="C52:D53"/>
    <mergeCell ref="E103:F103"/>
    <mergeCell ref="A13:A15"/>
    <mergeCell ref="A16:A20"/>
    <mergeCell ref="B16:B20"/>
    <mergeCell ref="C80:D80"/>
    <mergeCell ref="C49:D49"/>
    <mergeCell ref="C73:D75"/>
    <mergeCell ref="A73:A75"/>
    <mergeCell ref="C41:D41"/>
    <mergeCell ref="B41:B44"/>
    <mergeCell ref="A76:A78"/>
    <mergeCell ref="C76:D78"/>
    <mergeCell ref="C109:D109"/>
    <mergeCell ref="E88:F88"/>
    <mergeCell ref="E85:F85"/>
    <mergeCell ref="C79:D79"/>
    <mergeCell ref="E90:F90"/>
    <mergeCell ref="E93:F94"/>
    <mergeCell ref="C82:D82"/>
    <mergeCell ref="E79:F79"/>
    <mergeCell ref="L54:L55"/>
    <mergeCell ref="L62:L63"/>
    <mergeCell ref="E95:F95"/>
    <mergeCell ref="A60:L60"/>
    <mergeCell ref="L67:L68"/>
    <mergeCell ref="G101:G102"/>
    <mergeCell ref="A69:A70"/>
    <mergeCell ref="C93:D94"/>
    <mergeCell ref="B96:B97"/>
    <mergeCell ref="C96:D97"/>
    <mergeCell ref="B61:B62"/>
    <mergeCell ref="C67:D68"/>
    <mergeCell ref="L96:L97"/>
    <mergeCell ref="C69:D70"/>
    <mergeCell ref="E69:F70"/>
    <mergeCell ref="G69:G70"/>
    <mergeCell ref="L69:L70"/>
    <mergeCell ref="E96:F97"/>
    <mergeCell ref="G96:G97"/>
    <mergeCell ref="G76:G77"/>
    <mergeCell ref="G62:G63"/>
    <mergeCell ref="G93:G94"/>
    <mergeCell ref="L101:L102"/>
    <mergeCell ref="L93:L94"/>
    <mergeCell ref="L99:L100"/>
    <mergeCell ref="C62:D63"/>
    <mergeCell ref="E62:F63"/>
    <mergeCell ref="E81:F81"/>
    <mergeCell ref="C71:D71"/>
    <mergeCell ref="E71:F71"/>
    <mergeCell ref="C65:D65"/>
    <mergeCell ref="G54:G55"/>
    <mergeCell ref="B121:C121"/>
    <mergeCell ref="E67:F68"/>
    <mergeCell ref="G67:G68"/>
    <mergeCell ref="L52:L53"/>
    <mergeCell ref="E52:F53"/>
    <mergeCell ref="G52:G53"/>
    <mergeCell ref="E56:F56"/>
    <mergeCell ref="B71:B72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3" r:id="rId1"/>
  <rowBreaks count="13" manualBreakCount="13">
    <brk id="20" max="255" man="1"/>
    <brk id="24" max="255" man="1"/>
    <brk id="29" max="255" man="1"/>
    <brk id="39" max="255" man="1"/>
    <brk id="48" max="255" man="1"/>
    <brk id="59" max="255" man="1"/>
    <brk id="65" max="255" man="1"/>
    <brk id="72" max="255" man="1"/>
    <brk id="82" max="255" man="1"/>
    <brk id="87" max="255" man="1"/>
    <brk id="95" max="255" man="1"/>
    <brk id="102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2021-11-25T07:05:15Z</dcterms:modified>
  <cp:category/>
  <cp:version/>
  <cp:contentType/>
  <cp:contentStatus/>
</cp:coreProperties>
</file>