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4" sheetId="1" r:id="rId1"/>
  </sheets>
  <definedNames>
    <definedName name="_xlfn.AGGREGATE" hidden="1">#NAME?</definedName>
    <definedName name="_xlnm.Print_Titles" localSheetId="0">'дод 4'!$14:$15</definedName>
    <definedName name="_xlnm.Print_Area" localSheetId="0">'дод 4'!$A$1:$J$314</definedName>
  </definedNames>
  <calcPr fullCalcOnLoad="1"/>
</workbook>
</file>

<file path=xl/sharedStrings.xml><?xml version="1.0" encoding="utf-8"?>
<sst xmlns="http://schemas.openxmlformats.org/spreadsheetml/2006/main" count="926" uniqueCount="585">
  <si>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</si>
  <si>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</si>
  <si>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</si>
  <si>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</si>
  <si>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</si>
  <si>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</si>
  <si>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</si>
  <si>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</si>
  <si>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</si>
  <si>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</si>
  <si>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</si>
  <si>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</si>
  <si>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</si>
  <si>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</si>
  <si>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</si>
  <si>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</si>
  <si>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</si>
  <si>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</si>
  <si>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</si>
  <si>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</si>
  <si>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</si>
  <si>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</si>
  <si>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</si>
  <si>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</si>
  <si>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</si>
  <si>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</si>
  <si>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</si>
  <si>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</si>
  <si>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</si>
  <si>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</si>
  <si>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</si>
  <si>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</si>
  <si>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</si>
  <si>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</si>
  <si>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</si>
  <si>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</si>
  <si>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</si>
  <si>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</si>
  <si>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</si>
  <si>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</si>
  <si>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</si>
  <si>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</si>
  <si>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</si>
  <si>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</si>
  <si>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</si>
  <si>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</si>
  <si>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</si>
  <si>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</si>
  <si>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</si>
  <si>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</si>
  <si>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</si>
  <si>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</si>
  <si>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</si>
  <si>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</si>
  <si>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</si>
  <si>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</si>
  <si>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</si>
  <si>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</si>
  <si>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</si>
  <si>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</si>
  <si>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</si>
  <si>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</si>
  <si>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</si>
  <si>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</si>
  <si>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</si>
  <si>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</si>
  <si>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</si>
  <si>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</si>
  <si>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</si>
  <si>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</si>
  <si>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</si>
  <si>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</si>
  <si>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</si>
  <si>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</si>
  <si>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</si>
  <si>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</si>
  <si>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</si>
  <si>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</si>
  <si>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</si>
  <si>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</si>
  <si>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</si>
  <si>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</si>
  <si>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</si>
  <si>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</si>
  <si>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</si>
  <si>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</si>
  <si>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</si>
  <si>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</si>
  <si>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</si>
  <si>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</si>
  <si>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</si>
  <si>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</si>
  <si>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</si>
  <si>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</si>
  <si>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</si>
  <si>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</si>
  <si>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</si>
  <si>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</si>
  <si>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</si>
  <si>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</si>
  <si>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</si>
  <si>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</si>
  <si>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</si>
  <si>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</si>
  <si>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</si>
  <si>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</si>
  <si>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</si>
  <si>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</si>
  <si>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</si>
  <si>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</si>
  <si>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</si>
  <si>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</si>
  <si>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</si>
  <si>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</si>
  <si>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</si>
  <si>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</si>
  <si>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</si>
  <si>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</si>
  <si>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</si>
  <si>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</si>
  <si>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</si>
  <si>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</si>
  <si>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</si>
  <si>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</si>
  <si>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</si>
  <si>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</si>
  <si>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</si>
  <si>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</si>
  <si>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</si>
  <si>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</si>
  <si>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</si>
  <si>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</si>
  <si>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</si>
  <si>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</si>
  <si>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</si>
  <si>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</si>
  <si>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</si>
  <si>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</si>
  <si>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</si>
  <si>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</si>
  <si>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</si>
  <si>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</si>
  <si>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</si>
  <si>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</si>
  <si>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</si>
  <si>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</si>
  <si>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</si>
  <si>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</si>
  <si>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</si>
  <si>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</si>
  <si>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</si>
  <si>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</si>
  <si>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</si>
  <si>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</si>
  <si>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</si>
  <si>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</si>
  <si>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</si>
  <si>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</si>
  <si>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</si>
  <si>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</si>
  <si>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</si>
  <si>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</si>
  <si>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</si>
  <si>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</si>
  <si>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</si>
  <si>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</si>
  <si>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</si>
  <si>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</si>
  <si>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</si>
  <si>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</si>
  <si>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</si>
  <si>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</si>
  <si>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</si>
  <si>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</si>
  <si>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</si>
  <si>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</si>
  <si>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</si>
  <si>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</si>
  <si>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</si>
  <si>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</si>
  <si>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</si>
  <si>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</si>
  <si>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</si>
  <si>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</si>
  <si>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</si>
  <si>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</si>
  <si>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</si>
  <si>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</si>
  <si>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</si>
  <si>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</si>
  <si>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</si>
  <si>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</si>
  <si>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</si>
  <si>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</si>
  <si>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</si>
  <si>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</si>
  <si>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</si>
  <si>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</si>
  <si>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</si>
  <si>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</si>
  <si>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</si>
  <si>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</si>
  <si>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</si>
  <si>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</si>
  <si>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</si>
  <si>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</si>
  <si>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</si>
  <si>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</si>
  <si>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</si>
  <si>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</si>
  <si>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</si>
  <si>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</si>
  <si>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</si>
  <si>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</si>
  <si>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</si>
  <si>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</si>
  <si>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</si>
  <si>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</si>
  <si>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</si>
  <si>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</si>
  <si>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</si>
  <si>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</si>
  <si>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</si>
  <si>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</si>
  <si>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</si>
  <si>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</si>
  <si>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</si>
  <si>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</si>
  <si>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</si>
  <si>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</si>
  <si>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</si>
  <si>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</si>
  <si>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</si>
  <si>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</si>
  <si>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</si>
  <si>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</si>
  <si>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</si>
  <si>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</si>
  <si>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</si>
  <si>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</si>
  <si>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</si>
  <si>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</si>
  <si>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</si>
  <si>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</si>
  <si>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</si>
  <si>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</si>
  <si>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</si>
  <si>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</si>
  <si>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</si>
  <si>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</si>
  <si>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</si>
  <si>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</si>
  <si>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</si>
  <si>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</si>
  <si>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4081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</si>
  <si>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</si>
  <si>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</si>
  <si>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</si>
  <si>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</si>
  <si>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</si>
  <si>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</si>
  <si>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</si>
  <si>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</si>
  <si>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</si>
  <si>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</si>
  <si>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</si>
  <si>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</si>
  <si>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</si>
  <si>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</si>
  <si>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</si>
  <si>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</si>
  <si>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</si>
  <si>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</si>
  <si>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</si>
  <si>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</si>
  <si>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</si>
  <si>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</si>
  <si>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</si>
  <si>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</si>
  <si>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</si>
  <si>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</si>
  <si>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</si>
  <si>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</si>
  <si>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</si>
  <si>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</si>
  <si>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</si>
  <si>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</si>
  <si>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</si>
  <si>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</si>
  <si>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</si>
  <si>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</si>
  <si>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</si>
  <si>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</si>
  <si>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</si>
  <si>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</si>
  <si>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</si>
  <si>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</si>
  <si>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</si>
  <si>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</si>
  <si>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</si>
  <si>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</si>
  <si>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</si>
  <si>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</si>
  <si>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</si>
  <si>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</si>
  <si>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</si>
  <si>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</si>
  <si>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</si>
  <si>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</si>
  <si>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</si>
  <si>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</si>
  <si>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</si>
  <si>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</si>
  <si>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</si>
  <si>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</si>
  <si>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</si>
  <si>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</si>
  <si>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</si>
  <si>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</si>
  <si>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</si>
  <si>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</si>
  <si>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</si>
  <si>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</si>
  <si>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</si>
  <si>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</si>
  <si>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</si>
  <si>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</si>
  <si>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</si>
  <si>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</si>
  <si>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</si>
  <si>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</si>
  <si>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</si>
  <si>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</si>
  <si>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 xml:space="preserve">від 28.11.2018 року № 4154-МР (зі змінами) </t>
  </si>
  <si>
    <t>від 19.12.2018 року № 4330-МР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</si>
  <si>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</si>
  <si>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</si>
  <si>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</si>
  <si>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</si>
  <si>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19.12.2018 року № 4333-МР (зі змінами)</t>
  </si>
  <si>
    <t>від 19.12.2018 року № 4326-МР (зі змінами)</t>
  </si>
  <si>
    <t>1517370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</si>
  <si>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</si>
  <si>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</si>
  <si>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</si>
  <si>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</si>
  <si>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</si>
  <si>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</si>
  <si>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</si>
  <si>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</si>
  <si>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</si>
  <si>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</si>
  <si>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</si>
  <si>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</si>
  <si>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</si>
  <si>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</si>
  <si>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</si>
  <si>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</si>
  <si>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</si>
  <si>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</si>
  <si>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</si>
  <si>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</si>
  <si>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09 Управління  «Служба у справах дітей» Сумської міської ради</t>
  </si>
  <si>
    <t xml:space="preserve">Всього, у тому числі: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</si>
  <si>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</si>
  <si>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</si>
  <si>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Виконання інвестиційних проектів в рамках підтримки розвитку об'єднаних територіальних громад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</si>
  <si>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</si>
  <si>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</si>
  <si>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</si>
  <si>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</si>
  <si>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</si>
  <si>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</si>
  <si>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</si>
  <si>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</si>
  <si>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</si>
  <si>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</si>
  <si>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</si>
  <si>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</si>
  <si>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</si>
  <si>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</si>
  <si>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</si>
  <si>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</si>
  <si>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</si>
  <si>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</si>
  <si>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</si>
  <si>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</si>
  <si>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</si>
  <si>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</si>
  <si>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</si>
  <si>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</si>
  <si>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</si>
  <si>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</si>
  <si>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</si>
  <si>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</si>
  <si>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</si>
  <si>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</si>
  <si>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</si>
  <si>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</si>
  <si>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Комплексна програма Сумської міської територіальної громади «Освіта на 2019-2021 роки» </t>
  </si>
  <si>
    <t xml:space="preserve">Програма «Відкритий інформаційний простір Сумської міської територіальної громади» на 2019-2021 роки </t>
  </si>
  <si>
    <t>Цільова Програма підтримки малого і середнього підприємництва Сумської міської територіальної громади на 2020-2022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</si>
  <si>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</si>
  <si>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</si>
  <si>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</si>
  <si>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 xml:space="preserve">07 Управління охорони здоров’я Сумської міської ради  </t>
  </si>
  <si>
    <t>________________________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</si>
  <si>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</si>
  <si>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</si>
  <si>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</si>
  <si>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</si>
  <si>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</si>
  <si>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</si>
  <si>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</si>
  <si>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</si>
  <si>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</si>
  <si>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</si>
  <si>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</si>
  <si>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</si>
  <si>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</si>
  <si>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</si>
  <si>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</si>
  <si>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</si>
  <si>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</si>
  <si>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</si>
  <si>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</si>
  <si>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</si>
  <si>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</si>
  <si>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</si>
  <si>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</si>
  <si>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>Забезпечення діяльності інклюзивно-ресурсних центрів за рахунок освітньої субвенції</t>
  </si>
  <si>
    <t>від 18.12.2019 року № 6108-МР (зі змінами)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</si>
  <si>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</si>
  <si>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</si>
  <si>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</si>
  <si>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</si>
  <si>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</si>
  <si>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</si>
  <si>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</si>
  <si>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0611062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</si>
  <si>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</si>
  <si>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</si>
  <si>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</si>
  <si>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</si>
  <si>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</si>
  <si>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</si>
  <si>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</si>
  <si>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</si>
  <si>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</si>
  <si>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</si>
  <si>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</si>
  <si>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</si>
  <si>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</si>
  <si>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</si>
  <si>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</si>
  <si>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</si>
  <si>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</si>
  <si>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</si>
  <si>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</si>
  <si>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</si>
  <si>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</si>
  <si>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</si>
  <si>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</si>
  <si>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</si>
  <si>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</si>
  <si>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</si>
  <si>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</si>
  <si>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1216083</t>
  </si>
  <si>
    <t>1517324</t>
  </si>
  <si>
    <t>Сумський міський голова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</si>
  <si>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</si>
  <si>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</si>
  <si>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</si>
  <si>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</si>
  <si>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</si>
  <si>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</si>
  <si>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>Олександр ЛИСЕНКО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</si>
  <si>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2022 році</t>
  </si>
  <si>
    <t>Комплексна Програма Сумської міської територіальної громади «Охорона здоров’я» на 2020-2022 роки»</t>
  </si>
  <si>
    <t>1617340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</si>
  <si>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</si>
  <si>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</si>
  <si>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0817640</t>
  </si>
  <si>
    <t>0611091</t>
  </si>
  <si>
    <t>1091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</si>
  <si>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</si>
  <si>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</si>
  <si>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</si>
  <si>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</si>
  <si>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</si>
  <si>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3133</t>
  </si>
  <si>
    <t>Інші заходи та заклади молодіжної політики</t>
  </si>
  <si>
    <t>0813140</t>
  </si>
  <si>
    <t>Надання спеціалізованої освіти мистецькими школами</t>
  </si>
  <si>
    <t>Утримання та забезпечення діяльності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</si>
  <si>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</si>
  <si>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Інші заходи у сфері соціального захисту і соціального забезпечення
</t>
  </si>
  <si>
    <t xml:space="preserve"> 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</si>
  <si>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</si>
  <si>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</si>
  <si>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Програма економічного і соціального розвитку Сумської міської територіальної громади на 2022 рік та основні напрями розвитку на 2023-2024 роки </t>
  </si>
  <si>
    <t>Програма Сумської міської територіальної громади «Милосердя» на 2022-2024 роки</t>
  </si>
  <si>
    <t>від 24.11.2021 року № 2272-МР</t>
  </si>
  <si>
    <t>від 24.11.2021 року № 2273-МР</t>
  </si>
  <si>
    <t xml:space="preserve">від 24.11.2021 року № 2507-МР </t>
  </si>
  <si>
    <t xml:space="preserve"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t>
  </si>
  <si>
    <t>від 24.11.2021 року № 2508-МР</t>
  </si>
  <si>
    <t>Програма розвитку фізичної культури і спорту Сумської міської територіальної громади на 2022-2024 роки</t>
  </si>
  <si>
    <t xml:space="preserve">від 24.11.2021 року № 2509-МР </t>
  </si>
  <si>
    <t xml:space="preserve">від 24.11.2021 року № 2510-МР </t>
  </si>
  <si>
    <t xml:space="preserve">від 24.11.2021 року № 2511-МР                         </t>
  </si>
  <si>
    <t>Програма сприяння розвитку громадянського суспільства на території Сумської міської територіальної громади на 2022-2024 роки</t>
  </si>
  <si>
    <t xml:space="preserve">Комплексна програма Сумської міської територіальної громади «Освіта на 2022 - 2024 роки» 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</si>
  <si>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t>
  </si>
  <si>
    <t>від 27.10.2021 року № 2001-МР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</si>
  <si>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t>
  </si>
  <si>
    <t>Програма Сумської міської територіальної громади «Соціальні служби готові прийти на допомогу на 2022 – 2024 роки»</t>
  </si>
  <si>
    <t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t>
  </si>
  <si>
    <t xml:space="preserve">від 27.10.2021 року № 2004-МР                       </t>
  </si>
  <si>
    <t>від 27.10.2021 року № 2005-МР</t>
  </si>
  <si>
    <t>Комплексна програма «Правопорядок» на період 2022-2024 роки</t>
  </si>
  <si>
    <t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t>
  </si>
  <si>
    <t>від 29.09.2021 року № 1600-МР</t>
  </si>
  <si>
    <t>від 29.09.2021 року № 1601-МР</t>
  </si>
  <si>
    <t>Програма молодіжного житлового кредитування Сумської міської територіальної громади на 2022-2024 роки</t>
  </si>
  <si>
    <t>від 29.09.2021 року № 1602-МР</t>
  </si>
  <si>
    <r>
      <t>від</t>
    </r>
    <r>
      <rPr>
        <sz val="35"/>
        <color indexed="8"/>
        <rFont val="Times New Roman"/>
        <family val="1"/>
      </rPr>
      <t xml:space="preserve"> 29.09.</t>
    </r>
    <r>
      <rPr>
        <sz val="35"/>
        <rFont val="Times New Roman"/>
        <family val="1"/>
      </rPr>
      <t>2021 року № 1603 - МР</t>
    </r>
  </si>
  <si>
    <t>Програма з реалізації Конвенції ООН про права дитини Сумської міської територіальної громади на 2022-2024 роки</t>
  </si>
  <si>
    <t>від 29.09.2021 року № 1604-МР</t>
  </si>
  <si>
    <t>Цільова комплексна Програма розвитку культури  Сумської міської територіальної громади на 2022 - 2024 роки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</si>
  <si>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2022-2024 роки </t>
  </si>
  <si>
    <t>Програма «Відкритий інформаційний простір Сумської міської територіальної громади» на 2022-2024 роки</t>
  </si>
  <si>
    <t xml:space="preserve">Цільова комплексна програма «Суми - громада для молоді» на 2022-2024 роки </t>
  </si>
  <si>
    <t xml:space="preserve">Цільова програма капітального ремонту, модернізації, заміни та диспетчеризації ліфтів на 2022-2024 роки </t>
  </si>
  <si>
    <t xml:space="preserve"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t>
  </si>
  <si>
    <t>Програма підвищення енергоефективності в бюджетній сфері Сумської міської територіальної громади на 2022-2024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</si>
  <si>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</si>
  <si>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</si>
  <si>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</si>
  <si>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</si>
  <si>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</si>
  <si>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</si>
  <si>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>Будівництво1 інших об'єктів комунальної власності</t>
  </si>
  <si>
    <t>Повернення бюджетних позичок, наданих суб'єктам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</si>
  <si>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</si>
  <si>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10 Відділ культури Сумської міської ради Сумської міської ради</t>
  </si>
  <si>
    <t>Програма Сумської міської територіальної громади «Соціальна підтримка захисників України та членів їх сімей» на 2022-2024 роки»</t>
  </si>
  <si>
    <t>0213133</t>
  </si>
  <si>
    <t>Програма «Автоматизація муніципальних телекомунікаційних систем на 2022-2024 роки Сумської міської територіальної громади»</t>
  </si>
  <si>
    <t>Цільова Програма підтримки малого і середнього підприємництва Сумської міської територіальної громади на 2022-2024 роки</t>
  </si>
  <si>
    <t>Програма розвитку та вдосконалення пасажирського транспорту і мобільності на території Сумської міської територіальної громади на 2022-2024 роки</t>
  </si>
  <si>
    <t>від 27.10.2021 року № 2003 -МР</t>
  </si>
  <si>
    <t xml:space="preserve">Цільова програма соціальної підтримки осіб з інвалідністю, які пересуваються на кріслах колісних, на 2021-2023 роки </t>
  </si>
  <si>
    <t>Програма оздоровлення та відпочинку дітей Сумської міської територіальної громади на 2022-2024 роки</t>
  </si>
  <si>
    <t>Програма охорони навколишнього природного середовища Сумської міської територіальної громади на 2022-2024 роки</t>
  </si>
  <si>
    <t>Комплексна Програма Сумської міської територіальної громади «Охорона здоров’я» на 2022-2024 роки»</t>
  </si>
  <si>
    <t>від 23.12.2021 № 2698-МР</t>
  </si>
  <si>
    <t>1511010</t>
  </si>
  <si>
    <t>1219750</t>
  </si>
  <si>
    <t>9750</t>
  </si>
  <si>
    <t>Субвенція з місцевого бюджету на співфінансування інвестиційних проектів</t>
  </si>
  <si>
    <t>1511021</t>
  </si>
  <si>
    <t>1511022</t>
  </si>
  <si>
    <t>1021</t>
  </si>
  <si>
    <t>1022</t>
  </si>
  <si>
    <t>від 26.01.2022 року № 2714 -МР</t>
  </si>
  <si>
    <t>1512010</t>
  </si>
  <si>
    <t>від 26.01.2022 року № 2705-МР</t>
  </si>
  <si>
    <t xml:space="preserve">від 26.01.2022 року № 2715-МР </t>
  </si>
  <si>
    <t xml:space="preserve">від 26.01.2022 року № 2716-МР </t>
  </si>
  <si>
    <t xml:space="preserve">від 26.01.2022 року № 2717-МР </t>
  </si>
  <si>
    <t>від 26.01.2022 року № 2713- МР</t>
  </si>
  <si>
    <t>від 26.01.2022 року № 2718- МР</t>
  </si>
  <si>
    <t>від 24.11.2021 року № 2512 - МР</t>
  </si>
  <si>
    <t>від 27.10.2021 року № 2002 - МР</t>
  </si>
  <si>
    <t xml:space="preserve">від 26.01.2022 року № 2712-МР </t>
  </si>
  <si>
    <t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</si>
  <si>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територіальної    громади       на      2022 рік» </t>
  </si>
  <si>
    <t xml:space="preserve">№ 2704 - МР «Про  бюджет Сумської міської </t>
  </si>
  <si>
    <t>Сумської  міської ради від 26 січня 2022 року</t>
  </si>
  <si>
    <t xml:space="preserve">«Про       внесення       змін       до      рішення </t>
  </si>
  <si>
    <t>до      рішення      Сумської     міської      ради</t>
  </si>
  <si>
    <t>Виконавець: Співакова Л.І.</t>
  </si>
  <si>
    <t xml:space="preserve">                            Додаток 4                    </t>
  </si>
  <si>
    <t>від   16   лютого   2022    року  №  2727  - 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</si>
</sst>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8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60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sz val="35"/>
      <color indexed="8"/>
      <name val="Times New Roman"/>
      <family val="1"/>
    </font>
    <font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b/>
      <sz val="50"/>
      <color indexed="10"/>
      <name val="Times New Roman"/>
      <family val="1"/>
    </font>
    <font>
      <b/>
      <sz val="45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  <font>
      <b/>
      <sz val="50"/>
      <color rgb="FFFF0000"/>
      <name val="Times New Roman"/>
      <family val="1"/>
    </font>
    <font>
      <b/>
      <sz val="4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6" fillId="0" borderId="7" applyNumberFormat="0" applyFill="0" applyAlignment="0" applyProtection="0"/>
    <xf numFmtId="0" fontId="11" fillId="0" borderId="8" applyNumberFormat="0" applyFill="0" applyAlignment="0" applyProtection="0"/>
    <xf numFmtId="0" fontId="67" fillId="47" borderId="9" applyNumberFormat="0" applyAlignment="0" applyProtection="0"/>
    <xf numFmtId="0" fontId="9" fillId="48" borderId="10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5" fillId="3" borderId="0" applyNumberFormat="0" applyBorder="0" applyAlignment="0" applyProtection="0"/>
    <xf numFmtId="0" fontId="7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2" fillId="50" borderId="14" applyNumberFormat="0" applyAlignment="0" applyProtection="0"/>
    <xf numFmtId="0" fontId="17" fillId="0" borderId="15" applyNumberFormat="0" applyFill="0" applyAlignment="0" applyProtection="0"/>
    <xf numFmtId="0" fontId="73" fillId="54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7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 horizontal="left" vertical="center"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202" fontId="44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77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34" fillId="0" borderId="16" xfId="95" applyNumberFormat="1" applyFont="1" applyFill="1" applyBorder="1" applyAlignment="1">
      <alignment horizontal="center" vertical="center"/>
      <protection/>
    </xf>
    <xf numFmtId="4" fontId="78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77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Border="1" applyAlignment="1">
      <alignment vertical="justify"/>
    </xf>
    <xf numFmtId="4" fontId="44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 vertical="center"/>
      <protection/>
    </xf>
    <xf numFmtId="4" fontId="26" fillId="0" borderId="0" xfId="0" applyNumberFormat="1" applyFont="1" applyFill="1" applyAlignment="1" applyProtection="1">
      <alignment/>
      <protection/>
    </xf>
    <xf numFmtId="4" fontId="79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5" fillId="0" borderId="16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Alignment="1" applyProtection="1">
      <alignment horizontal="left" vertical="center"/>
      <protection/>
    </xf>
    <xf numFmtId="49" fontId="35" fillId="0" borderId="0" xfId="0" applyNumberFormat="1" applyFont="1" applyFill="1" applyAlignment="1" applyProtection="1">
      <alignment horizontal="center" vertical="center"/>
      <protection/>
    </xf>
    <xf numFmtId="4" fontId="46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202" fontId="28" fillId="0" borderId="16" xfId="95" applyNumberFormat="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1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33" fillId="0" borderId="16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77" fillId="0" borderId="16" xfId="0" applyNumberFormat="1" applyFont="1" applyFill="1" applyBorder="1" applyAlignment="1" applyProtection="1">
      <alignment horizontal="left" vertical="center"/>
      <protection/>
    </xf>
    <xf numFmtId="3" fontId="80" fillId="0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Alignment="1" applyProtection="1">
      <alignment horizontal="left" vertical="center"/>
      <protection/>
    </xf>
    <xf numFmtId="49" fontId="35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6"/>
  <sheetViews>
    <sheetView showZeros="0" tabSelected="1" view="pageBreakPreview" zoomScale="25" zoomScaleNormal="24" zoomScaleSheetLayoutView="25" workbookViewId="0" topLeftCell="A1">
      <selection activeCell="L10" sqref="L10"/>
    </sheetView>
  </sheetViews>
  <sheetFormatPr defaultColWidth="9.16015625" defaultRowHeight="12.75"/>
  <cols>
    <col min="1" max="1" width="54.5" style="33" customWidth="1"/>
    <col min="2" max="2" width="47.5" style="33" customWidth="1"/>
    <col min="3" max="3" width="53.33203125" style="33" customWidth="1"/>
    <col min="4" max="4" width="137.16015625" style="19" customWidth="1"/>
    <col min="5" max="5" width="169.66015625" style="19" customWidth="1"/>
    <col min="6" max="6" width="67.16015625" style="19" customWidth="1"/>
    <col min="7" max="7" width="69" style="55" customWidth="1"/>
    <col min="8" max="8" width="69" style="57" customWidth="1"/>
    <col min="9" max="9" width="66.66015625" style="57" customWidth="1"/>
    <col min="10" max="10" width="64" style="57" customWidth="1"/>
    <col min="11" max="12" width="13.33203125" style="1" customWidth="1"/>
    <col min="13" max="13" width="9.16015625" style="1" customWidth="1"/>
    <col min="14" max="15" width="105" style="1" customWidth="1"/>
    <col min="16" max="16384" width="9.16015625" style="1" customWidth="1"/>
  </cols>
  <sheetData>
    <row r="1" spans="6:10" ht="69" customHeight="1">
      <c r="F1" s="67"/>
      <c r="G1" s="61" t="s">
        <v>583</v>
      </c>
      <c r="H1" s="61"/>
      <c r="I1" s="61"/>
      <c r="J1" s="61"/>
    </row>
    <row r="2" spans="6:10" ht="66.75" customHeight="1">
      <c r="F2" s="68"/>
      <c r="G2" s="61" t="s">
        <v>581</v>
      </c>
      <c r="H2" s="61"/>
      <c r="I2" s="61"/>
      <c r="J2" s="61"/>
    </row>
    <row r="3" spans="6:10" ht="66.75" customHeight="1">
      <c r="F3" s="68"/>
      <c r="G3" s="62" t="s">
        <v>580</v>
      </c>
      <c r="H3" s="61"/>
      <c r="I3" s="61"/>
      <c r="J3" s="61"/>
    </row>
    <row r="4" spans="6:10" ht="66.75" customHeight="1">
      <c r="F4" s="68"/>
      <c r="G4" s="62" t="s">
        <v>579</v>
      </c>
      <c r="H4" s="61"/>
      <c r="I4" s="61"/>
      <c r="J4" s="61"/>
    </row>
    <row r="5" spans="6:10" ht="66.75" customHeight="1">
      <c r="F5" s="68"/>
      <c r="G5" s="62" t="s">
        <v>578</v>
      </c>
      <c r="H5" s="61"/>
      <c r="I5" s="61"/>
      <c r="J5" s="61"/>
    </row>
    <row r="6" spans="6:10" ht="66.75" customHeight="1">
      <c r="F6" s="68"/>
      <c r="G6" s="62" t="s">
        <v>577</v>
      </c>
      <c r="H6" s="62"/>
      <c r="I6" s="62"/>
      <c r="J6" s="62"/>
    </row>
    <row r="7" spans="6:10" ht="66.75" customHeight="1">
      <c r="F7" s="68"/>
      <c r="G7" s="62" t="s">
        <v>584</v>
      </c>
      <c r="H7" s="62"/>
      <c r="I7" s="62"/>
      <c r="J7" s="62"/>
    </row>
    <row r="8" spans="8:10" ht="46.5" customHeight="1">
      <c r="H8" s="63"/>
      <c r="I8" s="63"/>
      <c r="J8" s="63"/>
    </row>
    <row r="9" spans="8:10" ht="46.5" customHeight="1">
      <c r="H9" s="63"/>
      <c r="I9" s="63"/>
      <c r="J9" s="63"/>
    </row>
    <row r="10" spans="1:10" ht="162.75" customHeight="1">
      <c r="A10" s="97" t="s">
        <v>477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67.5" customHeight="1">
      <c r="A11" s="100" t="s">
        <v>456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55.5" customHeight="1">
      <c r="A12" s="101" t="s">
        <v>457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61.5" customHeight="1">
      <c r="A13" s="69"/>
      <c r="B13" s="69"/>
      <c r="C13" s="69"/>
      <c r="D13" s="70"/>
      <c r="E13" s="71"/>
      <c r="F13" s="71"/>
      <c r="G13" s="72"/>
      <c r="H13" s="64"/>
      <c r="I13" s="64"/>
      <c r="J13" s="73" t="s">
        <v>355</v>
      </c>
    </row>
    <row r="14" spans="1:10" ht="151.5" customHeight="1">
      <c r="A14" s="102" t="s">
        <v>308</v>
      </c>
      <c r="B14" s="102" t="s">
        <v>309</v>
      </c>
      <c r="C14" s="102" t="s">
        <v>310</v>
      </c>
      <c r="D14" s="99" t="s">
        <v>314</v>
      </c>
      <c r="E14" s="99" t="s">
        <v>61</v>
      </c>
      <c r="F14" s="99" t="s">
        <v>311</v>
      </c>
      <c r="G14" s="98" t="s">
        <v>312</v>
      </c>
      <c r="H14" s="98" t="s">
        <v>0</v>
      </c>
      <c r="I14" s="98" t="s">
        <v>1</v>
      </c>
      <c r="J14" s="98"/>
    </row>
    <row r="15" spans="1:10" ht="265.5" customHeight="1">
      <c r="A15" s="102"/>
      <c r="B15" s="102"/>
      <c r="C15" s="102"/>
      <c r="D15" s="99"/>
      <c r="E15" s="99"/>
      <c r="F15" s="99"/>
      <c r="G15" s="98"/>
      <c r="H15" s="98"/>
      <c r="I15" s="41" t="s">
        <v>312</v>
      </c>
      <c r="J15" s="41" t="s">
        <v>313</v>
      </c>
    </row>
    <row r="16" spans="1:10" s="76" customFormat="1" ht="102" customHeight="1">
      <c r="A16" s="10"/>
      <c r="B16" s="10"/>
      <c r="C16" s="10"/>
      <c r="D16" s="74" t="s">
        <v>110</v>
      </c>
      <c r="E16" s="75"/>
      <c r="F16" s="75"/>
      <c r="G16" s="46">
        <f>SUM(G17:G62)</f>
        <v>187753235</v>
      </c>
      <c r="H16" s="46">
        <f>SUM(H17:H62)</f>
        <v>152681575</v>
      </c>
      <c r="I16" s="46">
        <f>SUM(I17:I62)</f>
        <v>35071660</v>
      </c>
      <c r="J16" s="46">
        <f>SUM(J17:J62)</f>
        <v>34400000</v>
      </c>
    </row>
    <row r="17" spans="1:10" ht="145.5" customHeight="1">
      <c r="A17" s="4" t="s">
        <v>111</v>
      </c>
      <c r="B17" s="4" t="s">
        <v>69</v>
      </c>
      <c r="C17" s="4" t="s">
        <v>2</v>
      </c>
      <c r="D17" s="5" t="s">
        <v>410</v>
      </c>
      <c r="E17" s="5" t="str">
        <f>E274</f>
        <v>Програма «Відкритий інформаційний простір Сумської міської територіальної громади» на 2022-2024 роки</v>
      </c>
      <c r="F17" s="5" t="str">
        <f>F274</f>
        <v>Проєкт</v>
      </c>
      <c r="G17" s="42">
        <f>H17+I17</f>
        <v>3822000</v>
      </c>
      <c r="H17" s="42">
        <v>3822000</v>
      </c>
      <c r="I17" s="42"/>
      <c r="J17" s="42"/>
    </row>
    <row r="18" spans="1:10" ht="156" customHeight="1" hidden="1">
      <c r="A18" s="4" t="s">
        <v>388</v>
      </c>
      <c r="B18" s="4" t="s">
        <v>360</v>
      </c>
      <c r="C18" s="4" t="s">
        <v>390</v>
      </c>
      <c r="D18" s="66" t="s">
        <v>389</v>
      </c>
      <c r="E18" s="5" t="s">
        <v>393</v>
      </c>
      <c r="F18" s="5" t="s">
        <v>392</v>
      </c>
      <c r="G18" s="42">
        <f aca="true" t="shared" si="0" ref="G18:G63">H18+I18</f>
        <v>0</v>
      </c>
      <c r="H18" s="42"/>
      <c r="I18" s="42"/>
      <c r="J18" s="42"/>
    </row>
    <row r="19" spans="1:10" ht="230.25" customHeight="1">
      <c r="A19" s="88" t="s">
        <v>179</v>
      </c>
      <c r="B19" s="93" t="s">
        <v>26</v>
      </c>
      <c r="C19" s="88" t="s">
        <v>13</v>
      </c>
      <c r="D19" s="87" t="s">
        <v>178</v>
      </c>
      <c r="E19" s="5" t="str">
        <f>E289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v>
      </c>
      <c r="F19" s="5" t="str">
        <f>F289</f>
        <v>від 24.11.2021 року № 2508-МР</v>
      </c>
      <c r="G19" s="42">
        <f t="shared" si="0"/>
        <v>296000</v>
      </c>
      <c r="H19" s="42">
        <v>296000</v>
      </c>
      <c r="I19" s="42"/>
      <c r="J19" s="42"/>
    </row>
    <row r="20" spans="1:10" ht="141.75" customHeight="1">
      <c r="A20" s="88"/>
      <c r="B20" s="93"/>
      <c r="C20" s="88"/>
      <c r="D20" s="87"/>
      <c r="E20" s="5" t="str">
        <f>E283</f>
        <v>Програма сприяння розвитку громадянського суспільства на території Сумської міської територіальної громади на 2022-2024 роки</v>
      </c>
      <c r="F20" s="5" t="str">
        <f>F283</f>
        <v>від 24.11.2021 року № 2511-МР                         </v>
      </c>
      <c r="G20" s="42">
        <f t="shared" si="0"/>
        <v>100000</v>
      </c>
      <c r="H20" s="42">
        <v>100000</v>
      </c>
      <c r="I20" s="42"/>
      <c r="J20" s="42"/>
    </row>
    <row r="21" spans="1:10" s="3" customFormat="1" ht="151.5" customHeight="1">
      <c r="A21" s="6" t="s">
        <v>222</v>
      </c>
      <c r="B21" s="4" t="s">
        <v>40</v>
      </c>
      <c r="C21" s="6">
        <v>1070</v>
      </c>
      <c r="D21" s="5" t="s">
        <v>35</v>
      </c>
      <c r="E21" s="5" t="str">
        <f>E275</f>
        <v>Комплексна програма Сумської міської територіальної громади «Освіта на 2022 - 2024 роки» </v>
      </c>
      <c r="F21" s="5" t="str">
        <f>F275</f>
        <v>від 24.11.2021 року № 2512 - МР</v>
      </c>
      <c r="G21" s="42">
        <f t="shared" si="0"/>
        <v>800400</v>
      </c>
      <c r="H21" s="42">
        <v>800400</v>
      </c>
      <c r="I21" s="42"/>
      <c r="J21" s="42"/>
    </row>
    <row r="22" spans="1:10" s="3" customFormat="1" ht="110.25" customHeight="1">
      <c r="A22" s="88" t="s">
        <v>112</v>
      </c>
      <c r="B22" s="93" t="s">
        <v>71</v>
      </c>
      <c r="C22" s="93">
        <v>1070</v>
      </c>
      <c r="D22" s="87" t="s">
        <v>22</v>
      </c>
      <c r="E22" s="5" t="str">
        <f>E288</f>
        <v>Цільова комплексна програма «Суми - громада для молоді» на 2022-2024 роки </v>
      </c>
      <c r="F22" s="5" t="str">
        <f>F288</f>
        <v>від 23.12.2021 № 2698-МР</v>
      </c>
      <c r="G22" s="42">
        <f t="shared" si="0"/>
        <v>40300</v>
      </c>
      <c r="H22" s="42">
        <v>40300</v>
      </c>
      <c r="I22" s="42"/>
      <c r="J22" s="42"/>
    </row>
    <row r="23" spans="1:10" s="3" customFormat="1" ht="151.5" customHeight="1">
      <c r="A23" s="88"/>
      <c r="B23" s="93"/>
      <c r="C23" s="93"/>
      <c r="D23" s="87"/>
      <c r="E23" s="5" t="str">
        <f>E275</f>
        <v>Комплексна програма Сумської міської територіальної громади «Освіта на 2022 - 2024 роки» </v>
      </c>
      <c r="F23" s="5" t="str">
        <f>F275</f>
        <v>від 24.11.2021 року № 2512 - МР</v>
      </c>
      <c r="G23" s="42">
        <f t="shared" si="0"/>
        <v>1064400</v>
      </c>
      <c r="H23" s="42">
        <v>1064400</v>
      </c>
      <c r="I23" s="42"/>
      <c r="J23" s="42"/>
    </row>
    <row r="24" spans="1:10" s="3" customFormat="1" ht="156" customHeight="1">
      <c r="A24" s="4" t="s">
        <v>113</v>
      </c>
      <c r="B24" s="4" t="s">
        <v>72</v>
      </c>
      <c r="C24" s="4" t="s">
        <v>7</v>
      </c>
      <c r="D24" s="5" t="s">
        <v>494</v>
      </c>
      <c r="E24" s="5" t="str">
        <f>E285</f>
        <v>Програма Сумської міської територіальної громади «Соціальні служби готові прийти на допомогу на 2022 – 2024 роки»</v>
      </c>
      <c r="F24" s="5" t="str">
        <f>F285</f>
        <v>від 27.10.2021 року № 2003 -МР</v>
      </c>
      <c r="G24" s="42">
        <f t="shared" si="0"/>
        <v>129000</v>
      </c>
      <c r="H24" s="42">
        <v>129000</v>
      </c>
      <c r="I24" s="42"/>
      <c r="J24" s="42"/>
    </row>
    <row r="25" spans="1:10" s="3" customFormat="1" ht="179.25" customHeight="1">
      <c r="A25" s="4" t="s">
        <v>114</v>
      </c>
      <c r="B25" s="4" t="s">
        <v>73</v>
      </c>
      <c r="C25" s="4" t="s">
        <v>7</v>
      </c>
      <c r="D25" s="5" t="s">
        <v>495</v>
      </c>
      <c r="E25" s="5" t="str">
        <f>E288</f>
        <v>Цільова комплексна програма «Суми - громада для молоді» на 2022-2024 роки </v>
      </c>
      <c r="F25" s="5" t="str">
        <f>F288</f>
        <v>від 23.12.2021 № 2698-МР</v>
      </c>
      <c r="G25" s="42">
        <f t="shared" si="0"/>
        <v>2009310</v>
      </c>
      <c r="H25" s="42">
        <f>684300+1325010-1325010+1325010</f>
        <v>2009310</v>
      </c>
      <c r="I25" s="42"/>
      <c r="J25" s="42"/>
    </row>
    <row r="26" spans="1:10" s="3" customFormat="1" ht="179.25" customHeight="1">
      <c r="A26" s="4" t="s">
        <v>547</v>
      </c>
      <c r="B26" s="4" t="s">
        <v>490</v>
      </c>
      <c r="C26" s="4" t="s">
        <v>7</v>
      </c>
      <c r="D26" s="5" t="s">
        <v>491</v>
      </c>
      <c r="E26" s="5" t="str">
        <f>E288</f>
        <v>Цільова комплексна програма «Суми - громада для молоді» на 2022-2024 роки </v>
      </c>
      <c r="F26" s="5" t="str">
        <f>F288</f>
        <v>від 23.12.2021 № 2698-МР</v>
      </c>
      <c r="G26" s="42">
        <f t="shared" si="0"/>
        <v>7119800</v>
      </c>
      <c r="H26" s="42">
        <f>5884800-434000+434000</f>
        <v>5884800</v>
      </c>
      <c r="I26" s="42">
        <f>235000+1000000</f>
        <v>1235000</v>
      </c>
      <c r="J26" s="42">
        <v>1100000</v>
      </c>
    </row>
    <row r="27" spans="1:10" s="8" customFormat="1" ht="283.5" customHeight="1">
      <c r="A27" s="4" t="s">
        <v>115</v>
      </c>
      <c r="B27" s="4" t="s">
        <v>38</v>
      </c>
      <c r="C27" s="4" t="s">
        <v>7</v>
      </c>
      <c r="D27" s="5" t="s">
        <v>42</v>
      </c>
      <c r="E27" s="5" t="str">
        <f>E304</f>
        <v>Програма оздоровлення та відпочинку дітей Сумської міської територіальної громади на 2022-2024 роки</v>
      </c>
      <c r="F27" s="5" t="str">
        <f>F304</f>
        <v>від 24.11.2021 року № 2507-МР </v>
      </c>
      <c r="G27" s="42">
        <f t="shared" si="0"/>
        <v>475000</v>
      </c>
      <c r="H27" s="42">
        <v>475000</v>
      </c>
      <c r="I27" s="42"/>
      <c r="J27" s="42"/>
    </row>
    <row r="28" spans="1:10" s="3" customFormat="1" ht="151.5" customHeight="1">
      <c r="A28" s="4" t="s">
        <v>226</v>
      </c>
      <c r="B28" s="4" t="s">
        <v>228</v>
      </c>
      <c r="C28" s="4" t="s">
        <v>6</v>
      </c>
      <c r="D28" s="40" t="s">
        <v>229</v>
      </c>
      <c r="E28" s="5" t="str">
        <f>E285</f>
        <v>Програма Сумської міської територіальної громади «Соціальні служби готові прийти на допомогу на 2022 – 2024 роки»</v>
      </c>
      <c r="F28" s="5" t="str">
        <f>F285</f>
        <v>від 27.10.2021 року № 2003 -МР</v>
      </c>
      <c r="G28" s="42">
        <f t="shared" si="0"/>
        <v>1731600</v>
      </c>
      <c r="H28" s="42">
        <v>1731600</v>
      </c>
      <c r="I28" s="42"/>
      <c r="J28" s="43"/>
    </row>
    <row r="29" spans="1:10" s="3" customFormat="1" ht="141" customHeight="1">
      <c r="A29" s="93" t="s">
        <v>227</v>
      </c>
      <c r="B29" s="93" t="s">
        <v>230</v>
      </c>
      <c r="C29" s="93" t="s">
        <v>6</v>
      </c>
      <c r="D29" s="89" t="s">
        <v>496</v>
      </c>
      <c r="E29" s="5" t="str">
        <f>E282</f>
        <v>Програма Сумської міської територіальної громади «Милосердя» на 2022-2024 роки</v>
      </c>
      <c r="F29" s="5" t="str">
        <f>F282</f>
        <v>від 24.11.2021 року № 2272-МР</v>
      </c>
      <c r="G29" s="42">
        <f t="shared" si="0"/>
        <v>220140</v>
      </c>
      <c r="H29" s="42">
        <v>220140</v>
      </c>
      <c r="I29" s="42"/>
      <c r="J29" s="43"/>
    </row>
    <row r="30" spans="1:10" s="3" customFormat="1" ht="150.75" customHeight="1">
      <c r="A30" s="93"/>
      <c r="B30" s="93"/>
      <c r="C30" s="93"/>
      <c r="D30" s="89"/>
      <c r="E30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30" s="5" t="str">
        <f>F294</f>
        <v>від 24.11.2021 року № 2273-МР</v>
      </c>
      <c r="G30" s="42">
        <f t="shared" si="0"/>
        <v>29160</v>
      </c>
      <c r="H30" s="42">
        <v>29160</v>
      </c>
      <c r="I30" s="42"/>
      <c r="J30" s="43"/>
    </row>
    <row r="31" spans="1:10" s="3" customFormat="1" ht="143.25" customHeight="1" hidden="1">
      <c r="A31" s="4" t="s">
        <v>263</v>
      </c>
      <c r="B31" s="4" t="s">
        <v>264</v>
      </c>
      <c r="C31" s="4" t="s">
        <v>265</v>
      </c>
      <c r="D31" s="40" t="s">
        <v>497</v>
      </c>
      <c r="E31" s="5" t="str">
        <f>E288</f>
        <v>Цільова комплексна програма «Суми - громада для молоді» на 2022-2024 роки </v>
      </c>
      <c r="F31" s="5" t="str">
        <f>F288</f>
        <v>від 23.12.2021 № 2698-МР</v>
      </c>
      <c r="G31" s="42">
        <f t="shared" si="0"/>
        <v>0</v>
      </c>
      <c r="H31" s="42"/>
      <c r="I31" s="42"/>
      <c r="J31" s="43"/>
    </row>
    <row r="32" spans="1:10" s="3" customFormat="1" ht="159.75" customHeight="1">
      <c r="A32" s="4" t="s">
        <v>255</v>
      </c>
      <c r="B32" s="4" t="s">
        <v>254</v>
      </c>
      <c r="C32" s="4" t="s">
        <v>9</v>
      </c>
      <c r="D32" s="40" t="s">
        <v>498</v>
      </c>
      <c r="E32" s="5" t="str">
        <f>E274</f>
        <v>Програма «Відкритий інформаційний простір Сумської міської територіальної громади» на 2022-2024 роки</v>
      </c>
      <c r="F32" s="5" t="str">
        <f>F274</f>
        <v>Проєкт</v>
      </c>
      <c r="G32" s="42">
        <f t="shared" si="0"/>
        <v>500000</v>
      </c>
      <c r="H32" s="42">
        <v>500000</v>
      </c>
      <c r="I32" s="42"/>
      <c r="J32" s="42"/>
    </row>
    <row r="33" spans="1:10" s="3" customFormat="1" ht="141.75" customHeight="1">
      <c r="A33" s="4" t="s">
        <v>234</v>
      </c>
      <c r="B33" s="4" t="s">
        <v>232</v>
      </c>
      <c r="C33" s="4" t="s">
        <v>9</v>
      </c>
      <c r="D33" s="40" t="s">
        <v>233</v>
      </c>
      <c r="E33" s="5" t="str">
        <f>E274</f>
        <v>Програма «Відкритий інформаційний простір Сумської міської територіальної громади» на 2022-2024 роки</v>
      </c>
      <c r="F33" s="5" t="str">
        <f>F274</f>
        <v>Проєкт</v>
      </c>
      <c r="G33" s="42">
        <f t="shared" si="0"/>
        <v>654300</v>
      </c>
      <c r="H33" s="42">
        <v>654300</v>
      </c>
      <c r="I33" s="42"/>
      <c r="J33" s="42"/>
    </row>
    <row r="34" spans="1:10" s="3" customFormat="1" ht="162.75" customHeight="1">
      <c r="A34" s="4" t="s">
        <v>116</v>
      </c>
      <c r="B34" s="4" t="s">
        <v>57</v>
      </c>
      <c r="C34" s="4" t="s">
        <v>10</v>
      </c>
      <c r="D34" s="40" t="s">
        <v>43</v>
      </c>
      <c r="E34" s="5" t="str">
        <f>E297</f>
        <v>Програма розвитку фізичної культури і спорту Сумської міської територіальної громади на 2022-2024 роки</v>
      </c>
      <c r="F34" s="5" t="str">
        <f>F297</f>
        <v>від 24.11.2021 року № 2509-МР </v>
      </c>
      <c r="G34" s="42">
        <f t="shared" si="0"/>
        <v>750000</v>
      </c>
      <c r="H34" s="42">
        <f>600000+150000+1000000-650000-350000</f>
        <v>750000</v>
      </c>
      <c r="I34" s="42"/>
      <c r="J34" s="42"/>
    </row>
    <row r="35" spans="1:10" s="3" customFormat="1" ht="156.75" customHeight="1">
      <c r="A35" s="4" t="s">
        <v>117</v>
      </c>
      <c r="B35" s="4" t="s">
        <v>58</v>
      </c>
      <c r="C35" s="4" t="s">
        <v>10</v>
      </c>
      <c r="D35" s="40" t="s">
        <v>11</v>
      </c>
      <c r="E35" s="5" t="str">
        <f>E297</f>
        <v>Програма розвитку фізичної культури і спорту Сумської міської територіальної громади на 2022-2024 роки</v>
      </c>
      <c r="F35" s="5" t="str">
        <f>F297</f>
        <v>від 24.11.2021 року № 2509-МР </v>
      </c>
      <c r="G35" s="42">
        <f t="shared" si="0"/>
        <v>750000</v>
      </c>
      <c r="H35" s="42">
        <f>600000+150000</f>
        <v>750000</v>
      </c>
      <c r="I35" s="42"/>
      <c r="J35" s="42"/>
    </row>
    <row r="36" spans="1:10" s="3" customFormat="1" ht="145.5" customHeight="1">
      <c r="A36" s="4" t="s">
        <v>118</v>
      </c>
      <c r="B36" s="4" t="s">
        <v>64</v>
      </c>
      <c r="C36" s="4" t="s">
        <v>10</v>
      </c>
      <c r="D36" s="40" t="s">
        <v>44</v>
      </c>
      <c r="E36" s="5" t="str">
        <f>E297</f>
        <v>Програма розвитку фізичної культури і спорту Сумської міської територіальної громади на 2022-2024 роки</v>
      </c>
      <c r="F36" s="5" t="str">
        <f>F297</f>
        <v>від 24.11.2021 року № 2509-МР </v>
      </c>
      <c r="G36" s="42">
        <f t="shared" si="0"/>
        <v>22032800</v>
      </c>
      <c r="H36" s="42">
        <f>19466705+622395+1000000+40000+553700</f>
        <v>21682800</v>
      </c>
      <c r="I36" s="42">
        <v>350000</v>
      </c>
      <c r="J36" s="42">
        <v>350000</v>
      </c>
    </row>
    <row r="37" spans="1:10" s="3" customFormat="1" ht="144.75" customHeight="1">
      <c r="A37" s="4" t="s">
        <v>119</v>
      </c>
      <c r="B37" s="4" t="s">
        <v>65</v>
      </c>
      <c r="C37" s="4" t="s">
        <v>10</v>
      </c>
      <c r="D37" s="40" t="s">
        <v>45</v>
      </c>
      <c r="E37" s="5" t="str">
        <f>E297</f>
        <v>Програма розвитку фізичної культури і спорту Сумської міської територіальної громади на 2022-2024 роки</v>
      </c>
      <c r="F37" s="5" t="str">
        <f>F297</f>
        <v>від 24.11.2021 року № 2509-МР </v>
      </c>
      <c r="G37" s="42">
        <f t="shared" si="0"/>
        <v>15560000</v>
      </c>
      <c r="H37" s="42">
        <f>14463700+150000+946300</f>
        <v>15560000</v>
      </c>
      <c r="I37" s="42"/>
      <c r="J37" s="42"/>
    </row>
    <row r="38" spans="1:10" s="3" customFormat="1" ht="234.75" customHeight="1">
      <c r="A38" s="4" t="s">
        <v>120</v>
      </c>
      <c r="B38" s="4" t="s">
        <v>67</v>
      </c>
      <c r="C38" s="4" t="s">
        <v>10</v>
      </c>
      <c r="D38" s="40" t="s">
        <v>499</v>
      </c>
      <c r="E38" s="5" t="str">
        <f>E297</f>
        <v>Програма розвитку фізичної культури і спорту Сумської міської територіальної громади на 2022-2024 роки</v>
      </c>
      <c r="F38" s="5" t="str">
        <f>F297</f>
        <v>від 24.11.2021 року № 2509-МР </v>
      </c>
      <c r="G38" s="42">
        <f t="shared" si="0"/>
        <v>15948760</v>
      </c>
      <c r="H38" s="42">
        <f>5412100+100000</f>
        <v>5512100</v>
      </c>
      <c r="I38" s="42">
        <v>10436660</v>
      </c>
      <c r="J38" s="42">
        <v>10000000</v>
      </c>
    </row>
    <row r="39" spans="1:10" s="3" customFormat="1" ht="195.75" customHeight="1">
      <c r="A39" s="4" t="s">
        <v>121</v>
      </c>
      <c r="B39" s="4" t="s">
        <v>63</v>
      </c>
      <c r="C39" s="4" t="s">
        <v>10</v>
      </c>
      <c r="D39" s="40" t="s">
        <v>66</v>
      </c>
      <c r="E39" s="5" t="str">
        <f>E297</f>
        <v>Програма розвитку фізичної культури і спорту Сумської міської територіальної громади на 2022-2024 роки</v>
      </c>
      <c r="F39" s="5" t="str">
        <f>F297</f>
        <v>від 24.11.2021 року № 2509-МР </v>
      </c>
      <c r="G39" s="42">
        <f t="shared" si="0"/>
        <v>17912700</v>
      </c>
      <c r="H39" s="42">
        <f>16012700+500000+700000+700000</f>
        <v>17912700</v>
      </c>
      <c r="I39" s="42"/>
      <c r="J39" s="42"/>
    </row>
    <row r="40" spans="1:10" s="3" customFormat="1" ht="189" customHeight="1">
      <c r="A40" s="4" t="s">
        <v>122</v>
      </c>
      <c r="B40" s="4" t="s">
        <v>83</v>
      </c>
      <c r="C40" s="4" t="s">
        <v>29</v>
      </c>
      <c r="D40" s="5" t="s">
        <v>28</v>
      </c>
      <c r="E40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0" s="5" t="str">
        <f>F280</f>
        <v>від 26.01.2022 року № 2716-МР </v>
      </c>
      <c r="G40" s="42">
        <f t="shared" si="0"/>
        <v>17594929</v>
      </c>
      <c r="H40" s="42">
        <v>17594929</v>
      </c>
      <c r="I40" s="42"/>
      <c r="J40" s="42"/>
    </row>
    <row r="41" spans="1:10" s="3" customFormat="1" ht="221.25" customHeight="1" hidden="1">
      <c r="A41" s="4" t="s">
        <v>370</v>
      </c>
      <c r="B41" s="4">
        <v>7413</v>
      </c>
      <c r="C41" s="4" t="s">
        <v>29</v>
      </c>
      <c r="D41" s="5" t="s">
        <v>371</v>
      </c>
      <c r="E41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1" s="5" t="str">
        <f>F280</f>
        <v>від 26.01.2022 року № 2716-МР </v>
      </c>
      <c r="G41" s="42">
        <f t="shared" si="0"/>
        <v>0</v>
      </c>
      <c r="H41" s="42"/>
      <c r="I41" s="42"/>
      <c r="J41" s="42"/>
    </row>
    <row r="42" spans="1:10" s="3" customFormat="1" ht="192" customHeight="1">
      <c r="A42" s="4" t="s">
        <v>450</v>
      </c>
      <c r="B42" s="4">
        <v>7422</v>
      </c>
      <c r="C42" s="4" t="s">
        <v>451</v>
      </c>
      <c r="D42" s="77" t="s">
        <v>452</v>
      </c>
      <c r="E42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2" s="5" t="str">
        <f>F280</f>
        <v>від 26.01.2022 року № 2716-МР </v>
      </c>
      <c r="G42" s="42">
        <f t="shared" si="0"/>
        <v>41267217</v>
      </c>
      <c r="H42" s="42">
        <f>39414871+1852346</f>
        <v>41267217</v>
      </c>
      <c r="I42" s="42"/>
      <c r="J42" s="42"/>
    </row>
    <row r="43" spans="1:10" s="3" customFormat="1" ht="207" customHeight="1" hidden="1">
      <c r="A43" s="4" t="s">
        <v>123</v>
      </c>
      <c r="B43" s="4" t="s">
        <v>84</v>
      </c>
      <c r="C43" s="4" t="s">
        <v>451</v>
      </c>
      <c r="D43" s="5" t="s">
        <v>85</v>
      </c>
      <c r="E43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3" s="5" t="str">
        <f>F280</f>
        <v>від 26.01.2022 року № 2716-МР </v>
      </c>
      <c r="G43" s="42">
        <f t="shared" si="0"/>
        <v>0</v>
      </c>
      <c r="H43" s="42"/>
      <c r="I43" s="42"/>
      <c r="J43" s="42"/>
    </row>
    <row r="44" spans="1:10" s="8" customFormat="1" ht="202.5" customHeight="1">
      <c r="A44" s="4" t="s">
        <v>246</v>
      </c>
      <c r="B44" s="4" t="s">
        <v>247</v>
      </c>
      <c r="C44" s="4" t="s">
        <v>249</v>
      </c>
      <c r="D44" s="5" t="s">
        <v>248</v>
      </c>
      <c r="E44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4" s="5" t="str">
        <f>F280</f>
        <v>від 26.01.2022 року № 2716-МР </v>
      </c>
      <c r="G44" s="42">
        <f t="shared" si="0"/>
        <v>2585480</v>
      </c>
      <c r="H44" s="42">
        <v>2585480</v>
      </c>
      <c r="I44" s="42"/>
      <c r="J44" s="42"/>
    </row>
    <row r="45" spans="1:10" s="3" customFormat="1" ht="162.75" customHeight="1">
      <c r="A45" s="4" t="s">
        <v>189</v>
      </c>
      <c r="B45" s="4" t="s">
        <v>190</v>
      </c>
      <c r="C45" s="4" t="s">
        <v>191</v>
      </c>
      <c r="D45" s="5" t="s">
        <v>192</v>
      </c>
      <c r="E45" s="5" t="str">
        <f>E281</f>
        <v>Програма «Автоматизація муніципальних телекомунікаційних систем на 2022-2024 роки Сумської міської територіальної громади»</v>
      </c>
      <c r="F45" s="5" t="str">
        <f>F281</f>
        <v>від 24.11.2021 року № 2510-МР </v>
      </c>
      <c r="G45" s="42">
        <f t="shared" si="0"/>
        <v>11000000</v>
      </c>
      <c r="H45" s="42">
        <v>7850000</v>
      </c>
      <c r="I45" s="42">
        <v>3150000</v>
      </c>
      <c r="J45" s="42">
        <v>3150000</v>
      </c>
    </row>
    <row r="46" spans="1:10" s="8" customFormat="1" ht="153" customHeight="1">
      <c r="A46" s="4" t="s">
        <v>124</v>
      </c>
      <c r="B46" s="4" t="s">
        <v>86</v>
      </c>
      <c r="C46" s="4" t="s">
        <v>5</v>
      </c>
      <c r="D46" s="5" t="s">
        <v>46</v>
      </c>
      <c r="E46" s="5" t="str">
        <f>E299</f>
        <v>Цільова Програма підтримки малого і середнього підприємництва Сумської міської територіальної громади на 2022-2024 роки</v>
      </c>
      <c r="F46" s="5" t="str">
        <f>F299</f>
        <v>від 29.09.2021 року № 1601-МР</v>
      </c>
      <c r="G46" s="42">
        <f t="shared" si="0"/>
        <v>60000</v>
      </c>
      <c r="H46" s="42">
        <v>60000</v>
      </c>
      <c r="I46" s="42"/>
      <c r="J46" s="42"/>
    </row>
    <row r="47" spans="1:10" s="8" customFormat="1" ht="124.5" customHeight="1" hidden="1">
      <c r="A47" s="4" t="s">
        <v>193</v>
      </c>
      <c r="B47" s="4" t="s">
        <v>80</v>
      </c>
      <c r="C47" s="4" t="s">
        <v>25</v>
      </c>
      <c r="D47" s="5" t="s">
        <v>53</v>
      </c>
      <c r="E47" s="5" t="s">
        <v>391</v>
      </c>
      <c r="F47" s="5" t="s">
        <v>404</v>
      </c>
      <c r="G47" s="42">
        <f t="shared" si="0"/>
        <v>0</v>
      </c>
      <c r="H47" s="42"/>
      <c r="I47" s="42"/>
      <c r="J47" s="42"/>
    </row>
    <row r="48" spans="1:10" s="8" customFormat="1" ht="197.25" customHeight="1">
      <c r="A48" s="4" t="s">
        <v>125</v>
      </c>
      <c r="B48" s="4" t="s">
        <v>87</v>
      </c>
      <c r="C48" s="4" t="s">
        <v>4</v>
      </c>
      <c r="D48" s="5" t="s">
        <v>47</v>
      </c>
      <c r="E48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8" s="5" t="str">
        <f>F280</f>
        <v>від 26.01.2022 року № 2716-МР </v>
      </c>
      <c r="G48" s="42">
        <f t="shared" si="0"/>
        <v>19800000</v>
      </c>
      <c r="H48" s="42"/>
      <c r="I48" s="42">
        <v>19800000</v>
      </c>
      <c r="J48" s="42">
        <v>19800000</v>
      </c>
    </row>
    <row r="49" spans="1:10" s="8" customFormat="1" ht="187.5" customHeight="1">
      <c r="A49" s="93" t="s">
        <v>182</v>
      </c>
      <c r="B49" s="93" t="s">
        <v>183</v>
      </c>
      <c r="C49" s="93" t="s">
        <v>4</v>
      </c>
      <c r="D49" s="89" t="s">
        <v>184</v>
      </c>
      <c r="E4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49" s="7" t="str">
        <f>F290</f>
        <v>від 26.01.2022 року № 2705-МР</v>
      </c>
      <c r="G49" s="42">
        <f t="shared" si="0"/>
        <v>270439</v>
      </c>
      <c r="H49" s="42">
        <v>270439</v>
      </c>
      <c r="I49" s="42"/>
      <c r="J49" s="42"/>
    </row>
    <row r="50" spans="1:10" s="8" customFormat="1" ht="154.5" customHeight="1">
      <c r="A50" s="93"/>
      <c r="B50" s="93"/>
      <c r="C50" s="93"/>
      <c r="D50" s="89"/>
      <c r="E50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50" s="5" t="str">
        <f>F295</f>
        <v>від 26.01.2022 року № 2715-МР </v>
      </c>
      <c r="G50" s="42">
        <f t="shared" si="0"/>
        <v>96500</v>
      </c>
      <c r="H50" s="42">
        <v>96500</v>
      </c>
      <c r="I50" s="42"/>
      <c r="J50" s="42"/>
    </row>
    <row r="51" spans="1:10" s="3" customFormat="1" ht="135.75" customHeight="1">
      <c r="A51" s="4" t="s">
        <v>194</v>
      </c>
      <c r="B51" s="4" t="s">
        <v>195</v>
      </c>
      <c r="C51" s="4" t="s">
        <v>4</v>
      </c>
      <c r="D51" s="5" t="s">
        <v>196</v>
      </c>
      <c r="E51" s="5" t="str">
        <f>E274</f>
        <v>Програма «Відкритий інформаційний простір Сумської міської територіальної громади» на 2022-2024 роки</v>
      </c>
      <c r="F51" s="5" t="str">
        <f>F274</f>
        <v>Проєкт</v>
      </c>
      <c r="G51" s="42">
        <f t="shared" si="0"/>
        <v>1450000</v>
      </c>
      <c r="H51" s="42">
        <v>1450000</v>
      </c>
      <c r="I51" s="42"/>
      <c r="J51" s="42"/>
    </row>
    <row r="52" spans="1:10" ht="200.25" customHeight="1">
      <c r="A52" s="4" t="s">
        <v>126</v>
      </c>
      <c r="B52" s="4" t="s">
        <v>88</v>
      </c>
      <c r="C52" s="4" t="s">
        <v>89</v>
      </c>
      <c r="D52" s="5" t="s">
        <v>90</v>
      </c>
      <c r="E52" s="5" t="str">
        <f>E287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52" s="5" t="str">
        <f>F287</f>
        <v>від 27.10.2021 року № 2001-МР</v>
      </c>
      <c r="G52" s="42">
        <f t="shared" si="0"/>
        <v>282100</v>
      </c>
      <c r="H52" s="42">
        <v>282100</v>
      </c>
      <c r="I52" s="42"/>
      <c r="J52" s="42"/>
    </row>
    <row r="53" spans="1:10" ht="104.25" customHeight="1">
      <c r="A53" s="4" t="s">
        <v>185</v>
      </c>
      <c r="B53" s="4" t="s">
        <v>186</v>
      </c>
      <c r="C53" s="4" t="s">
        <v>187</v>
      </c>
      <c r="D53" s="40" t="s">
        <v>188</v>
      </c>
      <c r="E53" s="5" t="str">
        <f>E279</f>
        <v>Комплексна програма «Правопорядок» на період 2022-2024 роки</v>
      </c>
      <c r="F53" s="5" t="str">
        <f>F279</f>
        <v>від 27.10.2021 року № 2005-МР</v>
      </c>
      <c r="G53" s="42">
        <f t="shared" si="0"/>
        <v>589100</v>
      </c>
      <c r="H53" s="42">
        <v>589100</v>
      </c>
      <c r="I53" s="42"/>
      <c r="J53" s="42"/>
    </row>
    <row r="54" spans="1:10" ht="138" customHeight="1">
      <c r="A54" s="4" t="s">
        <v>127</v>
      </c>
      <c r="B54" s="4" t="s">
        <v>76</v>
      </c>
      <c r="C54" s="4" t="s">
        <v>12</v>
      </c>
      <c r="D54" s="5" t="s">
        <v>77</v>
      </c>
      <c r="E54" s="7" t="str">
        <f>E293</f>
        <v>Програма охорони навколишнього природного середовища Сумської міської територіальної громади на 2022-2024 роки</v>
      </c>
      <c r="F54" s="7" t="str">
        <f>F293</f>
        <v>Проєкт</v>
      </c>
      <c r="G54" s="42">
        <f t="shared" si="0"/>
        <v>100000</v>
      </c>
      <c r="H54" s="42"/>
      <c r="I54" s="42">
        <v>100000</v>
      </c>
      <c r="J54" s="42"/>
    </row>
    <row r="55" spans="1:10" ht="144.75" customHeight="1" hidden="1">
      <c r="A55" s="4" t="s">
        <v>223</v>
      </c>
      <c r="B55" s="4" t="s">
        <v>224</v>
      </c>
      <c r="C55" s="4" t="s">
        <v>27</v>
      </c>
      <c r="D55" s="5" t="s">
        <v>225</v>
      </c>
      <c r="E55" s="5" t="str">
        <f>E274</f>
        <v>Програма «Відкритий інформаційний простір Сумської міської територіальної громади» на 2022-2024 роки</v>
      </c>
      <c r="F55" s="5" t="str">
        <f>F274</f>
        <v>Проєкт</v>
      </c>
      <c r="G55" s="42">
        <f t="shared" si="0"/>
        <v>0</v>
      </c>
      <c r="H55" s="42"/>
      <c r="I55" s="42"/>
      <c r="J55" s="42"/>
    </row>
    <row r="56" spans="1:10" ht="196.5" customHeight="1" hidden="1">
      <c r="A56" s="4" t="s">
        <v>447</v>
      </c>
      <c r="B56" s="4">
        <v>8861</v>
      </c>
      <c r="C56" s="4" t="s">
        <v>4</v>
      </c>
      <c r="D56" s="5" t="s">
        <v>448</v>
      </c>
      <c r="E56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6" s="7" t="str">
        <f>F290</f>
        <v>від 26.01.2022 року № 2705-МР</v>
      </c>
      <c r="G56" s="42">
        <f t="shared" si="0"/>
        <v>0</v>
      </c>
      <c r="H56" s="42"/>
      <c r="I56" s="42"/>
      <c r="J56" s="42"/>
    </row>
    <row r="57" spans="1:10" ht="128.25" customHeight="1" hidden="1">
      <c r="A57" s="93" t="s">
        <v>294</v>
      </c>
      <c r="B57" s="93" t="s">
        <v>74</v>
      </c>
      <c r="C57" s="93" t="s">
        <v>26</v>
      </c>
      <c r="D57" s="87" t="s">
        <v>75</v>
      </c>
      <c r="E57" s="5" t="str">
        <f>E279</f>
        <v>Комплексна програма «Правопорядок» на період 2022-2024 роки</v>
      </c>
      <c r="F57" s="5" t="str">
        <f>F279</f>
        <v>від 27.10.2021 року № 2005-МР</v>
      </c>
      <c r="G57" s="42">
        <f t="shared" si="0"/>
        <v>0</v>
      </c>
      <c r="H57" s="42"/>
      <c r="I57" s="42"/>
      <c r="J57" s="42"/>
    </row>
    <row r="58" spans="1:10" ht="409.5" customHeight="1" hidden="1">
      <c r="A58" s="93"/>
      <c r="B58" s="93"/>
      <c r="C58" s="93"/>
      <c r="D58" s="87"/>
      <c r="E58" s="5" t="str">
        <f>E300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58" s="5" t="str">
        <f>F300</f>
        <v>від 27.10.2021 року № 2004-МР                       </v>
      </c>
      <c r="G58" s="42">
        <f t="shared" si="0"/>
        <v>0</v>
      </c>
      <c r="H58" s="42"/>
      <c r="I58" s="42"/>
      <c r="J58" s="42"/>
    </row>
    <row r="59" spans="1:10" ht="232.5" customHeight="1" hidden="1">
      <c r="A59" s="93"/>
      <c r="B59" s="93"/>
      <c r="C59" s="93"/>
      <c r="D59" s="87"/>
      <c r="E5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9" s="7" t="str">
        <f>F290</f>
        <v>від 26.01.2022 року № 2705-МР</v>
      </c>
      <c r="G59" s="42">
        <f t="shared" si="0"/>
        <v>0</v>
      </c>
      <c r="H59" s="42"/>
      <c r="I59" s="42"/>
      <c r="J59" s="42"/>
    </row>
    <row r="60" spans="1:10" ht="182.25" customHeight="1" hidden="1">
      <c r="A60" s="93" t="s">
        <v>267</v>
      </c>
      <c r="B60" s="93" t="s">
        <v>268</v>
      </c>
      <c r="C60" s="93" t="s">
        <v>26</v>
      </c>
      <c r="D60" s="89" t="s">
        <v>269</v>
      </c>
      <c r="E60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0" s="7" t="str">
        <f>F290</f>
        <v>від 26.01.2022 року № 2705-МР</v>
      </c>
      <c r="G60" s="42">
        <f t="shared" si="0"/>
        <v>0</v>
      </c>
      <c r="H60" s="42"/>
      <c r="I60" s="42"/>
      <c r="J60" s="42"/>
    </row>
    <row r="61" spans="1:10" ht="160.5" customHeight="1" hidden="1">
      <c r="A61" s="93"/>
      <c r="B61" s="93"/>
      <c r="C61" s="93"/>
      <c r="D61" s="89"/>
      <c r="E61" s="5" t="str">
        <f>E279</f>
        <v>Комплексна програма «Правопорядок» на період 2022-2024 роки</v>
      </c>
      <c r="F61" s="5" t="str">
        <f>F279</f>
        <v>від 27.10.2021 року № 2005-МР</v>
      </c>
      <c r="G61" s="42">
        <f t="shared" si="0"/>
        <v>0</v>
      </c>
      <c r="H61" s="42"/>
      <c r="I61" s="42"/>
      <c r="J61" s="42"/>
    </row>
    <row r="62" spans="1:10" s="86" customFormat="1" ht="367.5" customHeight="1">
      <c r="A62" s="93"/>
      <c r="B62" s="93"/>
      <c r="C62" s="93"/>
      <c r="D62" s="89"/>
      <c r="E62" s="5" t="str">
        <f>E300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62" s="5" t="str">
        <f>F300</f>
        <v>від 27.10.2021 року № 2004-МР                       </v>
      </c>
      <c r="G62" s="42">
        <f t="shared" si="0"/>
        <v>711800</v>
      </c>
      <c r="H62" s="42">
        <v>711800</v>
      </c>
      <c r="I62" s="42"/>
      <c r="J62" s="42"/>
    </row>
    <row r="63" spans="1:10" ht="177" customHeight="1" hidden="1">
      <c r="A63" s="93"/>
      <c r="B63" s="93"/>
      <c r="C63" s="93"/>
      <c r="D63" s="89"/>
      <c r="E63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63" s="5" t="str">
        <f>F294</f>
        <v>від 24.11.2021 року № 2273-МР</v>
      </c>
      <c r="G63" s="42">
        <f t="shared" si="0"/>
        <v>0</v>
      </c>
      <c r="H63" s="42"/>
      <c r="I63" s="42"/>
      <c r="J63" s="42"/>
    </row>
    <row r="64" spans="1:10" s="2" customFormat="1" ht="103.5" customHeight="1">
      <c r="A64" s="10"/>
      <c r="B64" s="10"/>
      <c r="C64" s="10"/>
      <c r="D64" s="74" t="s">
        <v>128</v>
      </c>
      <c r="E64" s="74"/>
      <c r="F64" s="74"/>
      <c r="G64" s="46">
        <f>SUM(G65:G109)</f>
        <v>1569608139</v>
      </c>
      <c r="H64" s="46">
        <f>SUM(H65:H109)</f>
        <v>1455726540</v>
      </c>
      <c r="I64" s="46">
        <f>SUM(I65:I109)</f>
        <v>113881599</v>
      </c>
      <c r="J64" s="46">
        <f>SUM(J65:J109)</f>
        <v>19030000</v>
      </c>
    </row>
    <row r="65" spans="1:10" s="2" customFormat="1" ht="150.75" customHeight="1">
      <c r="A65" s="4" t="s">
        <v>129</v>
      </c>
      <c r="B65" s="4" t="s">
        <v>69</v>
      </c>
      <c r="C65" s="4" t="s">
        <v>2</v>
      </c>
      <c r="D65" s="5" t="s">
        <v>410</v>
      </c>
      <c r="E65" s="5" t="str">
        <f>E274</f>
        <v>Програма «Відкритий інформаційний простір Сумської міської територіальної громади» на 2022-2024 роки</v>
      </c>
      <c r="F65" s="5" t="str">
        <f>F274</f>
        <v>Проєкт</v>
      </c>
      <c r="G65" s="42">
        <f aca="true" t="shared" si="1" ref="G65:G109">H65+I65</f>
        <v>31900</v>
      </c>
      <c r="H65" s="42">
        <v>31900</v>
      </c>
      <c r="I65" s="42"/>
      <c r="J65" s="42"/>
    </row>
    <row r="66" spans="1:14" ht="138" customHeight="1">
      <c r="A66" s="93" t="s">
        <v>130</v>
      </c>
      <c r="B66" s="93" t="s">
        <v>36</v>
      </c>
      <c r="C66" s="93" t="s">
        <v>14</v>
      </c>
      <c r="D66" s="87" t="s">
        <v>81</v>
      </c>
      <c r="E66" s="5" t="str">
        <f>E275</f>
        <v>Комплексна програма Сумської міської територіальної громади «Освіта на 2022 - 2024 роки» </v>
      </c>
      <c r="F66" s="5" t="str">
        <f>F275</f>
        <v>від 24.11.2021 року № 2512 - МР</v>
      </c>
      <c r="G66" s="42">
        <f t="shared" si="1"/>
        <v>387286200</v>
      </c>
      <c r="H66" s="42">
        <f>357846200-H67-H68+720000+165000+700000</f>
        <v>357480100</v>
      </c>
      <c r="I66" s="42">
        <f>33743869+5115036-4915036+80000-1918400-454283-1845086</f>
        <v>29806100</v>
      </c>
      <c r="J66" s="42">
        <f>7717769+5115036-4915036+80000-1918400-454283-1845086</f>
        <v>3780000</v>
      </c>
      <c r="N66" s="29"/>
    </row>
    <row r="67" spans="1:10" s="15" customFormat="1" ht="135.75" customHeight="1">
      <c r="A67" s="93"/>
      <c r="B67" s="93"/>
      <c r="C67" s="93"/>
      <c r="D67" s="87"/>
      <c r="E67" s="5" t="str">
        <f>E282</f>
        <v>Програма Сумської міської територіальної громади «Милосердя» на 2022-2024 роки</v>
      </c>
      <c r="F67" s="5" t="str">
        <f>F282</f>
        <v>від 24.11.2021 року № 2272-МР</v>
      </c>
      <c r="G67" s="42">
        <f t="shared" si="1"/>
        <v>16400</v>
      </c>
      <c r="H67" s="42">
        <v>16400</v>
      </c>
      <c r="I67" s="44"/>
      <c r="J67" s="44"/>
    </row>
    <row r="68" spans="1:10" s="15" customFormat="1" ht="138.75" customHeight="1">
      <c r="A68" s="93"/>
      <c r="B68" s="93"/>
      <c r="C68" s="93"/>
      <c r="D68" s="87"/>
      <c r="E68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68" s="5" t="str">
        <f>F294</f>
        <v>від 24.11.2021 року № 2273-МР</v>
      </c>
      <c r="G68" s="42">
        <f t="shared" si="1"/>
        <v>1934700</v>
      </c>
      <c r="H68" s="42">
        <v>1934700</v>
      </c>
      <c r="I68" s="44"/>
      <c r="J68" s="44"/>
    </row>
    <row r="69" spans="1:10" s="15" customFormat="1" ht="138" customHeight="1">
      <c r="A69" s="93" t="s">
        <v>413</v>
      </c>
      <c r="B69" s="93">
        <v>1021</v>
      </c>
      <c r="C69" s="93" t="s">
        <v>15</v>
      </c>
      <c r="D69" s="87" t="s">
        <v>433</v>
      </c>
      <c r="E69" s="5" t="str">
        <f>E275</f>
        <v>Комплексна програма Сумської міської територіальної громади «Освіта на 2022 - 2024 роки» </v>
      </c>
      <c r="F69" s="5" t="str">
        <f>F275</f>
        <v>від 24.11.2021 року № 2512 - МР</v>
      </c>
      <c r="G69" s="42">
        <f t="shared" si="1"/>
        <v>324658290</v>
      </c>
      <c r="H69" s="42">
        <f>261136300-H70-H71+650000-120000+120000+80000+450000</f>
        <v>257916230</v>
      </c>
      <c r="I69" s="42">
        <f>70294587+200000-427846+4080000+680000+70000-6050000-2200000-796921+892240</f>
        <v>66742060</v>
      </c>
      <c r="J69" s="42">
        <f>12824767+200000-427846+4080000+680000+70000-6050000-2200000-796921+892240</f>
        <v>9272240</v>
      </c>
    </row>
    <row r="70" spans="1:10" s="15" customFormat="1" ht="140.25" customHeight="1">
      <c r="A70" s="93"/>
      <c r="B70" s="93"/>
      <c r="C70" s="93"/>
      <c r="D70" s="87"/>
      <c r="E70" s="5" t="str">
        <f>E282</f>
        <v>Програма Сумської міської територіальної громади «Милосердя» на 2022-2024 роки</v>
      </c>
      <c r="F70" s="5" t="str">
        <f>F282</f>
        <v>від 24.11.2021 року № 2272-МР</v>
      </c>
      <c r="G70" s="42">
        <f t="shared" si="1"/>
        <v>103120</v>
      </c>
      <c r="H70" s="42">
        <v>103120</v>
      </c>
      <c r="I70" s="44"/>
      <c r="J70" s="44"/>
    </row>
    <row r="71" spans="1:10" s="15" customFormat="1" ht="156" customHeight="1">
      <c r="A71" s="93"/>
      <c r="B71" s="93"/>
      <c r="C71" s="93"/>
      <c r="D71" s="87"/>
      <c r="E71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71" s="5" t="str">
        <f>F294</f>
        <v>від 24.11.2021 року № 2273-МР</v>
      </c>
      <c r="G71" s="42">
        <f t="shared" si="1"/>
        <v>4296950</v>
      </c>
      <c r="H71" s="42">
        <v>4296950</v>
      </c>
      <c r="I71" s="44"/>
      <c r="J71" s="44"/>
    </row>
    <row r="72" spans="1:10" s="15" customFormat="1" ht="231" customHeight="1">
      <c r="A72" s="4" t="s">
        <v>415</v>
      </c>
      <c r="B72" s="4">
        <v>1022</v>
      </c>
      <c r="C72" s="4" t="s">
        <v>33</v>
      </c>
      <c r="D72" s="5" t="s">
        <v>365</v>
      </c>
      <c r="E72" s="5" t="str">
        <f>E275</f>
        <v>Комплексна програма Сумської міської територіальної громади «Освіта на 2022 - 2024 роки» </v>
      </c>
      <c r="F72" s="5" t="str">
        <f>F275</f>
        <v>від 24.11.2021 року № 2512 - МР</v>
      </c>
      <c r="G72" s="42">
        <f t="shared" si="1"/>
        <v>18375260</v>
      </c>
      <c r="H72" s="42">
        <f>17764300+103200</f>
        <v>17867500</v>
      </c>
      <c r="I72" s="42">
        <f>1131600+100000-831600+107760</f>
        <v>507760</v>
      </c>
      <c r="J72" s="42">
        <f>1131600+100000-831600+107760</f>
        <v>507760</v>
      </c>
    </row>
    <row r="73" spans="1:10" s="15" customFormat="1" ht="231" customHeight="1">
      <c r="A73" s="4" t="s">
        <v>458</v>
      </c>
      <c r="B73" s="4">
        <v>1025</v>
      </c>
      <c r="C73" s="4" t="s">
        <v>33</v>
      </c>
      <c r="D73" s="5" t="s">
        <v>460</v>
      </c>
      <c r="E73" s="5" t="str">
        <f>E275</f>
        <v>Комплексна програма Сумської міської територіальної громади «Освіта на 2022 - 2024 роки» </v>
      </c>
      <c r="F73" s="5" t="str">
        <f>F275</f>
        <v>від 24.11.2021 року № 2512 - МР</v>
      </c>
      <c r="G73" s="42">
        <f t="shared" si="1"/>
        <v>12383400</v>
      </c>
      <c r="H73" s="42">
        <f>12008200+55200+120000</f>
        <v>12183400</v>
      </c>
      <c r="I73" s="42">
        <v>200000</v>
      </c>
      <c r="J73" s="42">
        <v>200000</v>
      </c>
    </row>
    <row r="74" spans="1:10" ht="150.75" customHeight="1">
      <c r="A74" s="6" t="s">
        <v>416</v>
      </c>
      <c r="B74" s="6">
        <v>1031</v>
      </c>
      <c r="C74" s="4" t="s">
        <v>15</v>
      </c>
      <c r="D74" s="5" t="s">
        <v>414</v>
      </c>
      <c r="E74" s="5" t="str">
        <f>E275</f>
        <v>Комплексна програма Сумської міської територіальної громади «Освіта на 2022 - 2024 роки» </v>
      </c>
      <c r="F74" s="5" t="str">
        <f>F275</f>
        <v>від 24.11.2021 року № 2512 - МР</v>
      </c>
      <c r="G74" s="42">
        <f t="shared" si="1"/>
        <v>530977270</v>
      </c>
      <c r="H74" s="42">
        <v>530977270</v>
      </c>
      <c r="I74" s="42"/>
      <c r="J74" s="42"/>
    </row>
    <row r="75" spans="1:10" ht="232.5" customHeight="1">
      <c r="A75" s="6" t="s">
        <v>417</v>
      </c>
      <c r="B75" s="6">
        <v>1032</v>
      </c>
      <c r="C75" s="4" t="s">
        <v>33</v>
      </c>
      <c r="D75" s="5" t="s">
        <v>365</v>
      </c>
      <c r="E75" s="5" t="str">
        <f>E275</f>
        <v>Комплексна програма Сумської міської територіальної громади «Освіта на 2022 - 2024 роки» </v>
      </c>
      <c r="F75" s="5" t="str">
        <f>F275</f>
        <v>від 24.11.2021 року № 2512 - МР</v>
      </c>
      <c r="G75" s="42">
        <f t="shared" si="1"/>
        <v>17946200</v>
      </c>
      <c r="H75" s="42">
        <v>17946200</v>
      </c>
      <c r="I75" s="42"/>
      <c r="J75" s="42"/>
    </row>
    <row r="76" spans="1:10" ht="232.5" customHeight="1">
      <c r="A76" s="6" t="s">
        <v>459</v>
      </c>
      <c r="B76" s="6">
        <v>1035</v>
      </c>
      <c r="C76" s="4" t="s">
        <v>33</v>
      </c>
      <c r="D76" s="5" t="s">
        <v>460</v>
      </c>
      <c r="E76" s="5" t="str">
        <f>E275</f>
        <v>Комплексна програма Сумської міської територіальної громади «Освіта на 2022 - 2024 роки» </v>
      </c>
      <c r="F76" s="5" t="str">
        <f>F275</f>
        <v>від 24.11.2021 року № 2512 - МР</v>
      </c>
      <c r="G76" s="42">
        <f t="shared" si="1"/>
        <v>1301700</v>
      </c>
      <c r="H76" s="42">
        <v>1301700</v>
      </c>
      <c r="I76" s="42"/>
      <c r="J76" s="42"/>
    </row>
    <row r="77" spans="1:10" ht="140.25" customHeight="1" hidden="1">
      <c r="A77" s="6" t="s">
        <v>432</v>
      </c>
      <c r="B77" s="6">
        <v>1061</v>
      </c>
      <c r="C77" s="22" t="s">
        <v>15</v>
      </c>
      <c r="D77" s="66" t="s">
        <v>433</v>
      </c>
      <c r="E77" s="5" t="str">
        <f>E275</f>
        <v>Комплексна програма Сумської міської територіальної громади «Освіта на 2022 - 2024 роки» </v>
      </c>
      <c r="F77" s="5" t="str">
        <f>F275</f>
        <v>від 24.11.2021 року № 2512 - МР</v>
      </c>
      <c r="G77" s="42">
        <f t="shared" si="1"/>
        <v>0</v>
      </c>
      <c r="H77" s="42"/>
      <c r="I77" s="42"/>
      <c r="J77" s="42"/>
    </row>
    <row r="78" spans="1:10" ht="230.25" customHeight="1" hidden="1">
      <c r="A78" s="6" t="s">
        <v>439</v>
      </c>
      <c r="B78" s="6">
        <v>1062</v>
      </c>
      <c r="C78" s="23" t="s">
        <v>33</v>
      </c>
      <c r="D78" s="65" t="s">
        <v>365</v>
      </c>
      <c r="E78" s="5" t="str">
        <f>E275</f>
        <v>Комплексна програма Сумської міської територіальної громади «Освіта на 2022 - 2024 роки» </v>
      </c>
      <c r="F78" s="5" t="str">
        <f>F275</f>
        <v>від 24.11.2021 року № 2512 - МР</v>
      </c>
      <c r="G78" s="42">
        <f t="shared" si="1"/>
        <v>0</v>
      </c>
      <c r="H78" s="42"/>
      <c r="I78" s="42"/>
      <c r="J78" s="42"/>
    </row>
    <row r="79" spans="1:10" ht="143.25" customHeight="1">
      <c r="A79" s="6" t="s">
        <v>427</v>
      </c>
      <c r="B79" s="6">
        <v>1070</v>
      </c>
      <c r="C79" s="4" t="s">
        <v>32</v>
      </c>
      <c r="D79" s="5" t="s">
        <v>428</v>
      </c>
      <c r="E79" s="5" t="str">
        <f>E275</f>
        <v>Комплексна програма Сумської міської територіальної громади «Освіта на 2022 - 2024 роки» </v>
      </c>
      <c r="F79" s="5" t="str">
        <f>F275</f>
        <v>від 24.11.2021 року № 2512 - МР</v>
      </c>
      <c r="G79" s="42">
        <f t="shared" si="1"/>
        <v>44317700</v>
      </c>
      <c r="H79" s="42">
        <f>43546200+7300+364200</f>
        <v>43917700</v>
      </c>
      <c r="I79" s="42">
        <f>731964-331964</f>
        <v>400000</v>
      </c>
      <c r="J79" s="42">
        <f>731964-331964</f>
        <v>400000</v>
      </c>
    </row>
    <row r="80" spans="1:10" ht="221.25">
      <c r="A80" s="6" t="s">
        <v>483</v>
      </c>
      <c r="B80" s="6" t="s">
        <v>484</v>
      </c>
      <c r="C80" s="4" t="s">
        <v>487</v>
      </c>
      <c r="D80" s="5" t="s">
        <v>488</v>
      </c>
      <c r="E80" s="5" t="str">
        <f>E275</f>
        <v>Комплексна програма Сумської міської територіальної громади «Освіта на 2022 - 2024 роки» </v>
      </c>
      <c r="F80" s="5" t="str">
        <f>F275</f>
        <v>від 24.11.2021 року № 2512 - МР</v>
      </c>
      <c r="G80" s="42">
        <f t="shared" si="1"/>
        <v>159830079</v>
      </c>
      <c r="H80" s="42">
        <v>149164200</v>
      </c>
      <c r="I80" s="42">
        <v>10665879</v>
      </c>
      <c r="J80" s="42"/>
    </row>
    <row r="81" spans="1:10" ht="221.25">
      <c r="A81" s="6" t="s">
        <v>485</v>
      </c>
      <c r="B81" s="6" t="s">
        <v>486</v>
      </c>
      <c r="C81" s="4" t="s">
        <v>487</v>
      </c>
      <c r="D81" s="5" t="s">
        <v>489</v>
      </c>
      <c r="E81" s="5" t="str">
        <f>E275</f>
        <v>Комплексна програма Сумської міської територіальної громади «Освіта на 2022 - 2024 роки» </v>
      </c>
      <c r="F81" s="5" t="str">
        <f>F275</f>
        <v>від 24.11.2021 року № 2512 - МР</v>
      </c>
      <c r="G81" s="42">
        <f t="shared" si="1"/>
        <v>24077400</v>
      </c>
      <c r="H81" s="42">
        <v>24077400</v>
      </c>
      <c r="I81" s="42"/>
      <c r="J81" s="42"/>
    </row>
    <row r="82" spans="1:10" s="3" customFormat="1" ht="138" customHeight="1">
      <c r="A82" s="6" t="s">
        <v>418</v>
      </c>
      <c r="B82" s="6">
        <v>1141</v>
      </c>
      <c r="C82" s="4" t="s">
        <v>16</v>
      </c>
      <c r="D82" s="5" t="s">
        <v>251</v>
      </c>
      <c r="E82" s="5" t="str">
        <f>E275</f>
        <v>Комплексна програма Сумської міської територіальної громади «Освіта на 2022 - 2024 роки» </v>
      </c>
      <c r="F82" s="5" t="str">
        <f>F275</f>
        <v>від 24.11.2021 року № 2512 - МР</v>
      </c>
      <c r="G82" s="42">
        <f t="shared" si="1"/>
        <v>13157600</v>
      </c>
      <c r="H82" s="42">
        <v>13057600</v>
      </c>
      <c r="I82" s="42">
        <v>100000</v>
      </c>
      <c r="J82" s="42">
        <v>100000</v>
      </c>
    </row>
    <row r="83" spans="1:10" s="3" customFormat="1" ht="141" customHeight="1">
      <c r="A83" s="6" t="s">
        <v>419</v>
      </c>
      <c r="B83" s="6">
        <v>1142</v>
      </c>
      <c r="C83" s="4" t="s">
        <v>16</v>
      </c>
      <c r="D83" s="5" t="s">
        <v>252</v>
      </c>
      <c r="E83" s="5" t="str">
        <f>E275</f>
        <v>Комплексна програма Сумської міської територіальної громади «Освіта на 2022 - 2024 роки» </v>
      </c>
      <c r="F83" s="5" t="str">
        <f>F275</f>
        <v>від 24.11.2021 року № 2512 - МР</v>
      </c>
      <c r="G83" s="42">
        <f t="shared" si="1"/>
        <v>1124100</v>
      </c>
      <c r="H83" s="42">
        <v>1124100</v>
      </c>
      <c r="I83" s="42"/>
      <c r="J83" s="42"/>
    </row>
    <row r="84" spans="1:10" s="3" customFormat="1" ht="141" customHeight="1">
      <c r="A84" s="6" t="s">
        <v>420</v>
      </c>
      <c r="B84" s="6">
        <v>1151</v>
      </c>
      <c r="C84" s="4" t="s">
        <v>16</v>
      </c>
      <c r="D84" s="5" t="s">
        <v>421</v>
      </c>
      <c r="E84" s="5" t="str">
        <f>E275</f>
        <v>Комплексна програма Сумської міської територіальної громади «Освіта на 2022 - 2024 роки» </v>
      </c>
      <c r="F84" s="5" t="str">
        <f>F275</f>
        <v>від 24.11.2021 року № 2512 - МР</v>
      </c>
      <c r="G84" s="42">
        <f t="shared" si="1"/>
        <v>556800</v>
      </c>
      <c r="H84" s="42">
        <v>556800</v>
      </c>
      <c r="I84" s="42"/>
      <c r="J84" s="42"/>
    </row>
    <row r="85" spans="1:10" s="3" customFormat="1" ht="147.75" customHeight="1">
      <c r="A85" s="6" t="s">
        <v>422</v>
      </c>
      <c r="B85" s="6">
        <v>1152</v>
      </c>
      <c r="C85" s="4" t="s">
        <v>16</v>
      </c>
      <c r="D85" s="5" t="s">
        <v>430</v>
      </c>
      <c r="E85" s="5" t="str">
        <f>E275</f>
        <v>Комплексна програма Сумської міської територіальної громади «Освіта на 2022 - 2024 роки» </v>
      </c>
      <c r="F85" s="5" t="str">
        <f>F275</f>
        <v>від 24.11.2021 року № 2512 - МР</v>
      </c>
      <c r="G85" s="42">
        <f t="shared" si="1"/>
        <v>1952020</v>
      </c>
      <c r="H85" s="42">
        <v>1952020</v>
      </c>
      <c r="I85" s="42"/>
      <c r="J85" s="42"/>
    </row>
    <row r="86" spans="1:10" s="3" customFormat="1" ht="147.75" customHeight="1">
      <c r="A86" s="6" t="s">
        <v>423</v>
      </c>
      <c r="B86" s="6">
        <v>1160</v>
      </c>
      <c r="C86" s="4" t="s">
        <v>16</v>
      </c>
      <c r="D86" s="5" t="s">
        <v>424</v>
      </c>
      <c r="E86" s="5" t="str">
        <f>E275</f>
        <v>Комплексна програма Сумської міської територіальної громади «Освіта на 2022 - 2024 роки» </v>
      </c>
      <c r="F86" s="5" t="str">
        <f>F275</f>
        <v>від 24.11.2021 року № 2512 - МР</v>
      </c>
      <c r="G86" s="42">
        <f t="shared" si="1"/>
        <v>3137600</v>
      </c>
      <c r="H86" s="42">
        <f>3017600+120000</f>
        <v>3137600</v>
      </c>
      <c r="I86" s="42"/>
      <c r="J86" s="42"/>
    </row>
    <row r="87" spans="1:10" s="3" customFormat="1" ht="299.25" customHeight="1">
      <c r="A87" s="6" t="s">
        <v>461</v>
      </c>
      <c r="B87" s="6">
        <v>1171</v>
      </c>
      <c r="C87" s="4" t="s">
        <v>16</v>
      </c>
      <c r="D87" s="5" t="s">
        <v>462</v>
      </c>
      <c r="E87" s="5" t="str">
        <f>E275</f>
        <v>Комплексна програма Сумської міської територіальної громади «Освіта на 2022 - 2024 роки» </v>
      </c>
      <c r="F87" s="5" t="str">
        <f>F275</f>
        <v>від 24.11.2021 року № 2512 - МР</v>
      </c>
      <c r="G87" s="42">
        <f t="shared" si="1"/>
        <v>2000000</v>
      </c>
      <c r="H87" s="42"/>
      <c r="I87" s="42">
        <v>2000000</v>
      </c>
      <c r="J87" s="42">
        <v>2000000</v>
      </c>
    </row>
    <row r="88" spans="1:10" s="3" customFormat="1" ht="251.25" customHeight="1" hidden="1">
      <c r="A88" s="6" t="s">
        <v>463</v>
      </c>
      <c r="B88" s="6">
        <v>1172</v>
      </c>
      <c r="C88" s="4" t="s">
        <v>16</v>
      </c>
      <c r="D88" s="5" t="s">
        <v>537</v>
      </c>
      <c r="E88" s="5" t="str">
        <f>E275</f>
        <v>Комплексна програма Сумської міської територіальної громади «Освіта на 2022 - 2024 роки» </v>
      </c>
      <c r="F88" s="5" t="str">
        <f>F275</f>
        <v>від 24.11.2021 року № 2512 - МР</v>
      </c>
      <c r="G88" s="42">
        <f t="shared" si="1"/>
        <v>0</v>
      </c>
      <c r="H88" s="42"/>
      <c r="I88" s="42"/>
      <c r="J88" s="42"/>
    </row>
    <row r="89" spans="1:10" s="3" customFormat="1" ht="318.75" customHeight="1">
      <c r="A89" s="6" t="s">
        <v>454</v>
      </c>
      <c r="B89" s="6">
        <v>1181</v>
      </c>
      <c r="C89" s="4" t="s">
        <v>16</v>
      </c>
      <c r="D89" s="65" t="s">
        <v>455</v>
      </c>
      <c r="E89" s="5" t="str">
        <f>E275</f>
        <v>Комплексна програма Сумської міської територіальної громади «Освіта на 2022 - 2024 роки» </v>
      </c>
      <c r="F89" s="5" t="str">
        <f>F275</f>
        <v>від 24.11.2021 року № 2512 - МР</v>
      </c>
      <c r="G89" s="42">
        <f t="shared" si="1"/>
        <v>3000000</v>
      </c>
      <c r="H89" s="42">
        <v>3000000</v>
      </c>
      <c r="I89" s="42"/>
      <c r="J89" s="42"/>
    </row>
    <row r="90" spans="1:10" s="3" customFormat="1" ht="283.5" customHeight="1" hidden="1">
      <c r="A90" s="6" t="s">
        <v>453</v>
      </c>
      <c r="B90" s="6">
        <v>1182</v>
      </c>
      <c r="C90" s="4" t="s">
        <v>16</v>
      </c>
      <c r="D90" s="65" t="s">
        <v>538</v>
      </c>
      <c r="E90" s="5" t="str">
        <f>E275</f>
        <v>Комплексна програма Сумської міської територіальної громади «Освіта на 2022 - 2024 роки» </v>
      </c>
      <c r="F90" s="5" t="str">
        <f>F275</f>
        <v>від 24.11.2021 року № 2512 - МР</v>
      </c>
      <c r="G90" s="42">
        <f t="shared" si="1"/>
        <v>0</v>
      </c>
      <c r="H90" s="42"/>
      <c r="I90" s="42"/>
      <c r="J90" s="42"/>
    </row>
    <row r="91" spans="1:10" s="3" customFormat="1" ht="230.25" customHeight="1" hidden="1">
      <c r="A91" s="6" t="s">
        <v>425</v>
      </c>
      <c r="B91" s="6">
        <v>1200</v>
      </c>
      <c r="C91" s="4" t="s">
        <v>16</v>
      </c>
      <c r="D91" s="5" t="s">
        <v>426</v>
      </c>
      <c r="E91" s="5" t="str">
        <f>E275</f>
        <v>Комплексна програма Сумської міської територіальної громади «Освіта на 2022 - 2024 роки» </v>
      </c>
      <c r="F91" s="5" t="str">
        <f>F275</f>
        <v>від 24.11.2021 року № 2512 - МР</v>
      </c>
      <c r="G91" s="42">
        <f t="shared" si="1"/>
        <v>0</v>
      </c>
      <c r="H91" s="42"/>
      <c r="I91" s="42"/>
      <c r="J91" s="42"/>
    </row>
    <row r="92" spans="1:10" s="3" customFormat="1" ht="258.75" customHeight="1" hidden="1">
      <c r="A92" s="6" t="s">
        <v>434</v>
      </c>
      <c r="B92" s="6">
        <v>1210</v>
      </c>
      <c r="C92" s="4" t="s">
        <v>16</v>
      </c>
      <c r="D92" s="66" t="s">
        <v>435</v>
      </c>
      <c r="E92" s="5" t="str">
        <f>E275</f>
        <v>Комплексна програма Сумської міської територіальної громади «Освіта на 2022 - 2024 роки» </v>
      </c>
      <c r="F92" s="5" t="str">
        <f>F275</f>
        <v>від 24.11.2021 року № 2512 - МР</v>
      </c>
      <c r="G92" s="42">
        <f t="shared" si="1"/>
        <v>0</v>
      </c>
      <c r="H92" s="42"/>
      <c r="I92" s="42"/>
      <c r="J92" s="42"/>
    </row>
    <row r="93" spans="1:10" ht="288.75" customHeight="1">
      <c r="A93" s="6" t="s">
        <v>131</v>
      </c>
      <c r="B93" s="6" t="s">
        <v>38</v>
      </c>
      <c r="C93" s="4" t="s">
        <v>7</v>
      </c>
      <c r="D93" s="5" t="s">
        <v>42</v>
      </c>
      <c r="E93" s="5" t="str">
        <f>E304</f>
        <v>Програма оздоровлення та відпочинку дітей Сумської міської територіальної громади на 2022-2024 роки</v>
      </c>
      <c r="F93" s="5" t="str">
        <f>F304</f>
        <v>від 24.11.2021 року № 2507-МР </v>
      </c>
      <c r="G93" s="42">
        <f t="shared" si="1"/>
        <v>1946900</v>
      </c>
      <c r="H93" s="42">
        <v>1946900</v>
      </c>
      <c r="I93" s="42"/>
      <c r="J93" s="42"/>
    </row>
    <row r="94" spans="1:10" ht="156" customHeight="1">
      <c r="A94" s="6" t="s">
        <v>328</v>
      </c>
      <c r="B94" s="6" t="s">
        <v>230</v>
      </c>
      <c r="C94" s="4" t="s">
        <v>6</v>
      </c>
      <c r="D94" s="5" t="s">
        <v>231</v>
      </c>
      <c r="E94" s="5" t="str">
        <f>E286</f>
        <v>Програма з реалізації Конвенції ООН про права дитини Сумської міської територіальної громади на 2022-2024 роки</v>
      </c>
      <c r="F94" s="5" t="str">
        <f>F286</f>
        <v>від 29.09.2021 року № 1604-МР</v>
      </c>
      <c r="G94" s="42">
        <f t="shared" si="1"/>
        <v>63350</v>
      </c>
      <c r="H94" s="42">
        <v>63350</v>
      </c>
      <c r="I94" s="42"/>
      <c r="J94" s="42"/>
    </row>
    <row r="95" spans="1:10" s="3" customFormat="1" ht="141.75" customHeight="1">
      <c r="A95" s="4" t="s">
        <v>132</v>
      </c>
      <c r="B95" s="4" t="s">
        <v>64</v>
      </c>
      <c r="C95" s="4" t="s">
        <v>10</v>
      </c>
      <c r="D95" s="5" t="s">
        <v>44</v>
      </c>
      <c r="E95" s="5" t="str">
        <f>E297</f>
        <v>Програма розвитку фізичної культури і спорту Сумської міської територіальної громади на 2022-2024 роки</v>
      </c>
      <c r="F95" s="5" t="str">
        <f>F297</f>
        <v>від 24.11.2021 року № 2509-МР </v>
      </c>
      <c r="G95" s="42">
        <f t="shared" si="1"/>
        <v>10721400</v>
      </c>
      <c r="H95" s="42">
        <f>9648000+323400+750000</f>
        <v>10721400</v>
      </c>
      <c r="I95" s="42"/>
      <c r="J95" s="42"/>
    </row>
    <row r="96" spans="1:10" s="3" customFormat="1" ht="141.75" customHeight="1" hidden="1">
      <c r="A96" s="4" t="s">
        <v>375</v>
      </c>
      <c r="B96" s="4">
        <v>7321</v>
      </c>
      <c r="C96" s="4" t="s">
        <v>62</v>
      </c>
      <c r="D96" s="5" t="s">
        <v>441</v>
      </c>
      <c r="E96" s="5" t="str">
        <f>E275</f>
        <v>Комплексна програма Сумської міської територіальної громади «Освіта на 2022 - 2024 роки» </v>
      </c>
      <c r="F96" s="5" t="str">
        <f>F275</f>
        <v>від 24.11.2021 року № 2512 - МР</v>
      </c>
      <c r="G96" s="42">
        <f t="shared" si="1"/>
        <v>0</v>
      </c>
      <c r="H96" s="42"/>
      <c r="I96" s="42"/>
      <c r="J96" s="42"/>
    </row>
    <row r="97" spans="1:10" s="3" customFormat="1" ht="180.75" customHeight="1" hidden="1">
      <c r="A97" s="93" t="s">
        <v>271</v>
      </c>
      <c r="B97" s="93" t="s">
        <v>272</v>
      </c>
      <c r="C97" s="93" t="s">
        <v>4</v>
      </c>
      <c r="D97" s="87" t="s">
        <v>273</v>
      </c>
      <c r="E97" s="5" t="s">
        <v>391</v>
      </c>
      <c r="F97" s="5" t="s">
        <v>431</v>
      </c>
      <c r="G97" s="42">
        <f t="shared" si="1"/>
        <v>0</v>
      </c>
      <c r="H97" s="42"/>
      <c r="I97" s="42"/>
      <c r="J97" s="42"/>
    </row>
    <row r="98" spans="1:10" s="3" customFormat="1" ht="177" customHeight="1" hidden="1">
      <c r="A98" s="93"/>
      <c r="B98" s="93"/>
      <c r="C98" s="93"/>
      <c r="D98" s="87"/>
      <c r="E98" s="5" t="s">
        <v>399</v>
      </c>
      <c r="F98" s="5" t="s">
        <v>340</v>
      </c>
      <c r="G98" s="42">
        <f t="shared" si="1"/>
        <v>0</v>
      </c>
      <c r="H98" s="42"/>
      <c r="I98" s="42"/>
      <c r="J98" s="42"/>
    </row>
    <row r="99" spans="1:10" s="3" customFormat="1" ht="44.25" customHeight="1" hidden="1">
      <c r="A99" s="93"/>
      <c r="B99" s="93"/>
      <c r="C99" s="93"/>
      <c r="D99" s="87"/>
      <c r="E99" s="5"/>
      <c r="F99" s="5"/>
      <c r="G99" s="42">
        <f t="shared" si="1"/>
        <v>0</v>
      </c>
      <c r="H99" s="42"/>
      <c r="I99" s="42"/>
      <c r="J99" s="42"/>
    </row>
    <row r="100" spans="1:10" s="3" customFormat="1" ht="44.25" customHeight="1" hidden="1">
      <c r="A100" s="93"/>
      <c r="B100" s="93"/>
      <c r="C100" s="93"/>
      <c r="D100" s="87"/>
      <c r="E100" s="5"/>
      <c r="F100" s="5"/>
      <c r="G100" s="42">
        <f t="shared" si="1"/>
        <v>0</v>
      </c>
      <c r="H100" s="42"/>
      <c r="I100" s="42"/>
      <c r="J100" s="42"/>
    </row>
    <row r="101" spans="1:10" s="3" customFormat="1" ht="44.25" customHeight="1" hidden="1">
      <c r="A101" s="4"/>
      <c r="B101" s="4"/>
      <c r="C101" s="4"/>
      <c r="D101" s="5"/>
      <c r="E101" s="5"/>
      <c r="F101" s="5"/>
      <c r="G101" s="42">
        <f t="shared" si="1"/>
        <v>0</v>
      </c>
      <c r="H101" s="42"/>
      <c r="I101" s="42"/>
      <c r="J101" s="42"/>
    </row>
    <row r="102" spans="1:10" s="9" customFormat="1" ht="141" customHeight="1">
      <c r="A102" s="4" t="s">
        <v>133</v>
      </c>
      <c r="B102" s="4" t="s">
        <v>80</v>
      </c>
      <c r="C102" s="4" t="s">
        <v>25</v>
      </c>
      <c r="D102" s="5" t="s">
        <v>53</v>
      </c>
      <c r="E102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02" s="5" t="str">
        <f>F295</f>
        <v>від 26.01.2022 року № 2715-МР </v>
      </c>
      <c r="G102" s="42">
        <f t="shared" si="1"/>
        <v>3722000</v>
      </c>
      <c r="H102" s="42">
        <v>952000</v>
      </c>
      <c r="I102" s="42">
        <f>8270000+1759010-1759010-5000000-500000</f>
        <v>2770000</v>
      </c>
      <c r="J102" s="42">
        <f>8270000+1759010-1759010-5000000-500000</f>
        <v>2770000</v>
      </c>
    </row>
    <row r="103" spans="1:10" s="9" customFormat="1" ht="185.25" customHeight="1" hidden="1">
      <c r="A103" s="4" t="s">
        <v>409</v>
      </c>
      <c r="B103" s="4">
        <v>7700</v>
      </c>
      <c r="C103" s="22" t="s">
        <v>13</v>
      </c>
      <c r="D103" s="5" t="s">
        <v>321</v>
      </c>
      <c r="E103" s="5" t="s">
        <v>391</v>
      </c>
      <c r="F103" s="5" t="s">
        <v>404</v>
      </c>
      <c r="G103" s="42">
        <f t="shared" si="1"/>
        <v>0</v>
      </c>
      <c r="H103" s="42"/>
      <c r="I103" s="42"/>
      <c r="J103" s="42"/>
    </row>
    <row r="104" spans="1:10" ht="146.25" customHeight="1">
      <c r="A104" s="6" t="s">
        <v>134</v>
      </c>
      <c r="B104" s="6" t="s">
        <v>76</v>
      </c>
      <c r="C104" s="4" t="s">
        <v>12</v>
      </c>
      <c r="D104" s="5" t="s">
        <v>77</v>
      </c>
      <c r="E104" s="7" t="str">
        <f>E293</f>
        <v>Програма охорони навколишнього природного середовища Сумської міської територіальної громади на 2022-2024 роки</v>
      </c>
      <c r="F104" s="7" t="str">
        <f>F293</f>
        <v>Проєкт</v>
      </c>
      <c r="G104" s="42">
        <f t="shared" si="1"/>
        <v>689800</v>
      </c>
      <c r="H104" s="42"/>
      <c r="I104" s="42">
        <v>689800</v>
      </c>
      <c r="J104" s="42"/>
    </row>
    <row r="105" spans="1:10" ht="221.25" customHeight="1" hidden="1">
      <c r="A105" s="6" t="s">
        <v>378</v>
      </c>
      <c r="B105" s="6">
        <v>9310</v>
      </c>
      <c r="C105" s="4" t="s">
        <v>26</v>
      </c>
      <c r="D105" s="5" t="s">
        <v>379</v>
      </c>
      <c r="E105" s="5" t="s">
        <v>399</v>
      </c>
      <c r="F105" s="5" t="s">
        <v>340</v>
      </c>
      <c r="G105" s="42">
        <f t="shared" si="1"/>
        <v>0</v>
      </c>
      <c r="H105" s="42"/>
      <c r="I105" s="42"/>
      <c r="J105" s="42"/>
    </row>
    <row r="106" spans="1:10" ht="195" customHeight="1" hidden="1">
      <c r="A106" s="6" t="s">
        <v>464</v>
      </c>
      <c r="B106" s="6">
        <v>9320</v>
      </c>
      <c r="C106" s="4" t="s">
        <v>26</v>
      </c>
      <c r="D106" s="5" t="s">
        <v>465</v>
      </c>
      <c r="E106" s="5" t="s">
        <v>399</v>
      </c>
      <c r="F106" s="5" t="s">
        <v>340</v>
      </c>
      <c r="G106" s="42">
        <f t="shared" si="1"/>
        <v>0</v>
      </c>
      <c r="H106" s="42"/>
      <c r="I106" s="42"/>
      <c r="J106" s="42"/>
    </row>
    <row r="107" spans="1:10" ht="138" customHeight="1" hidden="1">
      <c r="A107" s="88" t="s">
        <v>377</v>
      </c>
      <c r="B107" s="88">
        <v>9770</v>
      </c>
      <c r="C107" s="93" t="s">
        <v>26</v>
      </c>
      <c r="D107" s="87" t="s">
        <v>75</v>
      </c>
      <c r="E107" s="5" t="s">
        <v>399</v>
      </c>
      <c r="F107" s="5" t="s">
        <v>340</v>
      </c>
      <c r="G107" s="42">
        <f>H107+I107</f>
        <v>0</v>
      </c>
      <c r="H107" s="42"/>
      <c r="I107" s="42"/>
      <c r="J107" s="42"/>
    </row>
    <row r="108" spans="1:10" ht="177" customHeight="1" hidden="1">
      <c r="A108" s="88"/>
      <c r="B108" s="88"/>
      <c r="C108" s="93"/>
      <c r="D108" s="87"/>
      <c r="E108" s="7" t="s">
        <v>403</v>
      </c>
      <c r="F108" s="5" t="s">
        <v>392</v>
      </c>
      <c r="G108" s="42">
        <f t="shared" si="1"/>
        <v>0</v>
      </c>
      <c r="H108" s="42"/>
      <c r="I108" s="42"/>
      <c r="J108" s="42"/>
    </row>
    <row r="109" spans="1:10" ht="187.5" customHeight="1" hidden="1">
      <c r="A109" s="4" t="s">
        <v>270</v>
      </c>
      <c r="B109" s="4" t="s">
        <v>268</v>
      </c>
      <c r="C109" s="4" t="s">
        <v>26</v>
      </c>
      <c r="D109" s="40" t="s">
        <v>269</v>
      </c>
      <c r="E109" s="5" t="s">
        <v>398</v>
      </c>
      <c r="F109" s="5" t="s">
        <v>367</v>
      </c>
      <c r="G109" s="42">
        <f t="shared" si="1"/>
        <v>0</v>
      </c>
      <c r="H109" s="42"/>
      <c r="I109" s="42"/>
      <c r="J109" s="42"/>
    </row>
    <row r="110" spans="1:10" ht="177" customHeight="1" hidden="1">
      <c r="A110" s="4" t="s">
        <v>378</v>
      </c>
      <c r="B110" s="4">
        <v>9310</v>
      </c>
      <c r="C110" s="4" t="s">
        <v>26</v>
      </c>
      <c r="D110" s="40" t="s">
        <v>379</v>
      </c>
      <c r="E110" s="5"/>
      <c r="F110" s="5"/>
      <c r="G110" s="42">
        <f>H110+I110</f>
        <v>0</v>
      </c>
      <c r="H110" s="42"/>
      <c r="I110" s="42"/>
      <c r="J110" s="42"/>
    </row>
    <row r="111" spans="1:10" s="2" customFormat="1" ht="97.5" customHeight="1">
      <c r="A111" s="10"/>
      <c r="B111" s="10"/>
      <c r="C111" s="10"/>
      <c r="D111" s="74" t="s">
        <v>405</v>
      </c>
      <c r="E111" s="74"/>
      <c r="F111" s="74"/>
      <c r="G111" s="46">
        <f>SUM(G112:G136)</f>
        <v>188538000</v>
      </c>
      <c r="H111" s="46">
        <f>SUM(H112:H136)</f>
        <v>101030800</v>
      </c>
      <c r="I111" s="46">
        <f>SUM(I112:I136)</f>
        <v>87507200</v>
      </c>
      <c r="J111" s="46">
        <f>SUM(J112:J136)</f>
        <v>87507200</v>
      </c>
    </row>
    <row r="112" spans="1:10" ht="159.75" customHeight="1">
      <c r="A112" s="4" t="s">
        <v>135</v>
      </c>
      <c r="B112" s="4" t="s">
        <v>69</v>
      </c>
      <c r="C112" s="4" t="s">
        <v>2</v>
      </c>
      <c r="D112" s="5" t="s">
        <v>410</v>
      </c>
      <c r="E112" s="5" t="str">
        <f>E274</f>
        <v>Програма «Відкритий інформаційний простір Сумської міської територіальної громади» на 2022-2024 роки</v>
      </c>
      <c r="F112" s="5" t="str">
        <f>F274</f>
        <v>Проєкт</v>
      </c>
      <c r="G112" s="42">
        <f aca="true" t="shared" si="2" ref="G112:G136">H112+I112</f>
        <v>5300</v>
      </c>
      <c r="H112" s="42">
        <v>5300</v>
      </c>
      <c r="I112" s="42"/>
      <c r="J112" s="42"/>
    </row>
    <row r="113" spans="1:10" ht="144.75" customHeight="1">
      <c r="A113" s="88" t="s">
        <v>136</v>
      </c>
      <c r="B113" s="88" t="s">
        <v>37</v>
      </c>
      <c r="C113" s="93" t="s">
        <v>17</v>
      </c>
      <c r="D113" s="87" t="s">
        <v>48</v>
      </c>
      <c r="E113" s="7" t="str">
        <f>E276</f>
        <v>Комплексна Програма Сумської міської територіальної громади «Охорона здоров’я» на 2022-2024 роки»</v>
      </c>
      <c r="F113" s="7" t="str">
        <f>F276</f>
        <v>від 26.01.2022 року № 2713- МР</v>
      </c>
      <c r="G113" s="42">
        <f t="shared" si="2"/>
        <v>52837500</v>
      </c>
      <c r="H113" s="42">
        <f>52967500-1000000+570000+300000</f>
        <v>52837500</v>
      </c>
      <c r="I113" s="42"/>
      <c r="J113" s="42"/>
    </row>
    <row r="114" spans="1:10" s="15" customFormat="1" ht="207.75" customHeight="1" hidden="1">
      <c r="A114" s="88"/>
      <c r="B114" s="88"/>
      <c r="C114" s="93"/>
      <c r="D114" s="87"/>
      <c r="E114" s="5" t="s">
        <v>398</v>
      </c>
      <c r="F114" s="5" t="s">
        <v>367</v>
      </c>
      <c r="G114" s="42">
        <f t="shared" si="2"/>
        <v>0</v>
      </c>
      <c r="H114" s="42"/>
      <c r="I114" s="44"/>
      <c r="J114" s="44"/>
    </row>
    <row r="115" spans="1:10" s="15" customFormat="1" ht="138.75" customHeight="1" hidden="1">
      <c r="A115" s="6" t="s">
        <v>386</v>
      </c>
      <c r="B115" s="6">
        <v>2020</v>
      </c>
      <c r="C115" s="4">
        <v>732</v>
      </c>
      <c r="D115" s="5" t="s">
        <v>466</v>
      </c>
      <c r="E115" s="7" t="str">
        <f>E276</f>
        <v>Комплексна Програма Сумської міської територіальної громади «Охорона здоров’я» на 2022-2024 роки»</v>
      </c>
      <c r="F115" s="7" t="str">
        <f>F276</f>
        <v>від 26.01.2022 року № 2713- МР</v>
      </c>
      <c r="G115" s="42">
        <f t="shared" si="2"/>
        <v>0</v>
      </c>
      <c r="H115" s="42"/>
      <c r="I115" s="44"/>
      <c r="J115" s="44"/>
    </row>
    <row r="116" spans="1:10" ht="138" customHeight="1">
      <c r="A116" s="88" t="s">
        <v>352</v>
      </c>
      <c r="B116" s="88">
        <v>2030</v>
      </c>
      <c r="C116" s="93" t="s">
        <v>353</v>
      </c>
      <c r="D116" s="89" t="s">
        <v>354</v>
      </c>
      <c r="E116" s="7" t="str">
        <f>E276</f>
        <v>Комплексна Програма Сумської міської територіальної громади «Охорона здоров’я» на 2022-2024 роки»</v>
      </c>
      <c r="F116" s="7" t="str">
        <f>F276</f>
        <v>від 26.01.2022 року № 2713- МР</v>
      </c>
      <c r="G116" s="42">
        <f t="shared" si="2"/>
        <v>5125600</v>
      </c>
      <c r="H116" s="42">
        <v>5125600</v>
      </c>
      <c r="I116" s="42"/>
      <c r="J116" s="42"/>
    </row>
    <row r="117" spans="1:10" ht="189.75" customHeight="1" hidden="1">
      <c r="A117" s="88"/>
      <c r="B117" s="88"/>
      <c r="C117" s="93"/>
      <c r="D117" s="89"/>
      <c r="E117" s="5" t="s">
        <v>398</v>
      </c>
      <c r="F117" s="5" t="s">
        <v>367</v>
      </c>
      <c r="G117" s="42">
        <f t="shared" si="2"/>
        <v>0</v>
      </c>
      <c r="H117" s="42"/>
      <c r="I117" s="42"/>
      <c r="J117" s="42"/>
    </row>
    <row r="118" spans="1:10" ht="156.75" customHeight="1">
      <c r="A118" s="88" t="s">
        <v>137</v>
      </c>
      <c r="B118" s="88" t="s">
        <v>78</v>
      </c>
      <c r="C118" s="93" t="s">
        <v>18</v>
      </c>
      <c r="D118" s="87" t="s">
        <v>79</v>
      </c>
      <c r="E118" s="7" t="str">
        <f>E276</f>
        <v>Комплексна Програма Сумської міської територіальної громади «Охорона здоров’я» на 2022-2024 роки»</v>
      </c>
      <c r="F118" s="7" t="str">
        <f>F276</f>
        <v>від 26.01.2022 року № 2713- МР</v>
      </c>
      <c r="G118" s="42">
        <f t="shared" si="2"/>
        <v>12328700</v>
      </c>
      <c r="H118" s="42">
        <f>12958700-H119-570000</f>
        <v>12328700</v>
      </c>
      <c r="I118" s="42"/>
      <c r="J118" s="42"/>
    </row>
    <row r="119" spans="1:10" s="15" customFormat="1" ht="163.5" customHeight="1">
      <c r="A119" s="88"/>
      <c r="B119" s="88"/>
      <c r="C119" s="93"/>
      <c r="D119" s="87"/>
      <c r="E119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19" s="5" t="str">
        <f>F294</f>
        <v>від 24.11.2021 року № 2273-МР</v>
      </c>
      <c r="G119" s="42">
        <f t="shared" si="2"/>
        <v>60000</v>
      </c>
      <c r="H119" s="42">
        <v>60000</v>
      </c>
      <c r="I119" s="44"/>
      <c r="J119" s="44"/>
    </row>
    <row r="120" spans="1:10" s="3" customFormat="1" ht="190.5" customHeight="1">
      <c r="A120" s="6" t="s">
        <v>345</v>
      </c>
      <c r="B120" s="6">
        <v>2111</v>
      </c>
      <c r="C120" s="4" t="s">
        <v>357</v>
      </c>
      <c r="D120" s="5" t="s">
        <v>356</v>
      </c>
      <c r="E120" s="7" t="str">
        <f>E276</f>
        <v>Комплексна Програма Сумської міської територіальної громади «Охорона здоров’я» на 2022-2024 роки»</v>
      </c>
      <c r="F120" s="7" t="str">
        <f>F276</f>
        <v>від 26.01.2022 року № 2713- МР</v>
      </c>
      <c r="G120" s="42">
        <f t="shared" si="2"/>
        <v>5307100</v>
      </c>
      <c r="H120" s="42">
        <v>5307100</v>
      </c>
      <c r="I120" s="42"/>
      <c r="J120" s="42"/>
    </row>
    <row r="121" spans="1:10" s="3" customFormat="1" ht="139.5" customHeight="1" hidden="1">
      <c r="A121" s="6" t="s">
        <v>322</v>
      </c>
      <c r="B121" s="6" t="s">
        <v>323</v>
      </c>
      <c r="C121" s="6" t="s">
        <v>259</v>
      </c>
      <c r="D121" s="5" t="s">
        <v>326</v>
      </c>
      <c r="E121" s="7" t="s">
        <v>396</v>
      </c>
      <c r="F121" s="5" t="s">
        <v>339</v>
      </c>
      <c r="G121" s="42">
        <f t="shared" si="2"/>
        <v>0</v>
      </c>
      <c r="H121" s="42"/>
      <c r="I121" s="42"/>
      <c r="J121" s="42"/>
    </row>
    <row r="122" spans="1:10" s="3" customFormat="1" ht="138.75" customHeight="1" hidden="1">
      <c r="A122" s="6" t="s">
        <v>322</v>
      </c>
      <c r="B122" s="6">
        <v>2144</v>
      </c>
      <c r="C122" s="6" t="s">
        <v>259</v>
      </c>
      <c r="D122" s="78" t="s">
        <v>326</v>
      </c>
      <c r="E122" s="7" t="str">
        <f>E276</f>
        <v>Комплексна Програма Сумської міської територіальної громади «Охорона здоров’я» на 2022-2024 роки»</v>
      </c>
      <c r="F122" s="7" t="str">
        <f>F276</f>
        <v>від 26.01.2022 року № 2713- МР</v>
      </c>
      <c r="G122" s="42">
        <f t="shared" si="2"/>
        <v>0</v>
      </c>
      <c r="H122" s="42"/>
      <c r="I122" s="42"/>
      <c r="J122" s="42"/>
    </row>
    <row r="123" spans="1:10" s="3" customFormat="1" ht="154.5" customHeight="1">
      <c r="A123" s="6" t="s">
        <v>324</v>
      </c>
      <c r="B123" s="6" t="s">
        <v>325</v>
      </c>
      <c r="C123" s="6" t="s">
        <v>259</v>
      </c>
      <c r="D123" s="5" t="s">
        <v>327</v>
      </c>
      <c r="E123" s="7" t="str">
        <f>E276</f>
        <v>Комплексна Програма Сумської міської територіальної громади «Охорона здоров’я» на 2022-2024 роки»</v>
      </c>
      <c r="F123" s="7" t="str">
        <f>F276</f>
        <v>від 26.01.2022 року № 2713- МР</v>
      </c>
      <c r="G123" s="42">
        <f t="shared" si="2"/>
        <v>3818500</v>
      </c>
      <c r="H123" s="42">
        <v>3518500</v>
      </c>
      <c r="I123" s="42">
        <v>300000</v>
      </c>
      <c r="J123" s="42">
        <v>300000</v>
      </c>
    </row>
    <row r="124" spans="1:10" s="3" customFormat="1" ht="143.25" customHeight="1">
      <c r="A124" s="88" t="s">
        <v>261</v>
      </c>
      <c r="B124" s="88" t="s">
        <v>258</v>
      </c>
      <c r="C124" s="88" t="s">
        <v>259</v>
      </c>
      <c r="D124" s="89" t="s">
        <v>260</v>
      </c>
      <c r="E124" s="7" t="str">
        <f>E276</f>
        <v>Комплексна Програма Сумської міської територіальної громади «Охорона здоров’я» на 2022-2024 роки»</v>
      </c>
      <c r="F124" s="7" t="str">
        <f>F276</f>
        <v>від 26.01.2022 року № 2713- МР</v>
      </c>
      <c r="G124" s="42">
        <f t="shared" si="2"/>
        <v>101160200</v>
      </c>
      <c r="H124" s="42">
        <f>21723600-H125</f>
        <v>21130200</v>
      </c>
      <c r="I124" s="42">
        <v>80030000</v>
      </c>
      <c r="J124" s="42">
        <v>80030000</v>
      </c>
    </row>
    <row r="125" spans="1:10" s="15" customFormat="1" ht="171.75" customHeight="1">
      <c r="A125" s="88"/>
      <c r="B125" s="88"/>
      <c r="C125" s="88"/>
      <c r="D125" s="89"/>
      <c r="E125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25" s="5" t="str">
        <f>F294</f>
        <v>від 24.11.2021 року № 2273-МР</v>
      </c>
      <c r="G125" s="42">
        <f t="shared" si="2"/>
        <v>593400</v>
      </c>
      <c r="H125" s="42">
        <v>593400</v>
      </c>
      <c r="I125" s="42"/>
      <c r="J125" s="42"/>
    </row>
    <row r="126" spans="1:10" s="15" customFormat="1" ht="150.75" customHeight="1" hidden="1">
      <c r="A126" s="6" t="s">
        <v>376</v>
      </c>
      <c r="B126" s="6">
        <v>7322</v>
      </c>
      <c r="C126" s="6" t="s">
        <v>62</v>
      </c>
      <c r="D126" s="5" t="s">
        <v>442</v>
      </c>
      <c r="E126" s="7" t="str">
        <f>E276</f>
        <v>Комплексна Програма Сумської міської територіальної громади «Охорона здоров’я» на 2022-2024 роки»</v>
      </c>
      <c r="F126" s="5" t="s">
        <v>429</v>
      </c>
      <c r="G126" s="42">
        <f t="shared" si="2"/>
        <v>0</v>
      </c>
      <c r="H126" s="42"/>
      <c r="I126" s="42"/>
      <c r="J126" s="42"/>
    </row>
    <row r="127" spans="1:10" s="15" customFormat="1" ht="144" customHeight="1">
      <c r="A127" s="88" t="s">
        <v>368</v>
      </c>
      <c r="B127" s="88">
        <v>7361</v>
      </c>
      <c r="C127" s="88" t="s">
        <v>4</v>
      </c>
      <c r="D127" s="89" t="s">
        <v>290</v>
      </c>
      <c r="E127" s="7" t="str">
        <f>E276</f>
        <v>Комплексна Програма Сумської міської територіальної громади «Охорона здоров’я» на 2022-2024 роки»</v>
      </c>
      <c r="F127" s="7" t="str">
        <f>F276</f>
        <v>від 26.01.2022 року № 2713- МР</v>
      </c>
      <c r="G127" s="42">
        <f t="shared" si="2"/>
        <v>6300000</v>
      </c>
      <c r="H127" s="42"/>
      <c r="I127" s="42">
        <f>17636700-I128+1100000-10000000-1600000</f>
        <v>6300000</v>
      </c>
      <c r="J127" s="42">
        <f>17636700-J128+1100000-10000000-1600000</f>
        <v>6300000</v>
      </c>
    </row>
    <row r="128" spans="1:10" s="15" customFormat="1" ht="140.25" customHeight="1">
      <c r="A128" s="88"/>
      <c r="B128" s="88"/>
      <c r="C128" s="88"/>
      <c r="D128" s="89"/>
      <c r="E128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28" s="5" t="str">
        <f>F295</f>
        <v>від 26.01.2022 року № 2715-МР </v>
      </c>
      <c r="G128" s="42">
        <f t="shared" si="2"/>
        <v>836700</v>
      </c>
      <c r="H128" s="42"/>
      <c r="I128" s="42">
        <f>836700</f>
        <v>836700</v>
      </c>
      <c r="J128" s="42">
        <f>836700</f>
        <v>836700</v>
      </c>
    </row>
    <row r="129" spans="1:10" s="3" customFormat="1" ht="159" customHeight="1" hidden="1">
      <c r="A129" s="93" t="s">
        <v>274</v>
      </c>
      <c r="B129" s="93" t="s">
        <v>272</v>
      </c>
      <c r="C129" s="93" t="s">
        <v>4</v>
      </c>
      <c r="D129" s="87" t="s">
        <v>273</v>
      </c>
      <c r="E129" s="5" t="str">
        <f>E296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129" s="5" t="s">
        <v>431</v>
      </c>
      <c r="G129" s="42">
        <f t="shared" si="2"/>
        <v>0</v>
      </c>
      <c r="H129" s="42"/>
      <c r="I129" s="42"/>
      <c r="J129" s="42"/>
    </row>
    <row r="130" spans="1:10" s="3" customFormat="1" ht="192" customHeight="1" hidden="1">
      <c r="A130" s="93"/>
      <c r="B130" s="93"/>
      <c r="C130" s="93"/>
      <c r="D130" s="87"/>
      <c r="E130" s="5" t="str">
        <f>E297</f>
        <v>Програма розвитку фізичної культури і спорту Сумської міської територіальної громади на 2022-2024 роки</v>
      </c>
      <c r="F130" s="5" t="s">
        <v>429</v>
      </c>
      <c r="G130" s="42">
        <f t="shared" si="2"/>
        <v>0</v>
      </c>
      <c r="H130" s="42"/>
      <c r="I130" s="42"/>
      <c r="J130" s="42"/>
    </row>
    <row r="131" spans="1:10" ht="162.75" customHeight="1">
      <c r="A131" s="4" t="s">
        <v>138</v>
      </c>
      <c r="B131" s="4" t="s">
        <v>80</v>
      </c>
      <c r="C131" s="4" t="s">
        <v>25</v>
      </c>
      <c r="D131" s="5" t="s">
        <v>53</v>
      </c>
      <c r="E131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31" s="5" t="str">
        <f>F295</f>
        <v>від 26.01.2022 року № 2715-МР </v>
      </c>
      <c r="G131" s="42">
        <f t="shared" si="2"/>
        <v>165000</v>
      </c>
      <c r="H131" s="42">
        <v>124500</v>
      </c>
      <c r="I131" s="42">
        <f>8635500-6900000-700000-495000-500000</f>
        <v>40500</v>
      </c>
      <c r="J131" s="42">
        <f>8635500-6900000-700000-495000-500000</f>
        <v>40500</v>
      </c>
    </row>
    <row r="132" spans="1:10" ht="183" customHeight="1" hidden="1">
      <c r="A132" s="4" t="s">
        <v>319</v>
      </c>
      <c r="B132" s="4" t="s">
        <v>320</v>
      </c>
      <c r="C132" s="4" t="s">
        <v>13</v>
      </c>
      <c r="D132" s="5" t="s">
        <v>321</v>
      </c>
      <c r="E132" s="5" t="s">
        <v>391</v>
      </c>
      <c r="F132" s="5" t="s">
        <v>404</v>
      </c>
      <c r="G132" s="42">
        <f t="shared" si="2"/>
        <v>0</v>
      </c>
      <c r="H132" s="42"/>
      <c r="I132" s="42"/>
      <c r="J132" s="42"/>
    </row>
    <row r="133" spans="1:10" ht="177" customHeight="1" hidden="1">
      <c r="A133" s="4" t="s">
        <v>304</v>
      </c>
      <c r="B133" s="4" t="s">
        <v>76</v>
      </c>
      <c r="C133" s="4" t="s">
        <v>12</v>
      </c>
      <c r="D133" s="5" t="s">
        <v>77</v>
      </c>
      <c r="E133" s="7" t="s">
        <v>397</v>
      </c>
      <c r="F133" s="5" t="s">
        <v>334</v>
      </c>
      <c r="G133" s="42">
        <f t="shared" si="2"/>
        <v>0</v>
      </c>
      <c r="H133" s="45"/>
      <c r="I133" s="45"/>
      <c r="J133" s="42"/>
    </row>
    <row r="134" spans="1:10" ht="177" customHeight="1" hidden="1">
      <c r="A134" s="4" t="s">
        <v>470</v>
      </c>
      <c r="B134" s="4">
        <v>8661</v>
      </c>
      <c r="C134" s="4">
        <v>490</v>
      </c>
      <c r="D134" s="5" t="s">
        <v>472</v>
      </c>
      <c r="E134" s="7" t="s">
        <v>478</v>
      </c>
      <c r="F134" s="5" t="s">
        <v>429</v>
      </c>
      <c r="G134" s="42">
        <f t="shared" si="2"/>
        <v>0</v>
      </c>
      <c r="H134" s="42"/>
      <c r="I134" s="45"/>
      <c r="J134" s="42"/>
    </row>
    <row r="135" spans="1:10" ht="177" customHeight="1" hidden="1">
      <c r="A135" s="4" t="s">
        <v>471</v>
      </c>
      <c r="B135" s="4">
        <v>8662</v>
      </c>
      <c r="C135" s="4">
        <v>4090</v>
      </c>
      <c r="D135" s="5" t="s">
        <v>473</v>
      </c>
      <c r="E135" s="7" t="s">
        <v>478</v>
      </c>
      <c r="F135" s="5" t="s">
        <v>429</v>
      </c>
      <c r="G135" s="42">
        <f t="shared" si="2"/>
        <v>0</v>
      </c>
      <c r="H135" s="42"/>
      <c r="I135" s="45"/>
      <c r="J135" s="42"/>
    </row>
    <row r="136" spans="1:10" ht="158.25" customHeight="1" hidden="1">
      <c r="A136" s="4" t="s">
        <v>298</v>
      </c>
      <c r="B136" s="4" t="s">
        <v>74</v>
      </c>
      <c r="C136" s="4" t="s">
        <v>299</v>
      </c>
      <c r="D136" s="79" t="s">
        <v>75</v>
      </c>
      <c r="E136" s="7" t="s">
        <v>478</v>
      </c>
      <c r="F136" s="5" t="s">
        <v>429</v>
      </c>
      <c r="G136" s="42">
        <f t="shared" si="2"/>
        <v>0</v>
      </c>
      <c r="H136" s="42"/>
      <c r="I136" s="42"/>
      <c r="J136" s="42"/>
    </row>
    <row r="137" spans="1:10" s="2" customFormat="1" ht="114" customHeight="1">
      <c r="A137" s="10"/>
      <c r="B137" s="10"/>
      <c r="C137" s="10"/>
      <c r="D137" s="74" t="s">
        <v>139</v>
      </c>
      <c r="E137" s="74"/>
      <c r="F137" s="74"/>
      <c r="G137" s="46">
        <f>SUM(G138:G160)</f>
        <v>153320682</v>
      </c>
      <c r="H137" s="46">
        <f>SUM(H138:H160)</f>
        <v>153248682</v>
      </c>
      <c r="I137" s="46">
        <f>SUM(I138:I160)</f>
        <v>72000</v>
      </c>
      <c r="J137" s="46">
        <f>SUM(J138:J160)</f>
        <v>72000</v>
      </c>
    </row>
    <row r="138" spans="1:10" ht="162" customHeight="1">
      <c r="A138" s="4" t="s">
        <v>140</v>
      </c>
      <c r="B138" s="4" t="s">
        <v>69</v>
      </c>
      <c r="C138" s="4" t="s">
        <v>2</v>
      </c>
      <c r="D138" s="5" t="s">
        <v>410</v>
      </c>
      <c r="E138" s="5" t="str">
        <f>E274</f>
        <v>Програма «Відкритий інформаційний простір Сумської міської територіальної громади» на 2022-2024 роки</v>
      </c>
      <c r="F138" s="5" t="str">
        <f>F274</f>
        <v>Проєкт</v>
      </c>
      <c r="G138" s="42">
        <f aca="true" t="shared" si="3" ref="G138:G160">H138+I138</f>
        <v>49000</v>
      </c>
      <c r="H138" s="42">
        <v>49000</v>
      </c>
      <c r="I138" s="42"/>
      <c r="J138" s="42"/>
    </row>
    <row r="139" spans="1:10" ht="203.25" customHeight="1">
      <c r="A139" s="4" t="s">
        <v>436</v>
      </c>
      <c r="B139" s="4" t="s">
        <v>26</v>
      </c>
      <c r="C139" s="4" t="s">
        <v>13</v>
      </c>
      <c r="D139" s="5" t="s">
        <v>178</v>
      </c>
      <c r="E139" s="5" t="str">
        <f>E302</f>
        <v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v>
      </c>
      <c r="F139" s="5" t="str">
        <f>F302</f>
        <v>від 24.03.2021 року № 517-МР</v>
      </c>
      <c r="G139" s="42">
        <f t="shared" si="3"/>
        <v>41949</v>
      </c>
      <c r="H139" s="42">
        <v>41949</v>
      </c>
      <c r="I139" s="42"/>
      <c r="J139" s="42"/>
    </row>
    <row r="140" spans="1:10" s="13" customFormat="1" ht="154.5" customHeight="1">
      <c r="A140" s="4" t="s">
        <v>141</v>
      </c>
      <c r="B140" s="4" t="s">
        <v>39</v>
      </c>
      <c r="C140" s="4">
        <v>1030</v>
      </c>
      <c r="D140" s="5" t="s">
        <v>91</v>
      </c>
      <c r="E140" s="5" t="str">
        <f>E282</f>
        <v>Програма Сумської міської територіальної громади «Милосердя» на 2022-2024 роки</v>
      </c>
      <c r="F140" s="5" t="str">
        <f>F282</f>
        <v>від 24.11.2021 року № 2272-МР</v>
      </c>
      <c r="G140" s="42">
        <f t="shared" si="3"/>
        <v>675400</v>
      </c>
      <c r="H140" s="42">
        <v>675400</v>
      </c>
      <c r="I140" s="42"/>
      <c r="J140" s="42"/>
    </row>
    <row r="141" spans="1:10" s="3" customFormat="1" ht="135" customHeight="1">
      <c r="A141" s="4" t="s">
        <v>142</v>
      </c>
      <c r="B141" s="4" t="s">
        <v>92</v>
      </c>
      <c r="C141" s="4">
        <v>1070</v>
      </c>
      <c r="D141" s="5" t="s">
        <v>49</v>
      </c>
      <c r="E141" s="5" t="str">
        <f>E282</f>
        <v>Програма Сумської міської територіальної громади «Милосердя» на 2022-2024 роки</v>
      </c>
      <c r="F141" s="5" t="str">
        <f>F282</f>
        <v>від 24.11.2021 року № 2272-МР</v>
      </c>
      <c r="G141" s="42">
        <f t="shared" si="3"/>
        <v>1023300</v>
      </c>
      <c r="H141" s="42">
        <v>1023300</v>
      </c>
      <c r="I141" s="42"/>
      <c r="J141" s="42"/>
    </row>
    <row r="142" spans="1:10" s="3" customFormat="1" ht="161.25" customHeight="1">
      <c r="A142" s="4" t="s">
        <v>143</v>
      </c>
      <c r="B142" s="4" t="s">
        <v>40</v>
      </c>
      <c r="C142" s="4" t="s">
        <v>19</v>
      </c>
      <c r="D142" s="5" t="s">
        <v>35</v>
      </c>
      <c r="E142" s="5" t="str">
        <f>E282</f>
        <v>Програма Сумської міської територіальної громади «Милосердя» на 2022-2024 роки</v>
      </c>
      <c r="F142" s="5" t="str">
        <f>F282</f>
        <v>від 24.11.2021 року № 2272-МР</v>
      </c>
      <c r="G142" s="42">
        <f t="shared" si="3"/>
        <v>29771700</v>
      </c>
      <c r="H142" s="42">
        <v>29771700</v>
      </c>
      <c r="I142" s="42"/>
      <c r="J142" s="42"/>
    </row>
    <row r="143" spans="1:10" s="3" customFormat="1" ht="170.25" customHeight="1">
      <c r="A143" s="4" t="s">
        <v>144</v>
      </c>
      <c r="B143" s="4" t="s">
        <v>59</v>
      </c>
      <c r="C143" s="4" t="s">
        <v>19</v>
      </c>
      <c r="D143" s="5" t="s">
        <v>68</v>
      </c>
      <c r="E143" s="5" t="str">
        <f>E282</f>
        <v>Програма Сумської міської територіальної громади «Милосердя» на 2022-2024 роки</v>
      </c>
      <c r="F143" s="5" t="str">
        <f>F282</f>
        <v>від 24.11.2021 року № 2272-МР</v>
      </c>
      <c r="G143" s="42">
        <f t="shared" si="3"/>
        <v>2000000</v>
      </c>
      <c r="H143" s="42">
        <v>2000000</v>
      </c>
      <c r="I143" s="42"/>
      <c r="J143" s="42"/>
    </row>
    <row r="144" spans="1:10" s="3" customFormat="1" ht="150" customHeight="1">
      <c r="A144" s="4" t="s">
        <v>145</v>
      </c>
      <c r="B144" s="4" t="s">
        <v>71</v>
      </c>
      <c r="C144" s="4" t="s">
        <v>19</v>
      </c>
      <c r="D144" s="5" t="s">
        <v>22</v>
      </c>
      <c r="E144" s="5" t="str">
        <f>E282</f>
        <v>Програма Сумської міської територіальної громади «Милосердя» на 2022-2024 роки</v>
      </c>
      <c r="F144" s="5" t="str">
        <f>F282</f>
        <v>від 24.11.2021 року № 2272-МР</v>
      </c>
      <c r="G144" s="42">
        <f t="shared" si="3"/>
        <v>58992100</v>
      </c>
      <c r="H144" s="42">
        <v>58992100</v>
      </c>
      <c r="I144" s="42"/>
      <c r="J144" s="42"/>
    </row>
    <row r="145" spans="1:10" s="3" customFormat="1" ht="265.5" customHeight="1" hidden="1">
      <c r="A145" s="4" t="s">
        <v>146</v>
      </c>
      <c r="B145" s="4" t="s">
        <v>41</v>
      </c>
      <c r="C145" s="4" t="s">
        <v>34</v>
      </c>
      <c r="D145" s="5" t="s">
        <v>51</v>
      </c>
      <c r="E145" s="5" t="str">
        <f>E282</f>
        <v>Програма Сумської міської територіальної громади «Милосердя» на 2022-2024 роки</v>
      </c>
      <c r="F145" s="5" t="str">
        <f>F282</f>
        <v>від 24.11.2021 року № 2272-МР</v>
      </c>
      <c r="G145" s="42">
        <f t="shared" si="3"/>
        <v>0</v>
      </c>
      <c r="H145" s="42"/>
      <c r="I145" s="42"/>
      <c r="J145" s="42"/>
    </row>
    <row r="146" spans="1:10" s="3" customFormat="1" ht="301.5" customHeight="1">
      <c r="A146" s="4" t="s">
        <v>492</v>
      </c>
      <c r="B146" s="4" t="s">
        <v>38</v>
      </c>
      <c r="C146" s="4" t="s">
        <v>7</v>
      </c>
      <c r="D146" s="5" t="s">
        <v>42</v>
      </c>
      <c r="E146" s="5" t="str">
        <f>E304</f>
        <v>Програма оздоровлення та відпочинку дітей Сумської міської територіальної громади на 2022-2024 роки</v>
      </c>
      <c r="F146" s="5" t="str">
        <f>F304</f>
        <v>від 24.11.2021 року № 2507-МР </v>
      </c>
      <c r="G146" s="42">
        <f t="shared" si="3"/>
        <v>6667500</v>
      </c>
      <c r="H146" s="42">
        <v>6667500</v>
      </c>
      <c r="I146" s="42"/>
      <c r="J146" s="42"/>
    </row>
    <row r="147" spans="1:10" s="3" customFormat="1" ht="333.75" customHeight="1">
      <c r="A147" s="4" t="s">
        <v>315</v>
      </c>
      <c r="B147" s="4" t="s">
        <v>317</v>
      </c>
      <c r="C147" s="4" t="s">
        <v>36</v>
      </c>
      <c r="D147" s="5" t="s">
        <v>316</v>
      </c>
      <c r="E147" s="5" t="str">
        <f>E282</f>
        <v>Програма Сумської міської територіальної громади «Милосердя» на 2022-2024 роки</v>
      </c>
      <c r="F147" s="5" t="str">
        <f>F282</f>
        <v>від 24.11.2021 року № 2272-МР</v>
      </c>
      <c r="G147" s="42">
        <f t="shared" si="3"/>
        <v>5461975</v>
      </c>
      <c r="H147" s="42">
        <v>5461975</v>
      </c>
      <c r="I147" s="42"/>
      <c r="J147" s="42"/>
    </row>
    <row r="148" spans="1:10" ht="150.75" customHeight="1">
      <c r="A148" s="93" t="s">
        <v>147</v>
      </c>
      <c r="B148" s="93" t="s">
        <v>93</v>
      </c>
      <c r="C148" s="93" t="s">
        <v>3</v>
      </c>
      <c r="D148" s="87" t="s">
        <v>536</v>
      </c>
      <c r="E148" s="5" t="str">
        <f>E282</f>
        <v>Програма Сумської міської територіальної громади «Милосердя» на 2022-2024 роки</v>
      </c>
      <c r="F148" s="5" t="str">
        <f>F282</f>
        <v>від 24.11.2021 року № 2272-МР</v>
      </c>
      <c r="G148" s="42">
        <f t="shared" si="3"/>
        <v>312516</v>
      </c>
      <c r="H148" s="42">
        <v>312516</v>
      </c>
      <c r="I148" s="42"/>
      <c r="J148" s="42"/>
    </row>
    <row r="149" spans="1:10" ht="182.25" customHeight="1">
      <c r="A149" s="93"/>
      <c r="B149" s="93"/>
      <c r="C149" s="93"/>
      <c r="D149" s="87"/>
      <c r="E149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49" s="5" t="str">
        <f>F294</f>
        <v>від 24.11.2021 року № 2273-МР</v>
      </c>
      <c r="G149" s="42">
        <f t="shared" si="3"/>
        <v>5830</v>
      </c>
      <c r="H149" s="42">
        <v>5830</v>
      </c>
      <c r="I149" s="42"/>
      <c r="J149" s="42"/>
    </row>
    <row r="150" spans="1:10" s="3" customFormat="1" ht="144.75" customHeight="1">
      <c r="A150" s="93" t="s">
        <v>239</v>
      </c>
      <c r="B150" s="93" t="s">
        <v>257</v>
      </c>
      <c r="C150" s="93" t="s">
        <v>21</v>
      </c>
      <c r="D150" s="87" t="s">
        <v>20</v>
      </c>
      <c r="E150" s="5" t="str">
        <f>E282</f>
        <v>Програма Сумської міської територіальної громади «Милосердя» на 2022-2024 роки</v>
      </c>
      <c r="F150" s="5" t="str">
        <f>F282</f>
        <v>від 24.11.2021 року № 2272-МР</v>
      </c>
      <c r="G150" s="42">
        <f t="shared" si="3"/>
        <v>1182133</v>
      </c>
      <c r="H150" s="42">
        <v>1182133</v>
      </c>
      <c r="I150" s="42"/>
      <c r="J150" s="42"/>
    </row>
    <row r="151" spans="1:10" s="3" customFormat="1" ht="161.25" customHeight="1">
      <c r="A151" s="93"/>
      <c r="B151" s="93"/>
      <c r="C151" s="93"/>
      <c r="D151" s="87"/>
      <c r="E151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51" s="5" t="str">
        <f>F294</f>
        <v>від 24.11.2021 року № 2273-МР</v>
      </c>
      <c r="G151" s="42">
        <f t="shared" si="3"/>
        <v>1340824</v>
      </c>
      <c r="H151" s="42">
        <v>1340824</v>
      </c>
      <c r="I151" s="42"/>
      <c r="J151" s="42"/>
    </row>
    <row r="152" spans="1:10" s="3" customFormat="1" ht="192" customHeight="1">
      <c r="A152" s="4" t="s">
        <v>240</v>
      </c>
      <c r="B152" s="4" t="s">
        <v>241</v>
      </c>
      <c r="C152" s="4" t="s">
        <v>21</v>
      </c>
      <c r="D152" s="5" t="s">
        <v>412</v>
      </c>
      <c r="E152" s="5" t="str">
        <f>E282</f>
        <v>Програма Сумської міської територіальної громади «Милосердя» на 2022-2024 роки</v>
      </c>
      <c r="F152" s="5" t="str">
        <f>F282</f>
        <v>від 24.11.2021 року № 2272-МР</v>
      </c>
      <c r="G152" s="42">
        <f t="shared" si="3"/>
        <v>2390210</v>
      </c>
      <c r="H152" s="42">
        <v>2390210</v>
      </c>
      <c r="I152" s="42"/>
      <c r="J152" s="42"/>
    </row>
    <row r="153" spans="1:10" s="8" customFormat="1" ht="135.75" customHeight="1">
      <c r="A153" s="4" t="s">
        <v>148</v>
      </c>
      <c r="B153" s="4" t="s">
        <v>60</v>
      </c>
      <c r="C153" s="4" t="s">
        <v>6</v>
      </c>
      <c r="D153" s="5" t="s">
        <v>94</v>
      </c>
      <c r="E153" s="5" t="str">
        <f>E282</f>
        <v>Програма Сумської міської територіальної громади «Милосердя» на 2022-2024 роки</v>
      </c>
      <c r="F153" s="5" t="str">
        <f>F282</f>
        <v>від 24.11.2021 року № 2272-МР</v>
      </c>
      <c r="G153" s="42">
        <f t="shared" si="3"/>
        <v>96800</v>
      </c>
      <c r="H153" s="42">
        <v>96800</v>
      </c>
      <c r="I153" s="42"/>
      <c r="J153" s="42"/>
    </row>
    <row r="154" spans="1:10" s="8" customFormat="1" ht="175.5" customHeight="1">
      <c r="A154" s="4" t="s">
        <v>242</v>
      </c>
      <c r="B154" s="4" t="s">
        <v>243</v>
      </c>
      <c r="C154" s="4" t="s">
        <v>30</v>
      </c>
      <c r="D154" s="5" t="s">
        <v>50</v>
      </c>
      <c r="E154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54" s="7" t="str">
        <f>F290</f>
        <v>від 26.01.2022 року № 2705-МР</v>
      </c>
      <c r="G154" s="42">
        <f t="shared" si="3"/>
        <v>50000</v>
      </c>
      <c r="H154" s="42">
        <v>50000</v>
      </c>
      <c r="I154" s="42"/>
      <c r="J154" s="42"/>
    </row>
    <row r="155" spans="1:10" s="14" customFormat="1" ht="124.5" customHeight="1">
      <c r="A155" s="93" t="s">
        <v>244</v>
      </c>
      <c r="B155" s="88" t="s">
        <v>230</v>
      </c>
      <c r="C155" s="88" t="s">
        <v>6</v>
      </c>
      <c r="D155" s="87" t="s">
        <v>231</v>
      </c>
      <c r="E155" s="5" t="str">
        <f>E282</f>
        <v>Програма Сумської міської територіальної громади «Милосердя» на 2022-2024 роки</v>
      </c>
      <c r="F155" s="5" t="str">
        <f>F282</f>
        <v>від 24.11.2021 року № 2272-МР</v>
      </c>
      <c r="G155" s="42">
        <f t="shared" si="3"/>
        <v>15878348</v>
      </c>
      <c r="H155" s="42">
        <f>11606348+50000-50000+4200000</f>
        <v>15806348</v>
      </c>
      <c r="I155" s="42">
        <v>72000</v>
      </c>
      <c r="J155" s="42">
        <v>72000</v>
      </c>
    </row>
    <row r="156" spans="1:10" s="14" customFormat="1" ht="162" customHeight="1">
      <c r="A156" s="93"/>
      <c r="B156" s="88"/>
      <c r="C156" s="88"/>
      <c r="D156" s="87"/>
      <c r="E156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56" s="5" t="str">
        <f>F294</f>
        <v>від 24.11.2021 року № 2273-МР</v>
      </c>
      <c r="G156" s="42">
        <f t="shared" si="3"/>
        <v>24512097</v>
      </c>
      <c r="H156" s="42">
        <v>24512097</v>
      </c>
      <c r="I156" s="42"/>
      <c r="J156" s="42"/>
    </row>
    <row r="157" spans="1:10" s="8" customFormat="1" ht="143.25" customHeight="1">
      <c r="A157" s="93"/>
      <c r="B157" s="88"/>
      <c r="C157" s="88"/>
      <c r="D157" s="87"/>
      <c r="E157" s="7" t="s">
        <v>395</v>
      </c>
      <c r="F157" s="5" t="s">
        <v>394</v>
      </c>
      <c r="G157" s="42">
        <f t="shared" si="3"/>
        <v>300000</v>
      </c>
      <c r="H157" s="42">
        <v>300000</v>
      </c>
      <c r="I157" s="42"/>
      <c r="J157" s="42"/>
    </row>
    <row r="158" spans="1:10" s="8" customFormat="1" ht="170.25" customHeight="1">
      <c r="A158" s="4" t="s">
        <v>482</v>
      </c>
      <c r="B158" s="6" t="s">
        <v>80</v>
      </c>
      <c r="C158" s="6" t="s">
        <v>25</v>
      </c>
      <c r="D158" s="5" t="s">
        <v>53</v>
      </c>
      <c r="E158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58" s="5" t="str">
        <f>F295</f>
        <v>від 26.01.2022 року № 2715-МР </v>
      </c>
      <c r="G158" s="42">
        <f t="shared" si="3"/>
        <v>69000</v>
      </c>
      <c r="H158" s="42">
        <v>69000</v>
      </c>
      <c r="I158" s="42"/>
      <c r="J158" s="42"/>
    </row>
    <row r="159" spans="1:10" s="3" customFormat="1" ht="138" customHeight="1">
      <c r="A159" s="105" t="s">
        <v>149</v>
      </c>
      <c r="B159" s="105" t="s">
        <v>74</v>
      </c>
      <c r="C159" s="105" t="s">
        <v>26</v>
      </c>
      <c r="D159" s="109" t="s">
        <v>75</v>
      </c>
      <c r="E159" s="5" t="str">
        <f>E282</f>
        <v>Програма Сумської міської територіальної громади «Милосердя» на 2022-2024 роки</v>
      </c>
      <c r="F159" s="5" t="str">
        <f>F282</f>
        <v>від 24.11.2021 року № 2272-МР</v>
      </c>
      <c r="G159" s="42">
        <f t="shared" si="3"/>
        <v>130000</v>
      </c>
      <c r="H159" s="42">
        <v>130000</v>
      </c>
      <c r="I159" s="42"/>
      <c r="J159" s="42"/>
    </row>
    <row r="160" spans="1:10" s="3" customFormat="1" ht="152.25" customHeight="1">
      <c r="A160" s="105"/>
      <c r="B160" s="105"/>
      <c r="C160" s="105"/>
      <c r="D160" s="109"/>
      <c r="E160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60" s="5" t="str">
        <f>F294</f>
        <v>від 24.11.2021 року № 2273-МР</v>
      </c>
      <c r="G160" s="42">
        <f t="shared" si="3"/>
        <v>2370000</v>
      </c>
      <c r="H160" s="42">
        <v>2370000</v>
      </c>
      <c r="I160" s="42"/>
      <c r="J160" s="42"/>
    </row>
    <row r="161" spans="1:10" s="2" customFormat="1" ht="93" customHeight="1">
      <c r="A161" s="10"/>
      <c r="B161" s="10"/>
      <c r="C161" s="10"/>
      <c r="D161" s="74" t="s">
        <v>362</v>
      </c>
      <c r="E161" s="74"/>
      <c r="F161" s="74"/>
      <c r="G161" s="46">
        <f>SUM(G162:G164)</f>
        <v>422740</v>
      </c>
      <c r="H161" s="46">
        <f>SUM(H162:H164)</f>
        <v>422740</v>
      </c>
      <c r="I161" s="46">
        <f>SUM(I162:I164)</f>
        <v>0</v>
      </c>
      <c r="J161" s="46">
        <f>SUM(J162:J164)</f>
        <v>0</v>
      </c>
    </row>
    <row r="162" spans="1:10" s="2" customFormat="1" ht="271.5" customHeight="1">
      <c r="A162" s="4" t="s">
        <v>329</v>
      </c>
      <c r="B162" s="4" t="s">
        <v>330</v>
      </c>
      <c r="C162" s="4" t="s">
        <v>7</v>
      </c>
      <c r="D162" s="5" t="s">
        <v>331</v>
      </c>
      <c r="E162" s="5" t="str">
        <f>E286</f>
        <v>Програма з реалізації Конвенції ООН про права дитини Сумської міської територіальної громади на 2022-2024 роки</v>
      </c>
      <c r="F162" s="5" t="str">
        <f>F286</f>
        <v>від 29.09.2021 року № 1604-МР</v>
      </c>
      <c r="G162" s="42">
        <f>H162+I162</f>
        <v>227280</v>
      </c>
      <c r="H162" s="42">
        <v>227280</v>
      </c>
      <c r="I162" s="42"/>
      <c r="J162" s="42"/>
    </row>
    <row r="163" spans="1:10" s="3" customFormat="1" ht="150.75" customHeight="1">
      <c r="A163" s="4" t="s">
        <v>150</v>
      </c>
      <c r="B163" s="4" t="s">
        <v>54</v>
      </c>
      <c r="C163" s="4" t="s">
        <v>7</v>
      </c>
      <c r="D163" s="5" t="s">
        <v>52</v>
      </c>
      <c r="E163" s="5" t="str">
        <f>E286</f>
        <v>Програма з реалізації Конвенції ООН про права дитини Сумської міської територіальної громади на 2022-2024 роки</v>
      </c>
      <c r="F163" s="5" t="str">
        <f>F286</f>
        <v>від 29.09.2021 року № 1604-МР</v>
      </c>
      <c r="G163" s="42">
        <f>H163+I163</f>
        <v>195460</v>
      </c>
      <c r="H163" s="42">
        <v>195460</v>
      </c>
      <c r="I163" s="42"/>
      <c r="J163" s="42"/>
    </row>
    <row r="164" spans="1:14" s="3" customFormat="1" ht="350.25" customHeight="1" hidden="1">
      <c r="A164" s="4" t="s">
        <v>384</v>
      </c>
      <c r="B164" s="4">
        <v>6083</v>
      </c>
      <c r="C164" s="4" t="s">
        <v>23</v>
      </c>
      <c r="D164" s="5" t="s">
        <v>385</v>
      </c>
      <c r="E164" s="5" t="str">
        <f>E286</f>
        <v>Програма з реалізації Конвенції ООН про права дитини Сумської міської територіальної громади на 2022-2024 роки</v>
      </c>
      <c r="F164" s="5" t="str">
        <f>F286</f>
        <v>від 29.09.2021 року № 1604-МР</v>
      </c>
      <c r="G164" s="42">
        <f>H164+I164</f>
        <v>0</v>
      </c>
      <c r="H164" s="42"/>
      <c r="I164" s="42"/>
      <c r="J164" s="42"/>
      <c r="N164" s="17"/>
    </row>
    <row r="165" spans="1:10" s="2" customFormat="1" ht="99.75" customHeight="1">
      <c r="A165" s="10"/>
      <c r="B165" s="10"/>
      <c r="C165" s="10"/>
      <c r="D165" s="74" t="s">
        <v>545</v>
      </c>
      <c r="E165" s="74"/>
      <c r="F165" s="74"/>
      <c r="G165" s="46">
        <f>SUM(G166:G173)</f>
        <v>4543500</v>
      </c>
      <c r="H165" s="46">
        <f>SUM(H166:H173)</f>
        <v>3789000</v>
      </c>
      <c r="I165" s="46">
        <f>SUM(I166:I173)</f>
        <v>754500</v>
      </c>
      <c r="J165" s="46">
        <f>SUM(J166:J173)</f>
        <v>750000</v>
      </c>
    </row>
    <row r="166" spans="1:10" ht="161.25" customHeight="1">
      <c r="A166" s="4" t="s">
        <v>151</v>
      </c>
      <c r="B166" s="4" t="s">
        <v>69</v>
      </c>
      <c r="C166" s="4" t="s">
        <v>2</v>
      </c>
      <c r="D166" s="5" t="s">
        <v>410</v>
      </c>
      <c r="E166" s="5" t="str">
        <f>E274</f>
        <v>Програма «Відкритий інформаційний простір Сумської міської територіальної громади» на 2022-2024 роки</v>
      </c>
      <c r="F166" s="5" t="str">
        <f>F274</f>
        <v>Проєкт</v>
      </c>
      <c r="G166" s="42">
        <f aca="true" t="shared" si="4" ref="G166:G172">H166+I166</f>
        <v>31900</v>
      </c>
      <c r="H166" s="42">
        <v>31900</v>
      </c>
      <c r="I166" s="42"/>
      <c r="J166" s="42"/>
    </row>
    <row r="167" spans="1:10" ht="147" customHeight="1">
      <c r="A167" s="4" t="s">
        <v>411</v>
      </c>
      <c r="B167" s="4">
        <v>1080</v>
      </c>
      <c r="C167" s="4" t="s">
        <v>32</v>
      </c>
      <c r="D167" s="5" t="s">
        <v>493</v>
      </c>
      <c r="E167" s="5" t="str">
        <f>E284</f>
        <v>Цільова комплексна Програма розвитку культури  Сумської міської територіальної громади на 2022 - 2024 роки</v>
      </c>
      <c r="F167" s="5" t="str">
        <f>F284</f>
        <v>від 26.01.2022 року № 2714 -МР</v>
      </c>
      <c r="G167" s="42">
        <f t="shared" si="4"/>
        <v>767100</v>
      </c>
      <c r="H167" s="42">
        <f>387100+80000</f>
        <v>467100</v>
      </c>
      <c r="I167" s="42">
        <v>300000</v>
      </c>
      <c r="J167" s="42">
        <v>300000</v>
      </c>
    </row>
    <row r="168" spans="1:10" ht="150.75" customHeight="1">
      <c r="A168" s="4" t="s">
        <v>152</v>
      </c>
      <c r="B168" s="4" t="s">
        <v>55</v>
      </c>
      <c r="C168" s="4" t="s">
        <v>31</v>
      </c>
      <c r="D168" s="5" t="s">
        <v>82</v>
      </c>
      <c r="E168" s="5" t="str">
        <f>E284</f>
        <v>Цільова комплексна Програма розвитку культури  Сумської міської територіальної громади на 2022 - 2024 роки</v>
      </c>
      <c r="F168" s="5" t="str">
        <f>F284</f>
        <v>від 26.01.2022 року № 2714 -МР</v>
      </c>
      <c r="G168" s="42">
        <f t="shared" si="4"/>
        <v>570000</v>
      </c>
      <c r="H168" s="42">
        <v>570000</v>
      </c>
      <c r="I168" s="42">
        <f>400000-400000</f>
        <v>0</v>
      </c>
      <c r="J168" s="42">
        <f>400000-400000</f>
        <v>0</v>
      </c>
    </row>
    <row r="169" spans="1:10" s="3" customFormat="1" ht="153" customHeight="1">
      <c r="A169" s="4" t="s">
        <v>369</v>
      </c>
      <c r="B169" s="4">
        <v>4060</v>
      </c>
      <c r="C169" s="4" t="s">
        <v>265</v>
      </c>
      <c r="D169" s="5" t="s">
        <v>266</v>
      </c>
      <c r="E169" s="5" t="str">
        <f>E284</f>
        <v>Цільова комплексна Програма розвитку культури  Сумської міської територіальної громади на 2022 - 2024 роки</v>
      </c>
      <c r="F169" s="5" t="str">
        <f>F284</f>
        <v>від 26.01.2022 року № 2714 -МР</v>
      </c>
      <c r="G169" s="42">
        <f t="shared" si="4"/>
        <v>650000</v>
      </c>
      <c r="H169" s="42">
        <v>200000</v>
      </c>
      <c r="I169" s="42">
        <f>1650000-1250000+50000</f>
        <v>450000</v>
      </c>
      <c r="J169" s="42">
        <f>1650000-1250000+50000</f>
        <v>450000</v>
      </c>
    </row>
    <row r="170" spans="1:10" s="3" customFormat="1" ht="162.75" customHeight="1">
      <c r="A170" s="4" t="s">
        <v>235</v>
      </c>
      <c r="B170" s="4" t="s">
        <v>232</v>
      </c>
      <c r="C170" s="4" t="s">
        <v>9</v>
      </c>
      <c r="D170" s="5" t="s">
        <v>233</v>
      </c>
      <c r="E170" s="5" t="str">
        <f>E284</f>
        <v>Цільова комплексна Програма розвитку культури  Сумської міської територіальної громади на 2022 - 2024 роки</v>
      </c>
      <c r="F170" s="5" t="str">
        <f>F284</f>
        <v>від 26.01.2022 року № 2714 -МР</v>
      </c>
      <c r="G170" s="42">
        <f t="shared" si="4"/>
        <v>2520000</v>
      </c>
      <c r="H170" s="42">
        <f>2450000+70000</f>
        <v>2520000</v>
      </c>
      <c r="I170" s="42"/>
      <c r="J170" s="42"/>
    </row>
    <row r="171" spans="1:10" s="3" customFormat="1" ht="148.5" customHeight="1" hidden="1">
      <c r="A171" s="4" t="s">
        <v>387</v>
      </c>
      <c r="B171" s="4">
        <v>7324</v>
      </c>
      <c r="C171" s="4" t="s">
        <v>62</v>
      </c>
      <c r="D171" s="5" t="s">
        <v>443</v>
      </c>
      <c r="E171" s="5" t="str">
        <f>E284</f>
        <v>Цільова комплексна Програма розвитку культури  Сумської міської територіальної громади на 2022 - 2024 роки</v>
      </c>
      <c r="F171" s="5" t="str">
        <f>F284</f>
        <v>від 26.01.2022 року № 2714 -МР</v>
      </c>
      <c r="G171" s="42">
        <f t="shared" si="4"/>
        <v>0</v>
      </c>
      <c r="H171" s="42"/>
      <c r="I171" s="42"/>
      <c r="J171" s="42"/>
    </row>
    <row r="172" spans="1:10" ht="168" customHeight="1" hidden="1">
      <c r="A172" s="4" t="s">
        <v>153</v>
      </c>
      <c r="B172" s="4" t="s">
        <v>80</v>
      </c>
      <c r="C172" s="4" t="s">
        <v>25</v>
      </c>
      <c r="D172" s="5" t="s">
        <v>53</v>
      </c>
      <c r="E172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72" s="5" t="str">
        <f>F295</f>
        <v>від 26.01.2022 року № 2715-МР </v>
      </c>
      <c r="G172" s="42">
        <f t="shared" si="4"/>
        <v>0</v>
      </c>
      <c r="H172" s="42"/>
      <c r="I172" s="42">
        <f>850000-500000-350000</f>
        <v>0</v>
      </c>
      <c r="J172" s="42">
        <f>850000-500000-350000</f>
        <v>0</v>
      </c>
    </row>
    <row r="173" spans="1:10" ht="156.75" customHeight="1">
      <c r="A173" s="4" t="s">
        <v>347</v>
      </c>
      <c r="B173" s="4">
        <v>8340</v>
      </c>
      <c r="C173" s="4" t="s">
        <v>12</v>
      </c>
      <c r="D173" s="5" t="s">
        <v>77</v>
      </c>
      <c r="E173" s="7" t="str">
        <f>E293</f>
        <v>Програма охорони навколишнього природного середовища Сумської міської територіальної громади на 2022-2024 роки</v>
      </c>
      <c r="F173" s="7" t="str">
        <f>F293</f>
        <v>Проєкт</v>
      </c>
      <c r="G173" s="42">
        <f>H173+I173</f>
        <v>4500</v>
      </c>
      <c r="H173" s="42"/>
      <c r="I173" s="42">
        <v>4500</v>
      </c>
      <c r="J173" s="42"/>
    </row>
    <row r="174" spans="1:10" s="2" customFormat="1" ht="94.5" customHeight="1">
      <c r="A174" s="10"/>
      <c r="B174" s="10"/>
      <c r="C174" s="10"/>
      <c r="D174" s="74" t="s">
        <v>154</v>
      </c>
      <c r="E174" s="74"/>
      <c r="F174" s="74"/>
      <c r="G174" s="46">
        <f>SUM(G175:G213)</f>
        <v>694450257</v>
      </c>
      <c r="H174" s="46">
        <f>SUM(H175:H213)</f>
        <v>412268474</v>
      </c>
      <c r="I174" s="46">
        <f>SUM(I175:I213)</f>
        <v>282181783</v>
      </c>
      <c r="J174" s="46">
        <f>SUM(J175:J213)</f>
        <v>274510348</v>
      </c>
    </row>
    <row r="175" spans="1:10" ht="156.75" customHeight="1">
      <c r="A175" s="4" t="s">
        <v>155</v>
      </c>
      <c r="B175" s="4" t="s">
        <v>69</v>
      </c>
      <c r="C175" s="4" t="s">
        <v>2</v>
      </c>
      <c r="D175" s="5" t="s">
        <v>410</v>
      </c>
      <c r="E175" s="5" t="str">
        <f>E274</f>
        <v>Програма «Відкритий інформаційний простір Сумської міської територіальної громади» на 2022-2024 роки</v>
      </c>
      <c r="F175" s="5" t="str">
        <f>F274</f>
        <v>Проєкт</v>
      </c>
      <c r="G175" s="42">
        <f aca="true" t="shared" si="5" ref="G175:G213">H175+I175</f>
        <v>31900</v>
      </c>
      <c r="H175" s="42">
        <v>31900</v>
      </c>
      <c r="I175" s="42"/>
      <c r="J175" s="42"/>
    </row>
    <row r="176" spans="1:10" ht="186" customHeight="1">
      <c r="A176" s="4" t="s">
        <v>245</v>
      </c>
      <c r="B176" s="4" t="s">
        <v>243</v>
      </c>
      <c r="C176" s="4" t="s">
        <v>30</v>
      </c>
      <c r="D176" s="5" t="s">
        <v>50</v>
      </c>
      <c r="E176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6" s="5" t="str">
        <f>F277</f>
        <v>від 26.01.2022 року № 2718- МР</v>
      </c>
      <c r="G176" s="42">
        <f t="shared" si="5"/>
        <v>200000</v>
      </c>
      <c r="H176" s="42">
        <v>200000</v>
      </c>
      <c r="I176" s="42"/>
      <c r="J176" s="42"/>
    </row>
    <row r="177" spans="1:10" s="3" customFormat="1" ht="186" customHeight="1">
      <c r="A177" s="4" t="s">
        <v>156</v>
      </c>
      <c r="B177" s="4" t="s">
        <v>103</v>
      </c>
      <c r="C177" s="4" t="s">
        <v>23</v>
      </c>
      <c r="D177" s="5" t="s">
        <v>104</v>
      </c>
      <c r="E177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7" s="5" t="str">
        <f>F277</f>
        <v>від 26.01.2022 року № 2718- МР</v>
      </c>
      <c r="G177" s="42">
        <f t="shared" si="5"/>
        <v>5560000</v>
      </c>
      <c r="H177" s="42"/>
      <c r="I177" s="42">
        <f>4000000+700000+860000</f>
        <v>5560000</v>
      </c>
      <c r="J177" s="42">
        <f>4700000+860000</f>
        <v>5560000</v>
      </c>
    </row>
    <row r="178" spans="1:10" s="3" customFormat="1" ht="200.25" customHeight="1">
      <c r="A178" s="88" t="s">
        <v>157</v>
      </c>
      <c r="B178" s="88" t="s">
        <v>107</v>
      </c>
      <c r="C178" s="93" t="s">
        <v>8</v>
      </c>
      <c r="D178" s="87" t="s">
        <v>108</v>
      </c>
      <c r="E178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8" s="5" t="str">
        <f>F277</f>
        <v>від 26.01.2022 року № 2718- МР</v>
      </c>
      <c r="G178" s="42">
        <f t="shared" si="5"/>
        <v>576000</v>
      </c>
      <c r="H178" s="42">
        <v>576000</v>
      </c>
      <c r="I178" s="42"/>
      <c r="J178" s="42"/>
    </row>
    <row r="179" spans="1:10" s="3" customFormat="1" ht="182.25" customHeight="1" hidden="1">
      <c r="A179" s="88"/>
      <c r="B179" s="88"/>
      <c r="C179" s="93"/>
      <c r="D179" s="87"/>
      <c r="E179" s="7" t="s">
        <v>397</v>
      </c>
      <c r="F179" s="5" t="s">
        <v>334</v>
      </c>
      <c r="G179" s="42">
        <f t="shared" si="5"/>
        <v>0</v>
      </c>
      <c r="H179" s="42"/>
      <c r="I179" s="42"/>
      <c r="J179" s="42"/>
    </row>
    <row r="180" spans="1:10" s="3" customFormat="1" ht="150" customHeight="1">
      <c r="A180" s="6" t="s">
        <v>197</v>
      </c>
      <c r="B180" s="6" t="s">
        <v>198</v>
      </c>
      <c r="C180" s="4" t="s">
        <v>8</v>
      </c>
      <c r="D180" s="5" t="s">
        <v>199</v>
      </c>
      <c r="E180" s="7" t="str">
        <f>E298</f>
        <v>Цільова програма капітального ремонту, модернізації, заміни та диспетчеризації ліфтів на 2022-2024 роки </v>
      </c>
      <c r="F180" s="7" t="str">
        <f>F298</f>
        <v>від 26.01.2022 року № 2717-МР </v>
      </c>
      <c r="G180" s="42">
        <f t="shared" si="5"/>
        <v>14572274</v>
      </c>
      <c r="H180" s="42">
        <v>100000</v>
      </c>
      <c r="I180" s="42">
        <f>7092274+5000000+300000+2080000</f>
        <v>14472274</v>
      </c>
      <c r="J180" s="42">
        <f>7000000+5000000+300000+2080000</f>
        <v>14380000</v>
      </c>
    </row>
    <row r="181" spans="1:10" s="3" customFormat="1" ht="159" customHeight="1" hidden="1">
      <c r="A181" s="6" t="s">
        <v>275</v>
      </c>
      <c r="B181" s="6" t="s">
        <v>276</v>
      </c>
      <c r="C181" s="4" t="s">
        <v>8</v>
      </c>
      <c r="D181" s="5" t="s">
        <v>277</v>
      </c>
      <c r="E181" s="5" t="s">
        <v>402</v>
      </c>
      <c r="F181" s="5" t="s">
        <v>392</v>
      </c>
      <c r="G181" s="42">
        <f t="shared" si="5"/>
        <v>0</v>
      </c>
      <c r="H181" s="42"/>
      <c r="I181" s="42"/>
      <c r="J181" s="42"/>
    </row>
    <row r="182" spans="1:10" s="3" customFormat="1" ht="189" customHeight="1">
      <c r="A182" s="4" t="s">
        <v>158</v>
      </c>
      <c r="B182" s="4" t="s">
        <v>105</v>
      </c>
      <c r="C182" s="4" t="s">
        <v>8</v>
      </c>
      <c r="D182" s="5" t="s">
        <v>106</v>
      </c>
      <c r="E182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2" s="5" t="str">
        <f>F277</f>
        <v>від 26.01.2022 року № 2718- МР</v>
      </c>
      <c r="G182" s="42">
        <f t="shared" si="5"/>
        <v>110000</v>
      </c>
      <c r="H182" s="42">
        <v>110000</v>
      </c>
      <c r="I182" s="42"/>
      <c r="J182" s="42"/>
    </row>
    <row r="183" spans="1:10" s="8" customFormat="1" ht="186" customHeight="1">
      <c r="A183" s="6" t="s">
        <v>159</v>
      </c>
      <c r="B183" s="6" t="s">
        <v>56</v>
      </c>
      <c r="C183" s="4" t="s">
        <v>8</v>
      </c>
      <c r="D183" s="40" t="s">
        <v>109</v>
      </c>
      <c r="E183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3" s="5" t="str">
        <f>F277</f>
        <v>від 26.01.2022 року № 2718- МР</v>
      </c>
      <c r="G183" s="42">
        <f t="shared" si="5"/>
        <v>350000</v>
      </c>
      <c r="H183" s="42">
        <v>350000</v>
      </c>
      <c r="I183" s="42"/>
      <c r="J183" s="42"/>
    </row>
    <row r="184" spans="1:10" ht="181.5" customHeight="1">
      <c r="A184" s="88" t="s">
        <v>160</v>
      </c>
      <c r="B184" s="88" t="s">
        <v>97</v>
      </c>
      <c r="C184" s="93" t="s">
        <v>8</v>
      </c>
      <c r="D184" s="89" t="s">
        <v>98</v>
      </c>
      <c r="E184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4" s="5" t="str">
        <f>F277</f>
        <v>від 26.01.2022 року № 2718- МР</v>
      </c>
      <c r="G184" s="42">
        <f t="shared" si="5"/>
        <v>233611000</v>
      </c>
      <c r="H184" s="42">
        <f>265050000-214000+250000+10400000-2690000+2600000-3885000+400000+50000+200000-81500000</f>
        <v>190661000</v>
      </c>
      <c r="I184" s="42">
        <f>80150000-I185-1950000-24350000+1100000-2000000</f>
        <v>42950000</v>
      </c>
      <c r="J184" s="42">
        <f>80150000-J185-1950000-24350000+1100000-2000000</f>
        <v>42950000</v>
      </c>
    </row>
    <row r="185" spans="1:10" ht="138.75" customHeight="1">
      <c r="A185" s="88"/>
      <c r="B185" s="88"/>
      <c r="C185" s="93"/>
      <c r="D185" s="89"/>
      <c r="E185" s="7" t="str">
        <f>E293</f>
        <v>Програма охорони навколишнього природного середовища Сумської міської територіальної громади на 2022-2024 роки</v>
      </c>
      <c r="F185" s="7" t="str">
        <f>F293</f>
        <v>Проєкт</v>
      </c>
      <c r="G185" s="42">
        <f t="shared" si="5"/>
        <v>10000000</v>
      </c>
      <c r="H185" s="42"/>
      <c r="I185" s="42">
        <v>10000000</v>
      </c>
      <c r="J185" s="42">
        <v>10000000</v>
      </c>
    </row>
    <row r="186" spans="1:10" ht="245.25" customHeight="1">
      <c r="A186" s="88"/>
      <c r="B186" s="88"/>
      <c r="C186" s="93"/>
      <c r="D186" s="89"/>
      <c r="E186" s="7" t="str">
        <f>E303</f>
        <v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v>
      </c>
      <c r="F186" s="7" t="str">
        <f>F303</f>
        <v>від 29.09.2021 року № 1603 - МР</v>
      </c>
      <c r="G186" s="42">
        <f t="shared" si="5"/>
        <v>214000</v>
      </c>
      <c r="H186" s="42">
        <v>214000</v>
      </c>
      <c r="I186" s="42"/>
      <c r="J186" s="42"/>
    </row>
    <row r="187" spans="1:10" ht="409.5">
      <c r="A187" s="6" t="s">
        <v>480</v>
      </c>
      <c r="B187" s="6">
        <v>6071</v>
      </c>
      <c r="C187" s="4" t="s">
        <v>201</v>
      </c>
      <c r="D187" s="40" t="s">
        <v>481</v>
      </c>
      <c r="E187" s="66" t="str">
        <f>E305</f>
        <v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F187" s="66" t="str">
        <f>F305</f>
        <v>від 26.01.2022 року № 2712-МР </v>
      </c>
      <c r="G187" s="42">
        <f t="shared" si="5"/>
        <v>180117574</v>
      </c>
      <c r="H187" s="42">
        <v>180117574</v>
      </c>
      <c r="I187" s="42"/>
      <c r="J187" s="42"/>
    </row>
    <row r="188" spans="1:10" ht="354" hidden="1">
      <c r="A188" s="6" t="s">
        <v>467</v>
      </c>
      <c r="B188" s="4">
        <v>6083</v>
      </c>
      <c r="C188" s="4" t="s">
        <v>23</v>
      </c>
      <c r="D188" s="5" t="s">
        <v>385</v>
      </c>
      <c r="E188" s="5" t="str">
        <f>E286</f>
        <v>Програма з реалізації Конвенції ООН про права дитини Сумської міської територіальної громади на 2022-2024 роки</v>
      </c>
      <c r="F188" s="5" t="str">
        <f>F286</f>
        <v>від 29.09.2021 року № 1604-МР</v>
      </c>
      <c r="G188" s="42">
        <f t="shared" si="5"/>
        <v>0</v>
      </c>
      <c r="H188" s="42"/>
      <c r="I188" s="42"/>
      <c r="J188" s="42"/>
    </row>
    <row r="189" spans="1:10" ht="187.5" customHeight="1">
      <c r="A189" s="88" t="s">
        <v>180</v>
      </c>
      <c r="B189" s="88" t="s">
        <v>181</v>
      </c>
      <c r="C189" s="93" t="s">
        <v>201</v>
      </c>
      <c r="D189" s="89" t="s">
        <v>200</v>
      </c>
      <c r="E189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9" s="5" t="str">
        <f>F277</f>
        <v>від 26.01.2022 року № 2718- МР</v>
      </c>
      <c r="G189" s="42">
        <f t="shared" si="5"/>
        <v>8232464</v>
      </c>
      <c r="H189" s="42">
        <v>6452564</v>
      </c>
      <c r="I189" s="42">
        <v>1779900</v>
      </c>
      <c r="J189" s="42"/>
    </row>
    <row r="190" spans="1:10" ht="189" customHeight="1">
      <c r="A190" s="88"/>
      <c r="B190" s="88"/>
      <c r="C190" s="93"/>
      <c r="D190" s="89"/>
      <c r="E190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90" s="7" t="str">
        <f>F290</f>
        <v>від 26.01.2022 року № 2705-МР</v>
      </c>
      <c r="G190" s="42">
        <f t="shared" si="5"/>
        <v>21000000</v>
      </c>
      <c r="H190" s="42">
        <f>42000000-21000000</f>
        <v>21000000</v>
      </c>
      <c r="I190" s="42"/>
      <c r="J190" s="42"/>
    </row>
    <row r="191" spans="1:10" ht="217.5" customHeight="1">
      <c r="A191" s="88"/>
      <c r="B191" s="88"/>
      <c r="C191" s="93"/>
      <c r="D191" s="89"/>
      <c r="E191" s="5" t="str">
        <f>E292</f>
        <v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v>
      </c>
      <c r="F191" s="5" t="str">
        <f>F292</f>
        <v>Проєкт</v>
      </c>
      <c r="G191" s="42">
        <f t="shared" si="5"/>
        <v>659196</v>
      </c>
      <c r="H191" s="42">
        <v>659196</v>
      </c>
      <c r="I191" s="42"/>
      <c r="J191" s="42"/>
    </row>
    <row r="192" spans="1:10" ht="197.25" customHeight="1" hidden="1">
      <c r="A192" s="90" t="s">
        <v>202</v>
      </c>
      <c r="B192" s="90" t="s">
        <v>203</v>
      </c>
      <c r="C192" s="90" t="s">
        <v>62</v>
      </c>
      <c r="D192" s="106" t="s">
        <v>541</v>
      </c>
      <c r="E192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2" s="5" t="str">
        <f>F277</f>
        <v>від 26.01.2022 року № 2718- МР</v>
      </c>
      <c r="G192" s="42">
        <f t="shared" si="5"/>
        <v>0</v>
      </c>
      <c r="H192" s="42"/>
      <c r="I192" s="42"/>
      <c r="J192" s="42"/>
    </row>
    <row r="193" spans="1:10" ht="144.75" customHeight="1">
      <c r="A193" s="91"/>
      <c r="B193" s="91"/>
      <c r="C193" s="91"/>
      <c r="D193" s="107"/>
      <c r="E193" s="7" t="str">
        <f>E293</f>
        <v>Програма охорони навколишнього природного середовища Сумської міської територіальної громади на 2022-2024 роки</v>
      </c>
      <c r="F193" s="7" t="str">
        <f>F293</f>
        <v>Проєкт</v>
      </c>
      <c r="G193" s="42">
        <f t="shared" si="5"/>
        <v>9765000</v>
      </c>
      <c r="H193" s="42"/>
      <c r="I193" s="42">
        <v>9765000</v>
      </c>
      <c r="J193" s="42">
        <v>9765000</v>
      </c>
    </row>
    <row r="194" spans="1:10" ht="186.75" customHeight="1">
      <c r="A194" s="92"/>
      <c r="B194" s="92"/>
      <c r="C194" s="92"/>
      <c r="D194" s="108"/>
      <c r="E194" s="7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4" s="7" t="str">
        <f>F277</f>
        <v>від 26.01.2022 року № 2718- МР</v>
      </c>
      <c r="G194" s="42">
        <f t="shared" si="5"/>
        <v>133590680</v>
      </c>
      <c r="H194" s="42"/>
      <c r="I194" s="42">
        <f>3400000+52390680+81500000-3000000-700000</f>
        <v>133590680</v>
      </c>
      <c r="J194" s="42">
        <f>3400000+52390680+81500000-3000000-700000</f>
        <v>133590680</v>
      </c>
    </row>
    <row r="195" spans="1:10" ht="195" customHeight="1">
      <c r="A195" s="93" t="s">
        <v>204</v>
      </c>
      <c r="B195" s="93" t="s">
        <v>205</v>
      </c>
      <c r="C195" s="93" t="s">
        <v>62</v>
      </c>
      <c r="D195" s="87" t="s">
        <v>542</v>
      </c>
      <c r="E195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5" s="5" t="str">
        <f>F277</f>
        <v>від 26.01.2022 року № 2718- МР</v>
      </c>
      <c r="G195" s="42">
        <f t="shared" si="5"/>
        <v>15000000</v>
      </c>
      <c r="H195" s="42"/>
      <c r="I195" s="42">
        <f>60600000+500000+1700000-20000000-1100000-400000-1100000-1000000-200000-24000000</f>
        <v>15000000</v>
      </c>
      <c r="J195" s="42">
        <f>61100000+1700000-20000000-1100000-400000-1100000-1000000-200000-24000000</f>
        <v>15000000</v>
      </c>
    </row>
    <row r="196" spans="1:10" ht="132.75" customHeight="1" hidden="1">
      <c r="A196" s="93"/>
      <c r="B196" s="93"/>
      <c r="C196" s="93"/>
      <c r="D196" s="87"/>
      <c r="E196" s="7" t="s">
        <v>397</v>
      </c>
      <c r="F196" s="5" t="s">
        <v>334</v>
      </c>
      <c r="G196" s="42">
        <f t="shared" si="5"/>
        <v>0</v>
      </c>
      <c r="H196" s="42"/>
      <c r="I196" s="42"/>
      <c r="J196" s="42"/>
    </row>
    <row r="197" spans="1:10" ht="112.5" customHeight="1" hidden="1">
      <c r="A197" s="93"/>
      <c r="B197" s="93"/>
      <c r="C197" s="93"/>
      <c r="D197" s="87"/>
      <c r="E197" s="7"/>
      <c r="F197" s="5"/>
      <c r="G197" s="42">
        <f t="shared" si="5"/>
        <v>0</v>
      </c>
      <c r="H197" s="42"/>
      <c r="I197" s="42"/>
      <c r="J197" s="42"/>
    </row>
    <row r="198" spans="1:10" ht="184.5" customHeight="1" hidden="1">
      <c r="A198" s="4" t="s">
        <v>161</v>
      </c>
      <c r="B198" s="4" t="s">
        <v>99</v>
      </c>
      <c r="C198" s="4" t="s">
        <v>62</v>
      </c>
      <c r="D198" s="5" t="s">
        <v>100</v>
      </c>
      <c r="E198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8" s="5" t="str">
        <f>F277</f>
        <v>від 26.01.2022 року № 2718- МР</v>
      </c>
      <c r="G198" s="42">
        <f t="shared" si="5"/>
        <v>0</v>
      </c>
      <c r="H198" s="42"/>
      <c r="I198" s="42"/>
      <c r="J198" s="42"/>
    </row>
    <row r="199" spans="1:10" s="3" customFormat="1" ht="177" customHeight="1" hidden="1">
      <c r="A199" s="4" t="s">
        <v>288</v>
      </c>
      <c r="B199" s="4" t="s">
        <v>289</v>
      </c>
      <c r="C199" s="4" t="s">
        <v>4</v>
      </c>
      <c r="D199" s="5" t="s">
        <v>290</v>
      </c>
      <c r="E199" s="7" t="s">
        <v>397</v>
      </c>
      <c r="F199" s="7" t="s">
        <v>397</v>
      </c>
      <c r="G199" s="42">
        <f t="shared" si="5"/>
        <v>0</v>
      </c>
      <c r="H199" s="42"/>
      <c r="I199" s="42"/>
      <c r="J199" s="42"/>
    </row>
    <row r="200" spans="1:10" s="3" customFormat="1" ht="409.5" customHeight="1" hidden="1">
      <c r="A200" s="4" t="s">
        <v>346</v>
      </c>
      <c r="B200" s="4">
        <v>7362</v>
      </c>
      <c r="C200" s="4" t="s">
        <v>4</v>
      </c>
      <c r="D200" s="40" t="s">
        <v>366</v>
      </c>
      <c r="E200" s="5" t="s">
        <v>402</v>
      </c>
      <c r="F200" s="5" t="s">
        <v>402</v>
      </c>
      <c r="G200" s="42">
        <f t="shared" si="5"/>
        <v>0</v>
      </c>
      <c r="H200" s="42"/>
      <c r="I200" s="42"/>
      <c r="J200" s="42"/>
    </row>
    <row r="201" spans="1:10" s="3" customFormat="1" ht="205.5" customHeight="1" hidden="1">
      <c r="A201" s="4" t="s">
        <v>278</v>
      </c>
      <c r="B201" s="4" t="s">
        <v>272</v>
      </c>
      <c r="C201" s="4" t="s">
        <v>4</v>
      </c>
      <c r="D201" s="5" t="s">
        <v>273</v>
      </c>
      <c r="E201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1" s="5" t="str">
        <f>F277</f>
        <v>від 26.01.2022 року № 2718- МР</v>
      </c>
      <c r="G201" s="42">
        <f t="shared" si="5"/>
        <v>0</v>
      </c>
      <c r="H201" s="42"/>
      <c r="I201" s="42"/>
      <c r="J201" s="42"/>
    </row>
    <row r="202" spans="1:10" s="8" customFormat="1" ht="197.25" customHeight="1">
      <c r="A202" s="4" t="s">
        <v>162</v>
      </c>
      <c r="B202" s="4" t="s">
        <v>80</v>
      </c>
      <c r="C202" s="4" t="s">
        <v>25</v>
      </c>
      <c r="D202" s="5" t="s">
        <v>53</v>
      </c>
      <c r="E202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2" s="5" t="str">
        <f>F277</f>
        <v>від 26.01.2022 року № 2718- МР</v>
      </c>
      <c r="G202" s="42">
        <f t="shared" si="5"/>
        <v>2900000</v>
      </c>
      <c r="H202" s="42">
        <v>2900000</v>
      </c>
      <c r="I202" s="42"/>
      <c r="J202" s="42"/>
    </row>
    <row r="203" spans="1:10" s="8" customFormat="1" ht="197.25" customHeight="1" hidden="1">
      <c r="A203" s="93" t="s">
        <v>337</v>
      </c>
      <c r="B203" s="93">
        <v>7670</v>
      </c>
      <c r="C203" s="93" t="s">
        <v>4</v>
      </c>
      <c r="D203" s="87" t="s">
        <v>47</v>
      </c>
      <c r="E203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3" s="5" t="str">
        <f>F277</f>
        <v>від 26.01.2022 року № 2718- МР</v>
      </c>
      <c r="G203" s="42">
        <f t="shared" si="5"/>
        <v>0</v>
      </c>
      <c r="H203" s="42"/>
      <c r="I203" s="42"/>
      <c r="J203" s="42"/>
    </row>
    <row r="204" spans="1:10" s="8" customFormat="1" ht="144" customHeight="1">
      <c r="A204" s="93"/>
      <c r="B204" s="93"/>
      <c r="C204" s="93"/>
      <c r="D204" s="87"/>
      <c r="E204" s="7" t="str">
        <f>E293</f>
        <v>Програма охорони навколишнього природного середовища Сумської міської територіальної громади на 2022-2024 роки</v>
      </c>
      <c r="F204" s="7" t="str">
        <f>F293</f>
        <v>Проєкт</v>
      </c>
      <c r="G204" s="42">
        <f t="shared" si="5"/>
        <v>47115000</v>
      </c>
      <c r="H204" s="42"/>
      <c r="I204" s="42">
        <f>47115000</f>
        <v>47115000</v>
      </c>
      <c r="J204" s="42">
        <f>47115000</f>
        <v>47115000</v>
      </c>
    </row>
    <row r="205" spans="1:10" s="3" customFormat="1" ht="316.5" customHeight="1">
      <c r="A205" s="93" t="s">
        <v>236</v>
      </c>
      <c r="B205" s="93" t="s">
        <v>237</v>
      </c>
      <c r="C205" s="93" t="s">
        <v>4</v>
      </c>
      <c r="D205" s="87" t="s">
        <v>253</v>
      </c>
      <c r="E205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5" s="5" t="str">
        <f>F277</f>
        <v>від 26.01.2022 року № 2718- МР</v>
      </c>
      <c r="G205" s="42">
        <f>H205+I205</f>
        <v>855661</v>
      </c>
      <c r="H205" s="42"/>
      <c r="I205" s="42">
        <f>2208261-I206</f>
        <v>855661</v>
      </c>
      <c r="J205" s="42"/>
    </row>
    <row r="206" spans="1:10" s="3" customFormat="1" ht="149.25" customHeight="1">
      <c r="A206" s="93"/>
      <c r="B206" s="93"/>
      <c r="C206" s="93"/>
      <c r="D206" s="87"/>
      <c r="E206" s="7" t="str">
        <f>E298</f>
        <v>Цільова програма капітального ремонту, модернізації, заміни та диспетчеризації ліфтів на 2022-2024 роки </v>
      </c>
      <c r="F206" s="7" t="str">
        <f>F298</f>
        <v>від 26.01.2022 року № 2717-МР </v>
      </c>
      <c r="G206" s="42">
        <f t="shared" si="5"/>
        <v>1352600</v>
      </c>
      <c r="H206" s="42"/>
      <c r="I206" s="42">
        <v>1352600</v>
      </c>
      <c r="J206" s="42"/>
    </row>
    <row r="207" spans="1:10" s="3" customFormat="1" ht="239.25" customHeight="1" hidden="1">
      <c r="A207" s="4" t="s">
        <v>373</v>
      </c>
      <c r="B207" s="4">
        <v>8110</v>
      </c>
      <c r="C207" s="4" t="s">
        <v>89</v>
      </c>
      <c r="D207" s="5" t="s">
        <v>374</v>
      </c>
      <c r="E207" s="5" t="str">
        <f>E287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207" s="5" t="str">
        <f>F287</f>
        <v>від 27.10.2021 року № 2001-МР</v>
      </c>
      <c r="G207" s="42">
        <f t="shared" si="5"/>
        <v>0</v>
      </c>
      <c r="H207" s="42"/>
      <c r="I207" s="42"/>
      <c r="J207" s="42"/>
    </row>
    <row r="208" spans="1:10" ht="221.25" customHeight="1" hidden="1">
      <c r="A208" s="4" t="s">
        <v>372</v>
      </c>
      <c r="B208" s="4">
        <v>8230</v>
      </c>
      <c r="C208" s="4" t="s">
        <v>187</v>
      </c>
      <c r="D208" s="5" t="s">
        <v>188</v>
      </c>
      <c r="E208" s="5" t="s">
        <v>402</v>
      </c>
      <c r="F208" s="5" t="s">
        <v>392</v>
      </c>
      <c r="G208" s="42">
        <f t="shared" si="5"/>
        <v>0</v>
      </c>
      <c r="H208" s="42"/>
      <c r="I208" s="42"/>
      <c r="J208" s="42"/>
    </row>
    <row r="209" spans="1:10" ht="153" customHeight="1">
      <c r="A209" s="4" t="s">
        <v>164</v>
      </c>
      <c r="B209" s="4" t="s">
        <v>76</v>
      </c>
      <c r="C209" s="4" t="s">
        <v>12</v>
      </c>
      <c r="D209" s="5" t="s">
        <v>77</v>
      </c>
      <c r="E209" s="7" t="str">
        <f>E293</f>
        <v>Програма охорони навколишнього природного середовища Сумської міської територіальної громади на 2022-2024 роки</v>
      </c>
      <c r="F209" s="7" t="str">
        <f>F293</f>
        <v>Проєкт</v>
      </c>
      <c r="G209" s="42">
        <f t="shared" si="5"/>
        <v>3591000</v>
      </c>
      <c r="H209" s="42"/>
      <c r="I209" s="42">
        <v>3591000</v>
      </c>
      <c r="J209" s="42"/>
    </row>
    <row r="210" spans="1:10" ht="180" customHeight="1" hidden="1">
      <c r="A210" s="4" t="s">
        <v>474</v>
      </c>
      <c r="B210" s="4">
        <v>8861</v>
      </c>
      <c r="C210" s="4" t="s">
        <v>4</v>
      </c>
      <c r="D210" s="5" t="s">
        <v>448</v>
      </c>
      <c r="E210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0" s="5" t="str">
        <f>F277</f>
        <v>від 26.01.2022 року № 2718- МР</v>
      </c>
      <c r="G210" s="42">
        <f t="shared" si="5"/>
        <v>0</v>
      </c>
      <c r="H210" s="42"/>
      <c r="I210" s="42"/>
      <c r="J210" s="42"/>
    </row>
    <row r="211" spans="1:10" s="3" customFormat="1" ht="191.25" customHeight="1">
      <c r="A211" s="4" t="s">
        <v>165</v>
      </c>
      <c r="B211" s="4" t="s">
        <v>101</v>
      </c>
      <c r="C211" s="4" t="s">
        <v>4</v>
      </c>
      <c r="D211" s="5" t="s">
        <v>543</v>
      </c>
      <c r="E211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1" s="5" t="str">
        <f>F277</f>
        <v>від 26.01.2022 року № 2718- МР</v>
      </c>
      <c r="G211" s="42">
        <f t="shared" si="5"/>
        <v>-7754092</v>
      </c>
      <c r="H211" s="42"/>
      <c r="I211" s="42">
        <v>-7754092</v>
      </c>
      <c r="J211" s="42">
        <v>-7754092</v>
      </c>
    </row>
    <row r="212" spans="1:10" s="3" customFormat="1" ht="206.25" customHeight="1">
      <c r="A212" s="4" t="s">
        <v>558</v>
      </c>
      <c r="B212" s="4" t="s">
        <v>559</v>
      </c>
      <c r="C212" s="4" t="s">
        <v>26</v>
      </c>
      <c r="D212" s="5" t="s">
        <v>560</v>
      </c>
      <c r="E212" s="7" t="str">
        <f>E266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12" s="7" t="str">
        <f>F266</f>
        <v>від 26.01.2022 року № 2705-МР</v>
      </c>
      <c r="G212" s="42">
        <f t="shared" si="5"/>
        <v>800000</v>
      </c>
      <c r="H212" s="42"/>
      <c r="I212" s="42">
        <v>800000</v>
      </c>
      <c r="J212" s="42">
        <v>800000</v>
      </c>
    </row>
    <row r="213" spans="1:10" s="8" customFormat="1" ht="189" customHeight="1">
      <c r="A213" s="6" t="s">
        <v>163</v>
      </c>
      <c r="B213" s="6" t="s">
        <v>74</v>
      </c>
      <c r="C213" s="4" t="s">
        <v>26</v>
      </c>
      <c r="D213" s="5" t="s">
        <v>75</v>
      </c>
      <c r="E213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3" s="5" t="str">
        <f>F277</f>
        <v>від 26.01.2022 року № 2718- МР</v>
      </c>
      <c r="G213" s="42">
        <f t="shared" si="5"/>
        <v>12000000</v>
      </c>
      <c r="H213" s="42">
        <v>8896240</v>
      </c>
      <c r="I213" s="42">
        <v>3103760</v>
      </c>
      <c r="J213" s="42">
        <v>3103760</v>
      </c>
    </row>
    <row r="214" spans="1:10" s="2" customFormat="1" ht="156.75" customHeight="1" hidden="1">
      <c r="A214" s="10"/>
      <c r="B214" s="10"/>
      <c r="C214" s="10"/>
      <c r="D214" s="74" t="s">
        <v>381</v>
      </c>
      <c r="E214" s="74"/>
      <c r="F214" s="74"/>
      <c r="G214" s="46">
        <f>SUM(G215)</f>
        <v>0</v>
      </c>
      <c r="H214" s="46">
        <f>SUM(H215)</f>
        <v>0</v>
      </c>
      <c r="I214" s="46">
        <f>SUM(I215)</f>
        <v>0</v>
      </c>
      <c r="J214" s="46">
        <f>SUM(J215)</f>
        <v>0</v>
      </c>
    </row>
    <row r="215" spans="1:10" ht="195" customHeight="1" hidden="1">
      <c r="A215" s="6" t="s">
        <v>380</v>
      </c>
      <c r="B215" s="6" t="s">
        <v>69</v>
      </c>
      <c r="C215" s="4" t="s">
        <v>2</v>
      </c>
      <c r="D215" s="5" t="s">
        <v>70</v>
      </c>
      <c r="E215" s="5" t="s">
        <v>400</v>
      </c>
      <c r="F215" s="5" t="s">
        <v>333</v>
      </c>
      <c r="G215" s="42">
        <f>H215+I215</f>
        <v>0</v>
      </c>
      <c r="H215" s="42"/>
      <c r="I215" s="42"/>
      <c r="J215" s="42"/>
    </row>
    <row r="216" spans="1:10" s="2" customFormat="1" ht="156.75" customHeight="1">
      <c r="A216" s="10"/>
      <c r="B216" s="10"/>
      <c r="C216" s="10"/>
      <c r="D216" s="74" t="s">
        <v>169</v>
      </c>
      <c r="E216" s="74"/>
      <c r="F216" s="74"/>
      <c r="G216" s="46">
        <f>SUM(G217:G245)</f>
        <v>350323909</v>
      </c>
      <c r="H216" s="46">
        <f>SUM(H217:H245)</f>
        <v>2241538</v>
      </c>
      <c r="I216" s="46">
        <f>SUM(I217:I245)</f>
        <v>348082371</v>
      </c>
      <c r="J216" s="46">
        <f>SUM(J217:J245)</f>
        <v>343937107</v>
      </c>
    </row>
    <row r="217" spans="1:10" ht="174" customHeight="1" hidden="1">
      <c r="A217" s="6" t="s">
        <v>170</v>
      </c>
      <c r="B217" s="6" t="s">
        <v>69</v>
      </c>
      <c r="C217" s="4" t="s">
        <v>2</v>
      </c>
      <c r="D217" s="5" t="s">
        <v>70</v>
      </c>
      <c r="E217" s="5" t="s">
        <v>400</v>
      </c>
      <c r="F217" s="5" t="s">
        <v>333</v>
      </c>
      <c r="G217" s="42">
        <f aca="true" t="shared" si="6" ref="G217:G245">H217+I217</f>
        <v>0</v>
      </c>
      <c r="H217" s="42"/>
      <c r="I217" s="42"/>
      <c r="J217" s="42"/>
    </row>
    <row r="218" spans="1:10" ht="174" customHeight="1">
      <c r="A218" s="6" t="s">
        <v>557</v>
      </c>
      <c r="B218" s="6" t="s">
        <v>36</v>
      </c>
      <c r="C218" s="4" t="s">
        <v>14</v>
      </c>
      <c r="D218" s="5" t="s">
        <v>81</v>
      </c>
      <c r="E218" s="5" t="str">
        <f>E275</f>
        <v>Комплексна програма Сумської міської територіальної громади «Освіта на 2022 - 2024 роки» </v>
      </c>
      <c r="F218" s="5" t="str">
        <f>F275</f>
        <v>від 24.11.2021 року № 2512 - МР</v>
      </c>
      <c r="G218" s="42">
        <f>H218+I218</f>
        <v>6833436</v>
      </c>
      <c r="H218" s="42"/>
      <c r="I218" s="42">
        <f>4915036+1918400</f>
        <v>6833436</v>
      </c>
      <c r="J218" s="42">
        <f>4915036+1918400</f>
        <v>6833436</v>
      </c>
    </row>
    <row r="219" spans="1:10" ht="174" customHeight="1">
      <c r="A219" s="6" t="s">
        <v>561</v>
      </c>
      <c r="B219" s="6" t="s">
        <v>563</v>
      </c>
      <c r="C219" s="4" t="s">
        <v>15</v>
      </c>
      <c r="D219" s="5" t="s">
        <v>433</v>
      </c>
      <c r="E219" s="5" t="str">
        <f>E275</f>
        <v>Комплексна програма Сумської міської територіальної громади «Освіта на 2022 - 2024 роки» </v>
      </c>
      <c r="F219" s="5" t="str">
        <f>F275</f>
        <v>від 24.11.2021 року № 2512 - МР</v>
      </c>
      <c r="G219" s="42">
        <f>H219+I219</f>
        <v>6050000</v>
      </c>
      <c r="H219" s="42"/>
      <c r="I219" s="42">
        <v>6050000</v>
      </c>
      <c r="J219" s="42">
        <v>6050000</v>
      </c>
    </row>
    <row r="220" spans="1:10" ht="221.25">
      <c r="A220" s="6" t="s">
        <v>562</v>
      </c>
      <c r="B220" s="6" t="s">
        <v>564</v>
      </c>
      <c r="C220" s="4" t="s">
        <v>33</v>
      </c>
      <c r="D220" s="5" t="s">
        <v>365</v>
      </c>
      <c r="E220" s="5" t="str">
        <f aca="true" t="shared" si="7" ref="E220:F222">E275</f>
        <v>Комплексна програма Сумської міської територіальної громади «Освіта на 2022 - 2024 роки» </v>
      </c>
      <c r="F220" s="5" t="str">
        <f t="shared" si="7"/>
        <v>від 24.11.2021 року № 2512 - МР</v>
      </c>
      <c r="G220" s="42">
        <f>H220+I220</f>
        <v>831600</v>
      </c>
      <c r="H220" s="42"/>
      <c r="I220" s="42">
        <v>831600</v>
      </c>
      <c r="J220" s="42">
        <v>831600</v>
      </c>
    </row>
    <row r="221" spans="1:10" ht="143.25" customHeight="1">
      <c r="A221" s="6" t="s">
        <v>566</v>
      </c>
      <c r="B221" s="6" t="s">
        <v>37</v>
      </c>
      <c r="C221" s="4"/>
      <c r="D221" s="5" t="s">
        <v>48</v>
      </c>
      <c r="E221" s="7" t="str">
        <f t="shared" si="7"/>
        <v>Комплексна Програма Сумської міської територіальної громади «Охорона здоров’я» на 2022-2024 роки»</v>
      </c>
      <c r="F221" s="7" t="str">
        <f t="shared" si="7"/>
        <v>від 26.01.2022 року № 2713- МР</v>
      </c>
      <c r="G221" s="42">
        <f>H221+I221</f>
        <v>5000000</v>
      </c>
      <c r="H221" s="42"/>
      <c r="I221" s="42">
        <v>5000000</v>
      </c>
      <c r="J221" s="42">
        <v>5000000</v>
      </c>
    </row>
    <row r="222" spans="1:10" ht="204" customHeight="1">
      <c r="A222" s="4" t="s">
        <v>171</v>
      </c>
      <c r="B222" s="4" t="s">
        <v>97</v>
      </c>
      <c r="C222" s="4" t="s">
        <v>8</v>
      </c>
      <c r="D222" s="5" t="s">
        <v>98</v>
      </c>
      <c r="E222" s="5" t="str">
        <f t="shared" si="7"/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2" s="5" t="str">
        <f t="shared" si="7"/>
        <v>від 26.01.2022 року № 2718- МР</v>
      </c>
      <c r="G222" s="42">
        <f t="shared" si="6"/>
        <v>55800000</v>
      </c>
      <c r="H222" s="42"/>
      <c r="I222" s="42">
        <f>32000000+4800000-2600000+19800000+500000+1000000+300000</f>
        <v>55800000</v>
      </c>
      <c r="J222" s="42">
        <f>32000000+4800000-2600000+19800000+500000+1000000+300000</f>
        <v>55800000</v>
      </c>
    </row>
    <row r="223" spans="1:10" s="3" customFormat="1" ht="221.25" customHeight="1" hidden="1">
      <c r="A223" s="4" t="s">
        <v>291</v>
      </c>
      <c r="B223" s="4" t="s">
        <v>292</v>
      </c>
      <c r="C223" s="4" t="s">
        <v>23</v>
      </c>
      <c r="D223" s="5" t="s">
        <v>293</v>
      </c>
      <c r="E223" s="7" t="s">
        <v>403</v>
      </c>
      <c r="F223" s="5" t="s">
        <v>392</v>
      </c>
      <c r="G223" s="42">
        <f t="shared" si="6"/>
        <v>0</v>
      </c>
      <c r="H223" s="42"/>
      <c r="I223" s="42"/>
      <c r="J223" s="42"/>
    </row>
    <row r="224" spans="1:10" s="3" customFormat="1" ht="158.25" customHeight="1" hidden="1">
      <c r="A224" s="4" t="s">
        <v>300</v>
      </c>
      <c r="B224" s="4" t="s">
        <v>301</v>
      </c>
      <c r="C224" s="4" t="s">
        <v>23</v>
      </c>
      <c r="D224" s="65" t="s">
        <v>302</v>
      </c>
      <c r="E224" s="5" t="s">
        <v>407</v>
      </c>
      <c r="F224" s="5" t="s">
        <v>408</v>
      </c>
      <c r="G224" s="42">
        <f t="shared" si="6"/>
        <v>0</v>
      </c>
      <c r="H224" s="42"/>
      <c r="I224" s="42"/>
      <c r="J224" s="42"/>
    </row>
    <row r="225" spans="1:10" s="3" customFormat="1" ht="300.75" customHeight="1">
      <c r="A225" s="4" t="s">
        <v>172</v>
      </c>
      <c r="B225" s="4" t="s">
        <v>102</v>
      </c>
      <c r="C225" s="4" t="s">
        <v>23</v>
      </c>
      <c r="D225" s="5" t="s">
        <v>544</v>
      </c>
      <c r="E225" s="7" t="str">
        <f>E291</f>
        <v>Програма молодіжного житлового кредитування Сумської міської територіальної громади на 2022-2024 роки</v>
      </c>
      <c r="F225" s="7" t="str">
        <f>F291</f>
        <v>від 29.09.2021 року № 1602-МР</v>
      </c>
      <c r="G225" s="42">
        <f t="shared" si="6"/>
        <v>110579</v>
      </c>
      <c r="H225" s="42"/>
      <c r="I225" s="42">
        <v>110579</v>
      </c>
      <c r="J225" s="42"/>
    </row>
    <row r="226" spans="1:10" s="3" customFormat="1" ht="175.5" customHeight="1" hidden="1">
      <c r="A226" s="4" t="s">
        <v>336</v>
      </c>
      <c r="B226" s="4">
        <v>6090</v>
      </c>
      <c r="C226" s="4" t="s">
        <v>201</v>
      </c>
      <c r="D226" s="5" t="s">
        <v>338</v>
      </c>
      <c r="E226" s="7" t="s">
        <v>403</v>
      </c>
      <c r="F226" s="5" t="s">
        <v>392</v>
      </c>
      <c r="G226" s="42">
        <f t="shared" si="6"/>
        <v>0</v>
      </c>
      <c r="H226" s="42"/>
      <c r="I226" s="42"/>
      <c r="J226" s="42"/>
    </row>
    <row r="227" spans="1:10" ht="190.5" customHeight="1">
      <c r="A227" s="4" t="s">
        <v>206</v>
      </c>
      <c r="B227" s="4" t="s">
        <v>203</v>
      </c>
      <c r="C227" s="4" t="s">
        <v>62</v>
      </c>
      <c r="D227" s="40" t="s">
        <v>541</v>
      </c>
      <c r="E227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7" s="7" t="str">
        <f>F290</f>
        <v>від 26.01.2022 року № 2705-МР</v>
      </c>
      <c r="G227" s="42">
        <f t="shared" si="6"/>
        <v>2000000</v>
      </c>
      <c r="H227" s="42"/>
      <c r="I227" s="42">
        <v>2000000</v>
      </c>
      <c r="J227" s="42">
        <v>2000000</v>
      </c>
    </row>
    <row r="228" spans="1:10" s="3" customFormat="1" ht="221.25" customHeight="1" hidden="1">
      <c r="A228" s="93" t="s">
        <v>207</v>
      </c>
      <c r="B228" s="93" t="s">
        <v>208</v>
      </c>
      <c r="C228" s="93" t="s">
        <v>62</v>
      </c>
      <c r="D228" s="80" t="s">
        <v>444</v>
      </c>
      <c r="E228" s="7" t="s">
        <v>403</v>
      </c>
      <c r="F228" s="5" t="s">
        <v>392</v>
      </c>
      <c r="G228" s="42">
        <f t="shared" si="6"/>
        <v>0</v>
      </c>
      <c r="H228" s="42"/>
      <c r="I228" s="42"/>
      <c r="J228" s="42"/>
    </row>
    <row r="229" spans="1:10" s="3" customFormat="1" ht="187.5" customHeight="1">
      <c r="A229" s="93"/>
      <c r="B229" s="93"/>
      <c r="C229" s="93"/>
      <c r="D229" s="81" t="s">
        <v>441</v>
      </c>
      <c r="E22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9" s="7" t="str">
        <f>F290</f>
        <v>від 26.01.2022 року № 2705-МР</v>
      </c>
      <c r="G229" s="42">
        <f t="shared" si="6"/>
        <v>7500000</v>
      </c>
      <c r="H229" s="42"/>
      <c r="I229" s="42">
        <f>7500000+300000-300000</f>
        <v>7500000</v>
      </c>
      <c r="J229" s="42">
        <f>7500000+300000-300000</f>
        <v>7500000</v>
      </c>
    </row>
    <row r="230" spans="1:10" s="3" customFormat="1" ht="185.25" customHeight="1">
      <c r="A230" s="4" t="s">
        <v>209</v>
      </c>
      <c r="B230" s="4" t="s">
        <v>210</v>
      </c>
      <c r="C230" s="4" t="s">
        <v>62</v>
      </c>
      <c r="D230" s="40" t="s">
        <v>445</v>
      </c>
      <c r="E230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0" s="7" t="str">
        <f>F290</f>
        <v>від 26.01.2022 року № 2705-МР</v>
      </c>
      <c r="G230" s="42">
        <f t="shared" si="6"/>
        <v>3000000</v>
      </c>
      <c r="H230" s="42"/>
      <c r="I230" s="42">
        <v>3000000</v>
      </c>
      <c r="J230" s="42">
        <v>3000000</v>
      </c>
    </row>
    <row r="231" spans="1:10" s="3" customFormat="1" ht="185.25" customHeight="1">
      <c r="A231" s="4" t="s">
        <v>468</v>
      </c>
      <c r="B231" s="4">
        <v>7324</v>
      </c>
      <c r="C231" s="4">
        <v>443</v>
      </c>
      <c r="D231" s="40" t="s">
        <v>443</v>
      </c>
      <c r="E231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1" s="7" t="str">
        <f>F290</f>
        <v>від 26.01.2022 року № 2705-МР</v>
      </c>
      <c r="G231" s="42">
        <f t="shared" si="6"/>
        <v>300000</v>
      </c>
      <c r="H231" s="42"/>
      <c r="I231" s="42">
        <v>300000</v>
      </c>
      <c r="J231" s="42">
        <v>300000</v>
      </c>
    </row>
    <row r="232" spans="1:10" s="3" customFormat="1" ht="193.5" customHeight="1">
      <c r="A232" s="4" t="s">
        <v>211</v>
      </c>
      <c r="B232" s="4" t="s">
        <v>212</v>
      </c>
      <c r="C232" s="4" t="s">
        <v>62</v>
      </c>
      <c r="D232" s="40" t="s">
        <v>440</v>
      </c>
      <c r="E232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2" s="7" t="str">
        <f>F290</f>
        <v>від 26.01.2022 року № 2705-МР</v>
      </c>
      <c r="G232" s="42">
        <f t="shared" si="6"/>
        <v>20150000</v>
      </c>
      <c r="H232" s="42"/>
      <c r="I232" s="42">
        <f>20768133-768133+150000</f>
        <v>20150000</v>
      </c>
      <c r="J232" s="42">
        <f>20768133-768133+150000</f>
        <v>20150000</v>
      </c>
    </row>
    <row r="233" spans="1:10" ht="183.75" customHeight="1">
      <c r="A233" s="93" t="s">
        <v>213</v>
      </c>
      <c r="B233" s="93" t="s">
        <v>205</v>
      </c>
      <c r="C233" s="93" t="s">
        <v>62</v>
      </c>
      <c r="D233" s="40" t="s">
        <v>446</v>
      </c>
      <c r="E233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3" s="7" t="str">
        <f>F290</f>
        <v>від 26.01.2022 року № 2705-МР</v>
      </c>
      <c r="G233" s="42">
        <f t="shared" si="6"/>
        <v>48489651</v>
      </c>
      <c r="H233" s="42"/>
      <c r="I233" s="42">
        <f>2880000+239651+21250000+600000+2000000-600000-2000000-380000+500000+24000000</f>
        <v>48489651</v>
      </c>
      <c r="J233" s="42">
        <f>2880000+239651+21250000+600000+2000000-600000-2000000-380000+500000+24000000</f>
        <v>48489651</v>
      </c>
    </row>
    <row r="234" spans="1:10" ht="157.5" customHeight="1" hidden="1">
      <c r="A234" s="93"/>
      <c r="B234" s="93"/>
      <c r="C234" s="93"/>
      <c r="D234" s="40"/>
      <c r="E234" s="7" t="s">
        <v>397</v>
      </c>
      <c r="F234" s="5" t="s">
        <v>334</v>
      </c>
      <c r="G234" s="42">
        <f t="shared" si="6"/>
        <v>0</v>
      </c>
      <c r="H234" s="42"/>
      <c r="I234" s="42"/>
      <c r="J234" s="42"/>
    </row>
    <row r="235" spans="1:10" ht="223.5" customHeight="1">
      <c r="A235" s="4" t="s">
        <v>262</v>
      </c>
      <c r="B235" s="4" t="s">
        <v>99</v>
      </c>
      <c r="C235" s="4" t="s">
        <v>62</v>
      </c>
      <c r="D235" s="58" t="s">
        <v>100</v>
      </c>
      <c r="E235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5" s="7" t="str">
        <f>F290</f>
        <v>від 26.01.2022 року № 2705-МР</v>
      </c>
      <c r="G235" s="42">
        <f t="shared" si="6"/>
        <v>500000</v>
      </c>
      <c r="H235" s="42"/>
      <c r="I235" s="42">
        <v>500000</v>
      </c>
      <c r="J235" s="42">
        <v>500000</v>
      </c>
    </row>
    <row r="236" spans="1:10" s="3" customFormat="1" ht="185.25" customHeight="1" hidden="1">
      <c r="A236" s="93" t="s">
        <v>303</v>
      </c>
      <c r="B236" s="93" t="s">
        <v>289</v>
      </c>
      <c r="C236" s="93" t="s">
        <v>4</v>
      </c>
      <c r="D236" s="87" t="s">
        <v>290</v>
      </c>
      <c r="E236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6" s="7" t="str">
        <f>F290</f>
        <v>від 26.01.2022 року № 2705-МР</v>
      </c>
      <c r="G236" s="42">
        <f t="shared" si="6"/>
        <v>0</v>
      </c>
      <c r="H236" s="42"/>
      <c r="I236" s="42"/>
      <c r="J236" s="42"/>
    </row>
    <row r="237" spans="1:10" s="3" customFormat="1" ht="180.75" customHeight="1">
      <c r="A237" s="93"/>
      <c r="B237" s="93"/>
      <c r="C237" s="93"/>
      <c r="D237" s="87"/>
      <c r="E237" s="7" t="str">
        <f>E293</f>
        <v>Програма охорони навколишнього природного середовища Сумської міської територіальної громади на 2022-2024 роки</v>
      </c>
      <c r="F237" s="7" t="str">
        <f>F293</f>
        <v>Проєкт</v>
      </c>
      <c r="G237" s="42">
        <f t="shared" si="6"/>
        <v>21844084</v>
      </c>
      <c r="H237" s="42"/>
      <c r="I237" s="42">
        <v>21844084</v>
      </c>
      <c r="J237" s="42">
        <v>21844084</v>
      </c>
    </row>
    <row r="238" spans="1:10" s="3" customFormat="1" ht="3" customHeight="1" hidden="1">
      <c r="A238" s="4" t="s">
        <v>287</v>
      </c>
      <c r="B238" s="4" t="s">
        <v>272</v>
      </c>
      <c r="C238" s="4" t="s">
        <v>4</v>
      </c>
      <c r="D238" s="5" t="s">
        <v>273</v>
      </c>
      <c r="E238" s="7" t="s">
        <v>403</v>
      </c>
      <c r="F238" s="5" t="s">
        <v>392</v>
      </c>
      <c r="G238" s="42">
        <f t="shared" si="6"/>
        <v>0</v>
      </c>
      <c r="H238" s="42"/>
      <c r="I238" s="42"/>
      <c r="J238" s="42"/>
    </row>
    <row r="239" spans="1:10" s="3" customFormat="1" ht="187.5" customHeight="1" hidden="1">
      <c r="A239" s="4" t="s">
        <v>341</v>
      </c>
      <c r="B239" s="4">
        <v>7370</v>
      </c>
      <c r="C239" s="4" t="s">
        <v>4</v>
      </c>
      <c r="D239" s="5" t="s">
        <v>306</v>
      </c>
      <c r="E23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9" s="7" t="str">
        <f>F290</f>
        <v>від 26.01.2022 року № 2705-МР</v>
      </c>
      <c r="G239" s="42">
        <f t="shared" si="6"/>
        <v>0</v>
      </c>
      <c r="H239" s="42"/>
      <c r="I239" s="42"/>
      <c r="J239" s="42"/>
    </row>
    <row r="240" spans="1:10" s="3" customFormat="1" ht="221.25" customHeight="1" hidden="1">
      <c r="A240" s="4" t="s">
        <v>280</v>
      </c>
      <c r="B240" s="4" t="s">
        <v>281</v>
      </c>
      <c r="C240" s="4" t="s">
        <v>249</v>
      </c>
      <c r="D240" s="5" t="s">
        <v>282</v>
      </c>
      <c r="E240" s="5" t="s">
        <v>402</v>
      </c>
      <c r="F240" s="5" t="s">
        <v>392</v>
      </c>
      <c r="G240" s="42">
        <f t="shared" si="6"/>
        <v>0</v>
      </c>
      <c r="H240" s="42"/>
      <c r="I240" s="42"/>
      <c r="J240" s="42"/>
    </row>
    <row r="241" spans="1:10" s="3" customFormat="1" ht="228.75" customHeight="1" hidden="1">
      <c r="A241" s="4" t="s">
        <v>295</v>
      </c>
      <c r="B241" s="4" t="s">
        <v>296</v>
      </c>
      <c r="C241" s="4" t="s">
        <v>249</v>
      </c>
      <c r="D241" s="82" t="s">
        <v>297</v>
      </c>
      <c r="E241" s="7" t="s">
        <v>403</v>
      </c>
      <c r="F241" s="5" t="s">
        <v>392</v>
      </c>
      <c r="G241" s="42">
        <f t="shared" si="6"/>
        <v>0</v>
      </c>
      <c r="H241" s="42"/>
      <c r="I241" s="42"/>
      <c r="J241" s="42"/>
    </row>
    <row r="242" spans="1:10" ht="151.5" customHeight="1">
      <c r="A242" s="4" t="s">
        <v>173</v>
      </c>
      <c r="B242" s="4" t="s">
        <v>80</v>
      </c>
      <c r="C242" s="4" t="s">
        <v>25</v>
      </c>
      <c r="D242" s="5" t="s">
        <v>53</v>
      </c>
      <c r="E242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242" s="5" t="str">
        <f>F295</f>
        <v>від 26.01.2022 року № 2715-МР </v>
      </c>
      <c r="G242" s="42">
        <f t="shared" si="6"/>
        <v>170375064</v>
      </c>
      <c r="H242" s="42">
        <v>741538</v>
      </c>
      <c r="I242" s="42">
        <f>160322382+3995190+5315954</f>
        <v>169633526</v>
      </c>
      <c r="J242" s="42">
        <f>160322382+5315954</f>
        <v>165638336</v>
      </c>
    </row>
    <row r="243" spans="1:10" s="3" customFormat="1" ht="409.5" customHeight="1" hidden="1">
      <c r="A243" s="4" t="s">
        <v>332</v>
      </c>
      <c r="B243" s="4" t="s">
        <v>237</v>
      </c>
      <c r="C243" s="4" t="s">
        <v>4</v>
      </c>
      <c r="D243" s="5" t="s">
        <v>253</v>
      </c>
      <c r="E243" s="7" t="e">
        <f>#REF!</f>
        <v>#REF!</v>
      </c>
      <c r="F243" s="5"/>
      <c r="G243" s="42">
        <f t="shared" si="6"/>
        <v>0</v>
      </c>
      <c r="H243" s="42"/>
      <c r="I243" s="42"/>
      <c r="J243" s="42"/>
    </row>
    <row r="244" spans="1:10" s="3" customFormat="1" ht="330" customHeight="1">
      <c r="A244" s="4" t="s">
        <v>285</v>
      </c>
      <c r="B244" s="4" t="s">
        <v>283</v>
      </c>
      <c r="C244" s="4" t="s">
        <v>3</v>
      </c>
      <c r="D244" s="5" t="s">
        <v>540</v>
      </c>
      <c r="E244" s="7" t="str">
        <f>E291</f>
        <v>Програма молодіжного житлового кредитування Сумської міської територіальної громади на 2022-2024 роки</v>
      </c>
      <c r="F244" s="7" t="str">
        <f>F291</f>
        <v>від 29.09.2021 року № 1602-МР</v>
      </c>
      <c r="G244" s="42">
        <f t="shared" si="6"/>
        <v>2639495</v>
      </c>
      <c r="H244" s="42">
        <v>1500000</v>
      </c>
      <c r="I244" s="42">
        <v>1139495</v>
      </c>
      <c r="J244" s="42"/>
    </row>
    <row r="245" spans="1:10" s="3" customFormat="1" ht="261" customHeight="1">
      <c r="A245" s="4" t="s">
        <v>286</v>
      </c>
      <c r="B245" s="4" t="s">
        <v>284</v>
      </c>
      <c r="C245" s="4" t="s">
        <v>3</v>
      </c>
      <c r="D245" s="5" t="s">
        <v>539</v>
      </c>
      <c r="E245" s="7" t="str">
        <f>E291</f>
        <v>Програма молодіжного житлового кредитування Сумської міської територіальної громади на 2022-2024 роки</v>
      </c>
      <c r="F245" s="7" t="str">
        <f>F291</f>
        <v>від 29.09.2021 року № 1602-МР</v>
      </c>
      <c r="G245" s="42">
        <f t="shared" si="6"/>
        <v>-1100000</v>
      </c>
      <c r="H245" s="42"/>
      <c r="I245" s="42">
        <v>-1100000</v>
      </c>
      <c r="J245" s="42"/>
    </row>
    <row r="246" spans="1:10" s="2" customFormat="1" ht="141.75" customHeight="1">
      <c r="A246" s="10"/>
      <c r="B246" s="10"/>
      <c r="C246" s="10"/>
      <c r="D246" s="74" t="s">
        <v>174</v>
      </c>
      <c r="E246" s="83"/>
      <c r="F246" s="83"/>
      <c r="G246" s="46">
        <f>SUM(G247:G252)</f>
        <v>4512482</v>
      </c>
      <c r="H246" s="46">
        <f>SUM(H247:H252)</f>
        <v>3575000</v>
      </c>
      <c r="I246" s="46">
        <f>SUM(I247:I252)</f>
        <v>937482</v>
      </c>
      <c r="J246" s="46">
        <f>SUM(J247:J252)</f>
        <v>0</v>
      </c>
    </row>
    <row r="247" spans="1:10" ht="180" customHeight="1">
      <c r="A247" s="4" t="s">
        <v>175</v>
      </c>
      <c r="B247" s="4" t="s">
        <v>69</v>
      </c>
      <c r="C247" s="4" t="s">
        <v>2</v>
      </c>
      <c r="D247" s="5" t="s">
        <v>410</v>
      </c>
      <c r="E247" s="5" t="str">
        <f>E274</f>
        <v>Програма «Відкритий інформаційний простір Сумської міської територіальної громади» на 2022-2024 роки</v>
      </c>
      <c r="F247" s="5" t="str">
        <f>F274</f>
        <v>Проєкт</v>
      </c>
      <c r="G247" s="42">
        <f aca="true" t="shared" si="8" ref="G247:G252">H247+I247</f>
        <v>42500</v>
      </c>
      <c r="H247" s="42">
        <v>42500</v>
      </c>
      <c r="I247" s="42"/>
      <c r="J247" s="42"/>
    </row>
    <row r="248" spans="1:10" ht="208.5" customHeight="1">
      <c r="A248" s="4" t="s">
        <v>250</v>
      </c>
      <c r="B248" s="4" t="s">
        <v>181</v>
      </c>
      <c r="C248" s="4" t="s">
        <v>201</v>
      </c>
      <c r="D248" s="5" t="s">
        <v>200</v>
      </c>
      <c r="E248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48" s="5" t="str">
        <f>F277</f>
        <v>від 26.01.2022 року № 2718- МР</v>
      </c>
      <c r="G248" s="42">
        <f t="shared" si="8"/>
        <v>135000</v>
      </c>
      <c r="H248" s="42">
        <v>135000</v>
      </c>
      <c r="I248" s="42"/>
      <c r="J248" s="42"/>
    </row>
    <row r="249" spans="1:10" ht="223.5" customHeight="1">
      <c r="A249" s="4" t="s">
        <v>479</v>
      </c>
      <c r="B249" s="4">
        <v>7340</v>
      </c>
      <c r="C249" s="4" t="s">
        <v>62</v>
      </c>
      <c r="D249" s="5" t="s">
        <v>100</v>
      </c>
      <c r="E249" s="5" t="str">
        <f>E296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49" s="5" t="str">
        <f>F296</f>
        <v>від 27.10.2021 року № 2002 - МР</v>
      </c>
      <c r="G249" s="42">
        <f t="shared" si="8"/>
        <v>247500</v>
      </c>
      <c r="H249" s="42">
        <v>247500</v>
      </c>
      <c r="I249" s="42"/>
      <c r="J249" s="42"/>
    </row>
    <row r="250" spans="1:10" ht="229.5" customHeight="1">
      <c r="A250" s="4" t="s">
        <v>449</v>
      </c>
      <c r="B250" s="4">
        <v>7370</v>
      </c>
      <c r="C250" s="4" t="s">
        <v>4</v>
      </c>
      <c r="D250" s="5" t="s">
        <v>306</v>
      </c>
      <c r="E250" s="5" t="str">
        <f>E296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0" s="5" t="str">
        <f>F296</f>
        <v>від 27.10.2021 року № 2002 - МР</v>
      </c>
      <c r="G250" s="42">
        <f t="shared" si="8"/>
        <v>3150000</v>
      </c>
      <c r="H250" s="42">
        <v>3150000</v>
      </c>
      <c r="I250" s="42"/>
      <c r="J250" s="42"/>
    </row>
    <row r="251" spans="1:10" s="3" customFormat="1" ht="192" customHeight="1">
      <c r="A251" s="93" t="s">
        <v>238</v>
      </c>
      <c r="B251" s="93" t="s">
        <v>237</v>
      </c>
      <c r="C251" s="93" t="s">
        <v>4</v>
      </c>
      <c r="D251" s="87" t="s">
        <v>253</v>
      </c>
      <c r="E251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51" s="5" t="str">
        <f>F277</f>
        <v>від 26.01.2022 року № 2718- МР</v>
      </c>
      <c r="G251" s="42">
        <f t="shared" si="8"/>
        <v>267200</v>
      </c>
      <c r="H251" s="42"/>
      <c r="I251" s="42">
        <f>937482-I252</f>
        <v>267200</v>
      </c>
      <c r="J251" s="42"/>
    </row>
    <row r="252" spans="1:10" s="3" customFormat="1" ht="240" customHeight="1">
      <c r="A252" s="93"/>
      <c r="B252" s="93"/>
      <c r="C252" s="93"/>
      <c r="D252" s="87"/>
      <c r="E252" s="5" t="str">
        <f>E296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2" s="5" t="str">
        <f>F296</f>
        <v>від 27.10.2021 року № 2002 - МР</v>
      </c>
      <c r="G252" s="42">
        <f t="shared" si="8"/>
        <v>670282</v>
      </c>
      <c r="H252" s="42"/>
      <c r="I252" s="42">
        <v>670282</v>
      </c>
      <c r="J252" s="42"/>
    </row>
    <row r="253" spans="1:10" s="2" customFormat="1" ht="135.75" customHeight="1">
      <c r="A253" s="10"/>
      <c r="B253" s="10"/>
      <c r="C253" s="10"/>
      <c r="D253" s="74" t="s">
        <v>166</v>
      </c>
      <c r="E253" s="74"/>
      <c r="F253" s="74"/>
      <c r="G253" s="46">
        <f>SUM(G254:G260)</f>
        <v>3025000</v>
      </c>
      <c r="H253" s="46">
        <f>SUM(H254:H260)</f>
        <v>2850000</v>
      </c>
      <c r="I253" s="46">
        <f>SUM(I254:I260)</f>
        <v>175000</v>
      </c>
      <c r="J253" s="46">
        <f>SUM(J254:J260)</f>
        <v>175000</v>
      </c>
    </row>
    <row r="254" spans="1:10" s="2" customFormat="1" ht="177" customHeight="1" hidden="1">
      <c r="A254" s="4" t="s">
        <v>382</v>
      </c>
      <c r="B254" s="4" t="s">
        <v>69</v>
      </c>
      <c r="C254" s="4" t="s">
        <v>2</v>
      </c>
      <c r="D254" s="5" t="s">
        <v>70</v>
      </c>
      <c r="E254" s="5" t="s">
        <v>400</v>
      </c>
      <c r="F254" s="5" t="s">
        <v>335</v>
      </c>
      <c r="G254" s="42">
        <f>H254+I254</f>
        <v>0</v>
      </c>
      <c r="H254" s="42"/>
      <c r="I254" s="46"/>
      <c r="J254" s="46"/>
    </row>
    <row r="255" spans="1:10" ht="217.5" customHeight="1">
      <c r="A255" s="4" t="s">
        <v>167</v>
      </c>
      <c r="B255" s="4" t="s">
        <v>95</v>
      </c>
      <c r="C255" s="4" t="s">
        <v>24</v>
      </c>
      <c r="D255" s="5" t="s">
        <v>96</v>
      </c>
      <c r="E255" s="7" t="str">
        <f>E278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5" s="7" t="str">
        <f>F278</f>
        <v>від 29.09.2021 року № 1600-МР</v>
      </c>
      <c r="G255" s="42">
        <f aca="true" t="shared" si="9" ref="G255:G260">H255+I255</f>
        <v>990000</v>
      </c>
      <c r="H255" s="42">
        <v>990000</v>
      </c>
      <c r="I255" s="42"/>
      <c r="J255" s="42"/>
    </row>
    <row r="256" spans="1:10" ht="208.5" customHeight="1" hidden="1">
      <c r="A256" s="4" t="s">
        <v>307</v>
      </c>
      <c r="B256" s="4" t="s">
        <v>305</v>
      </c>
      <c r="C256" s="4" t="s">
        <v>4</v>
      </c>
      <c r="D256" s="5" t="s">
        <v>306</v>
      </c>
      <c r="E256" s="7" t="s">
        <v>403</v>
      </c>
      <c r="F256" s="5" t="s">
        <v>392</v>
      </c>
      <c r="G256" s="42">
        <f t="shared" si="9"/>
        <v>0</v>
      </c>
      <c r="H256" s="42"/>
      <c r="I256" s="42"/>
      <c r="J256" s="42"/>
    </row>
    <row r="257" spans="1:10" ht="163.5" customHeight="1">
      <c r="A257" s="4" t="s">
        <v>168</v>
      </c>
      <c r="B257" s="4" t="s">
        <v>86</v>
      </c>
      <c r="C257" s="4" t="s">
        <v>5</v>
      </c>
      <c r="D257" s="5" t="s">
        <v>46</v>
      </c>
      <c r="E257" s="5" t="str">
        <f>E299</f>
        <v>Цільова Програма підтримки малого і середнього підприємництва Сумської міської територіальної громади на 2022-2024 роки</v>
      </c>
      <c r="F257" s="5" t="str">
        <f>F299</f>
        <v>від 29.09.2021 року № 1601-МР</v>
      </c>
      <c r="G257" s="42">
        <f t="shared" si="9"/>
        <v>1000000</v>
      </c>
      <c r="H257" s="42">
        <v>1000000</v>
      </c>
      <c r="I257" s="42"/>
      <c r="J257" s="42"/>
    </row>
    <row r="258" spans="1:10" ht="213" customHeight="1">
      <c r="A258" s="4" t="s">
        <v>215</v>
      </c>
      <c r="B258" s="4" t="s">
        <v>214</v>
      </c>
      <c r="C258" s="4" t="s">
        <v>4</v>
      </c>
      <c r="D258" s="5" t="s">
        <v>216</v>
      </c>
      <c r="E258" s="7" t="str">
        <f>E278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8" s="7" t="str">
        <f>F278</f>
        <v>від 29.09.2021 року № 1600-МР</v>
      </c>
      <c r="G258" s="42">
        <f t="shared" si="9"/>
        <v>30000</v>
      </c>
      <c r="H258" s="42"/>
      <c r="I258" s="42">
        <v>30000</v>
      </c>
      <c r="J258" s="42">
        <v>30000</v>
      </c>
    </row>
    <row r="259" spans="1:10" ht="230.25" customHeight="1">
      <c r="A259" s="4" t="s">
        <v>218</v>
      </c>
      <c r="B259" s="4" t="s">
        <v>219</v>
      </c>
      <c r="C259" s="4" t="s">
        <v>4</v>
      </c>
      <c r="D259" s="5" t="s">
        <v>220</v>
      </c>
      <c r="E259" s="7" t="str">
        <f>E278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9" s="7" t="str">
        <f>F278</f>
        <v>від 29.09.2021 року № 1600-МР</v>
      </c>
      <c r="G259" s="42">
        <f t="shared" si="9"/>
        <v>145000</v>
      </c>
      <c r="H259" s="42"/>
      <c r="I259" s="42">
        <v>145000</v>
      </c>
      <c r="J259" s="42">
        <v>145000</v>
      </c>
    </row>
    <row r="260" spans="1:10" s="3" customFormat="1" ht="247.5" customHeight="1">
      <c r="A260" s="4" t="s">
        <v>217</v>
      </c>
      <c r="B260" s="4" t="s">
        <v>195</v>
      </c>
      <c r="C260" s="4" t="s">
        <v>4</v>
      </c>
      <c r="D260" s="5" t="s">
        <v>196</v>
      </c>
      <c r="E260" s="7" t="str">
        <f>E278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0" s="7" t="str">
        <f>F278</f>
        <v>від 29.09.2021 року № 1600-МР</v>
      </c>
      <c r="G260" s="42">
        <f t="shared" si="9"/>
        <v>860000</v>
      </c>
      <c r="H260" s="42">
        <v>860000</v>
      </c>
      <c r="I260" s="42"/>
      <c r="J260" s="42"/>
    </row>
    <row r="261" spans="1:10" ht="187.5" customHeight="1" hidden="1">
      <c r="A261" s="4" t="s">
        <v>279</v>
      </c>
      <c r="B261" s="4" t="s">
        <v>268</v>
      </c>
      <c r="C261" s="4" t="s">
        <v>26</v>
      </c>
      <c r="D261" s="40" t="s">
        <v>269</v>
      </c>
      <c r="E261" s="5" t="s">
        <v>401</v>
      </c>
      <c r="F261" s="5" t="s">
        <v>364</v>
      </c>
      <c r="G261" s="42">
        <f>H261+I261</f>
        <v>0</v>
      </c>
      <c r="H261" s="42"/>
      <c r="I261" s="42"/>
      <c r="J261" s="42"/>
    </row>
    <row r="262" spans="1:10" s="2" customFormat="1" ht="150.75" customHeight="1">
      <c r="A262" s="10"/>
      <c r="B262" s="10"/>
      <c r="C262" s="10"/>
      <c r="D262" s="74" t="s">
        <v>176</v>
      </c>
      <c r="E262" s="83"/>
      <c r="F262" s="83"/>
      <c r="G262" s="46">
        <f>SUM(G263:G270)</f>
        <v>4538800</v>
      </c>
      <c r="H262" s="46">
        <f>SUM(H263:H270)</f>
        <v>4434800</v>
      </c>
      <c r="I262" s="46">
        <f>SUM(I263:I270)</f>
        <v>104000</v>
      </c>
      <c r="J262" s="46">
        <f>SUM(J263:J270)</f>
        <v>0</v>
      </c>
    </row>
    <row r="263" spans="1:10" s="2" customFormat="1" ht="177" customHeight="1" hidden="1">
      <c r="A263" s="4" t="s">
        <v>383</v>
      </c>
      <c r="B263" s="4" t="s">
        <v>69</v>
      </c>
      <c r="C263" s="4" t="s">
        <v>2</v>
      </c>
      <c r="D263" s="5" t="s">
        <v>70</v>
      </c>
      <c r="E263" s="5" t="s">
        <v>400</v>
      </c>
      <c r="F263" s="5" t="s">
        <v>335</v>
      </c>
      <c r="G263" s="42">
        <f aca="true" t="shared" si="10" ref="G263:G272">H263+I263</f>
        <v>0</v>
      </c>
      <c r="H263" s="42"/>
      <c r="I263" s="46"/>
      <c r="J263" s="46"/>
    </row>
    <row r="264" spans="1:10" s="2" customFormat="1" ht="156.75" customHeight="1">
      <c r="A264" s="4" t="s">
        <v>221</v>
      </c>
      <c r="B264" s="4" t="s">
        <v>80</v>
      </c>
      <c r="C264" s="4" t="s">
        <v>25</v>
      </c>
      <c r="D264" s="5" t="s">
        <v>53</v>
      </c>
      <c r="E264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264" s="5" t="str">
        <f>F295</f>
        <v>від 26.01.2022 року № 2715-МР </v>
      </c>
      <c r="G264" s="42">
        <f t="shared" si="10"/>
        <v>415000</v>
      </c>
      <c r="H264" s="42">
        <v>415000</v>
      </c>
      <c r="I264" s="42"/>
      <c r="J264" s="42"/>
    </row>
    <row r="265" spans="1:10" s="2" customFormat="1" ht="188.25" customHeight="1">
      <c r="A265" s="4" t="s">
        <v>318</v>
      </c>
      <c r="B265" s="4" t="s">
        <v>195</v>
      </c>
      <c r="C265" s="4" t="s">
        <v>4</v>
      </c>
      <c r="D265" s="5" t="s">
        <v>196</v>
      </c>
      <c r="E265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5" s="7" t="str">
        <f>F290</f>
        <v>від 26.01.2022 року № 2705-МР</v>
      </c>
      <c r="G265" s="42">
        <f t="shared" si="10"/>
        <v>132800</v>
      </c>
      <c r="H265" s="42">
        <v>132800</v>
      </c>
      <c r="I265" s="42"/>
      <c r="J265" s="42"/>
    </row>
    <row r="266" spans="1:10" s="2" customFormat="1" ht="198.75" customHeight="1">
      <c r="A266" s="4" t="s">
        <v>348</v>
      </c>
      <c r="B266" s="4">
        <v>8330</v>
      </c>
      <c r="C266" s="4" t="s">
        <v>12</v>
      </c>
      <c r="D266" s="5" t="s">
        <v>358</v>
      </c>
      <c r="E266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6" s="7" t="str">
        <f>F290</f>
        <v>від 26.01.2022 року № 2705-МР</v>
      </c>
      <c r="G266" s="42">
        <f t="shared" si="10"/>
        <v>80000</v>
      </c>
      <c r="H266" s="42">
        <v>80000</v>
      </c>
      <c r="I266" s="42"/>
      <c r="J266" s="42"/>
    </row>
    <row r="267" spans="1:10" ht="160.5" customHeight="1">
      <c r="A267" s="4" t="s">
        <v>177</v>
      </c>
      <c r="B267" s="4" t="s">
        <v>76</v>
      </c>
      <c r="C267" s="4" t="s">
        <v>12</v>
      </c>
      <c r="D267" s="5" t="s">
        <v>77</v>
      </c>
      <c r="E267" s="7" t="str">
        <f>E293</f>
        <v>Програма охорони навколишнього природного середовища Сумської міської територіальної громади на 2022-2024 роки</v>
      </c>
      <c r="F267" s="7" t="str">
        <f>F293</f>
        <v>Проєкт</v>
      </c>
      <c r="G267" s="42">
        <f t="shared" si="10"/>
        <v>104000</v>
      </c>
      <c r="H267" s="42"/>
      <c r="I267" s="42">
        <v>104000</v>
      </c>
      <c r="J267" s="42"/>
    </row>
    <row r="268" spans="1:10" ht="194.25" customHeight="1">
      <c r="A268" s="4" t="s">
        <v>359</v>
      </c>
      <c r="B268" s="4">
        <v>8600</v>
      </c>
      <c r="C268" s="4" t="s">
        <v>360</v>
      </c>
      <c r="D268" s="5" t="s">
        <v>361</v>
      </c>
      <c r="E268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8" s="7" t="str">
        <f>F290</f>
        <v>від 26.01.2022 року № 2705-МР</v>
      </c>
      <c r="G268" s="42">
        <f t="shared" si="10"/>
        <v>3807000</v>
      </c>
      <c r="H268" s="42">
        <v>3807000</v>
      </c>
      <c r="I268" s="42"/>
      <c r="J268" s="42"/>
    </row>
    <row r="269" spans="1:10" ht="182.25" customHeight="1">
      <c r="A269" s="4" t="s">
        <v>349</v>
      </c>
      <c r="B269" s="4">
        <v>8881</v>
      </c>
      <c r="C269" s="4" t="s">
        <v>4</v>
      </c>
      <c r="D269" s="5" t="s">
        <v>351</v>
      </c>
      <c r="E26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9" s="7" t="str">
        <f>F290</f>
        <v>від 26.01.2022 року № 2705-МР</v>
      </c>
      <c r="G269" s="42">
        <f t="shared" si="10"/>
        <v>1852346</v>
      </c>
      <c r="H269" s="42"/>
      <c r="I269" s="42">
        <v>1852346</v>
      </c>
      <c r="J269" s="42">
        <v>1852346</v>
      </c>
    </row>
    <row r="270" spans="1:10" ht="185.25" customHeight="1">
      <c r="A270" s="4" t="s">
        <v>350</v>
      </c>
      <c r="B270" s="4">
        <v>8882</v>
      </c>
      <c r="C270" s="4" t="s">
        <v>4</v>
      </c>
      <c r="D270" s="5" t="s">
        <v>351</v>
      </c>
      <c r="E270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0" s="7" t="str">
        <f>F290</f>
        <v>від 26.01.2022 року № 2705-МР</v>
      </c>
      <c r="G270" s="42">
        <f t="shared" si="10"/>
        <v>-1852346</v>
      </c>
      <c r="H270" s="42"/>
      <c r="I270" s="42">
        <v>-1852346</v>
      </c>
      <c r="J270" s="42">
        <v>-1852346</v>
      </c>
    </row>
    <row r="271" spans="1:10" ht="409.5" customHeight="1" hidden="1">
      <c r="A271" s="4" t="s">
        <v>342</v>
      </c>
      <c r="B271" s="34" t="s">
        <v>344</v>
      </c>
      <c r="C271" s="34" t="s">
        <v>26</v>
      </c>
      <c r="D271" s="66" t="s">
        <v>343</v>
      </c>
      <c r="E271" s="7" t="s">
        <v>403</v>
      </c>
      <c r="F271" s="5" t="s">
        <v>392</v>
      </c>
      <c r="G271" s="42">
        <f t="shared" si="10"/>
        <v>0</v>
      </c>
      <c r="H271" s="42"/>
      <c r="I271" s="42"/>
      <c r="J271" s="42"/>
    </row>
    <row r="272" spans="1:10" ht="177" customHeight="1" hidden="1">
      <c r="A272" s="4" t="s">
        <v>256</v>
      </c>
      <c r="B272" s="4" t="s">
        <v>74</v>
      </c>
      <c r="C272" s="4" t="s">
        <v>26</v>
      </c>
      <c r="D272" s="5" t="s">
        <v>75</v>
      </c>
      <c r="E272" s="7" t="s">
        <v>403</v>
      </c>
      <c r="F272" s="5" t="s">
        <v>392</v>
      </c>
      <c r="G272" s="42">
        <f t="shared" si="10"/>
        <v>0</v>
      </c>
      <c r="H272" s="42"/>
      <c r="I272" s="42"/>
      <c r="J272" s="42"/>
    </row>
    <row r="273" spans="1:10" s="12" customFormat="1" ht="72" customHeight="1">
      <c r="A273" s="11"/>
      <c r="B273" s="96" t="s">
        <v>363</v>
      </c>
      <c r="C273" s="96"/>
      <c r="D273" s="96"/>
      <c r="E273" s="96"/>
      <c r="F273" s="30"/>
      <c r="G273" s="47">
        <f>G16+G64+G111+G137+G161+G165+G174+G214+G216+G246+G253+G262</f>
        <v>3161036744</v>
      </c>
      <c r="H273" s="47">
        <f>H16+H64+H111+H137+H161+H165+H174+H214+H216+H246+H253+H262</f>
        <v>2292269149</v>
      </c>
      <c r="I273" s="47">
        <f>I16+I64+I111+I137+I161+I165+I174+I214+I216+I246+I253+I262</f>
        <v>868767595</v>
      </c>
      <c r="J273" s="47">
        <f>J16+J64+J111+J137+J161+J165+J174+J214+J216+J246+J253+J262</f>
        <v>760381655</v>
      </c>
    </row>
    <row r="274" spans="1:14" ht="156.75" customHeight="1">
      <c r="A274" s="35"/>
      <c r="B274" s="36"/>
      <c r="C274" s="36"/>
      <c r="D274" s="5"/>
      <c r="E274" s="5" t="s">
        <v>531</v>
      </c>
      <c r="F274" s="5" t="s">
        <v>392</v>
      </c>
      <c r="G274" s="48">
        <f>G17+G32+G33+G51+G55+G65+G112+G138+G166+G175+G215+G217+G247+G254+G263</f>
        <v>6618800</v>
      </c>
      <c r="H274" s="48">
        <f>H17+H32+H33+H51+H55+H65+H112+H138+H166+H175+H215+H217+H247+H254+H263</f>
        <v>6618800</v>
      </c>
      <c r="I274" s="48">
        <f>I17+I32+I33+I51+I55+I65+I112+I138+I166+I175+I215+I217+I247+I254+I263</f>
        <v>0</v>
      </c>
      <c r="J274" s="48">
        <f>J17+J32+J33+J51+J55+J65+J112+J138+J166+J175+J215+J217+J247+J254+J263</f>
        <v>0</v>
      </c>
      <c r="N274" s="28"/>
    </row>
    <row r="275" spans="1:10" ht="144.75" customHeight="1">
      <c r="A275" s="35"/>
      <c r="B275" s="36"/>
      <c r="C275" s="36"/>
      <c r="D275" s="20"/>
      <c r="E275" s="5" t="s">
        <v>512</v>
      </c>
      <c r="F275" s="5" t="s">
        <v>573</v>
      </c>
      <c r="G275" s="48">
        <f>G21+G23+G66+G69+G72+G74+G75+G79+G82+G83+G84+G85+G86+G91+G96+G105+G107+G77+G92+G78+G90+G89+G73+G76+G87+G88+G98+G106+G80+G81+G218+G219+G220</f>
        <v>1561661455</v>
      </c>
      <c r="H275" s="48">
        <f>H21+H23+H66+H69+H72+H74+H75+H79+H82+H83+H84+H85+H86+H91+H96+H105+H107+H77+H92+H78+H90+H89+H73+H76+H87+H88+H98+H106+H80+H81+H218+H219+H220</f>
        <v>1437524620</v>
      </c>
      <c r="I275" s="48">
        <f>I21+I23+I66+I69+I72+I74+I75+I79+I82+I83+I84+I85+I86+I91+I96+I105+I107+I77+I92+I78+I90+I89+I73+I76+I87+I88+I98+I106+I80+I81+I218+I219+I220</f>
        <v>124136835</v>
      </c>
      <c r="J275" s="48">
        <f>J21+J23+J66+J69+J72+J74+J75+J79+J82+J83+J84+J85+J86+J91+J96+J105+J107+J77+J92+J78+J90+J89+J73+J76+J87+J88+J98+J106+J80+J81+J218+J219+J220</f>
        <v>29975036</v>
      </c>
    </row>
    <row r="276" spans="1:10" ht="145.5" customHeight="1">
      <c r="A276" s="35"/>
      <c r="B276" s="36"/>
      <c r="C276" s="36"/>
      <c r="D276" s="20"/>
      <c r="E276" s="7" t="s">
        <v>555</v>
      </c>
      <c r="F276" s="5" t="s">
        <v>571</v>
      </c>
      <c r="G276" s="48">
        <f>G113+G115+G116+G118+G120+G121+G123+G124+G126+G136+G122+G127+G134+G135+G130+G221</f>
        <v>191877600</v>
      </c>
      <c r="H276" s="48">
        <f>H113+H115+H116+H118+H120+H121+H123+H124+H126+H136+H122+H127+H134+H135+H130+H221</f>
        <v>100247600</v>
      </c>
      <c r="I276" s="48">
        <f>I113+I115+I116+I118+I120+I121+I123+I124+I126+I136+I122+I127+I134+I135+I130+I221</f>
        <v>91630000</v>
      </c>
      <c r="J276" s="48">
        <f>J113+J115+J116+J118+J120+J121+J123+J124+J126+J136+J122+J127+J134+J135+J130+J221</f>
        <v>91630000</v>
      </c>
    </row>
    <row r="277" spans="1:10" ht="189.75" customHeight="1">
      <c r="A277" s="35"/>
      <c r="B277" s="36"/>
      <c r="C277" s="36"/>
      <c r="D277" s="20"/>
      <c r="E277" s="5" t="s">
        <v>530</v>
      </c>
      <c r="F277" s="5" t="s">
        <v>572</v>
      </c>
      <c r="G277" s="48">
        <f>G176+G177+G178+G181+G182+G183+G184+G189+G192+G195+G198+G200+G202+G203+G205+G208+G211+G213+G222+G240+G248+G251+G210+G194+G201</f>
        <v>461433913</v>
      </c>
      <c r="H277" s="48">
        <f>H176+H177+H178+H181+H182+H183+H184+H189+H192+H195+H198+H200+H202+H203+H205+H208+H211+H213+H222+H240+H248+H251+H210+H194+H201</f>
        <v>210280804</v>
      </c>
      <c r="I277" s="48">
        <f>I176+I177+I178+I181+I182+I183+I184+I189+I192+I195+I198+I200+I202+I203+I205+I208+I211+I213+I222+I240+I248+I251+I210+I194+I201</f>
        <v>251153109</v>
      </c>
      <c r="J277" s="48">
        <f>J176+J177+J178+J181+J182+J183+J184+J189+J192+J195+J198+J200+J202+J203+J205+J208+J211+J213+J222+J240+J248+J251+J210+J194+J201</f>
        <v>248250348</v>
      </c>
    </row>
    <row r="278" spans="1:10" ht="201.75" customHeight="1">
      <c r="A278" s="35"/>
      <c r="B278" s="36"/>
      <c r="C278" s="36"/>
      <c r="D278" s="20"/>
      <c r="E278" s="7" t="s">
        <v>521</v>
      </c>
      <c r="F278" s="7" t="s">
        <v>522</v>
      </c>
      <c r="G278" s="48">
        <f>G255+G258+G259+G260</f>
        <v>2025000</v>
      </c>
      <c r="H278" s="48">
        <f>H255+H258+H259+H260</f>
        <v>1850000</v>
      </c>
      <c r="I278" s="48">
        <f>I255+I258+I259+I260</f>
        <v>175000</v>
      </c>
      <c r="J278" s="48">
        <f>J255+J258+J259+J260</f>
        <v>175000</v>
      </c>
    </row>
    <row r="279" spans="1:10" ht="108.75" customHeight="1">
      <c r="A279" s="35"/>
      <c r="B279" s="36"/>
      <c r="C279" s="36"/>
      <c r="D279" s="20"/>
      <c r="E279" s="5" t="s">
        <v>520</v>
      </c>
      <c r="F279" s="5" t="s">
        <v>519</v>
      </c>
      <c r="G279" s="48">
        <f>G53+G61</f>
        <v>589100</v>
      </c>
      <c r="H279" s="48">
        <f>H53+H57+H61</f>
        <v>589100</v>
      </c>
      <c r="I279" s="48">
        <f>I53+I57+I61</f>
        <v>0</v>
      </c>
      <c r="J279" s="48">
        <f>J53+J57+J61</f>
        <v>0</v>
      </c>
    </row>
    <row r="280" spans="1:10" ht="186" customHeight="1">
      <c r="A280" s="35"/>
      <c r="B280" s="36"/>
      <c r="C280" s="36"/>
      <c r="D280" s="20"/>
      <c r="E280" s="5" t="s">
        <v>550</v>
      </c>
      <c r="F280" s="5" t="s">
        <v>569</v>
      </c>
      <c r="G280" s="48">
        <f>G40+G41+G43+G44+G48+G42</f>
        <v>81247626</v>
      </c>
      <c r="H280" s="48">
        <f>H40+H41+H43+H44+H48+H42</f>
        <v>61447626</v>
      </c>
      <c r="I280" s="48">
        <f>I40+I41+I43+I44+I48+I42</f>
        <v>19800000</v>
      </c>
      <c r="J280" s="48">
        <f>J40+J41+J43+J44+J48+J42</f>
        <v>19800000</v>
      </c>
    </row>
    <row r="281" spans="1:10" ht="159.75" customHeight="1">
      <c r="A281" s="35"/>
      <c r="B281" s="36"/>
      <c r="C281" s="36"/>
      <c r="D281" s="20"/>
      <c r="E281" s="5" t="s">
        <v>548</v>
      </c>
      <c r="F281" s="5" t="s">
        <v>509</v>
      </c>
      <c r="G281" s="48">
        <f>G45</f>
        <v>11000000</v>
      </c>
      <c r="H281" s="48">
        <f>H45</f>
        <v>7850000</v>
      </c>
      <c r="I281" s="48">
        <f>I45</f>
        <v>3150000</v>
      </c>
      <c r="J281" s="48">
        <f>J45</f>
        <v>3150000</v>
      </c>
    </row>
    <row r="282" spans="1:10" ht="114.75" customHeight="1">
      <c r="A282" s="35"/>
      <c r="B282" s="36"/>
      <c r="C282" s="36"/>
      <c r="D282" s="20"/>
      <c r="E282" s="5" t="s">
        <v>501</v>
      </c>
      <c r="F282" s="5" t="s">
        <v>502</v>
      </c>
      <c r="G282" s="48">
        <f>G29+G67+G70+G140+G141+G142+G143+G144+G145+G147+G148+G150+G152+G153+G155+G159</f>
        <v>118254142</v>
      </c>
      <c r="H282" s="48">
        <f>H29+H67+H70+H140+H141+H142+H143+H144+H145+H147+H148+H150+H152+H153+H155+H159</f>
        <v>118182142</v>
      </c>
      <c r="I282" s="48">
        <f>I29+I67+I70+I140+I141+I142+I143+I144+I145+I147+I148+I150+I152+I153+I155+I159</f>
        <v>72000</v>
      </c>
      <c r="J282" s="48">
        <f>J29+J67+J70+J140+J141+J142+J143+J144+J145+J147+J148+J150+J152+J153+J155+J159</f>
        <v>72000</v>
      </c>
    </row>
    <row r="283" spans="1:10" ht="148.5" customHeight="1">
      <c r="A283" s="35"/>
      <c r="B283" s="36"/>
      <c r="C283" s="36"/>
      <c r="D283" s="20"/>
      <c r="E283" s="5" t="s">
        <v>511</v>
      </c>
      <c r="F283" s="5" t="s">
        <v>510</v>
      </c>
      <c r="G283" s="49">
        <f>G20</f>
        <v>100000</v>
      </c>
      <c r="H283" s="49">
        <f>H20</f>
        <v>100000</v>
      </c>
      <c r="I283" s="49">
        <f>I20</f>
        <v>0</v>
      </c>
      <c r="J283" s="49">
        <f>J20</f>
        <v>0</v>
      </c>
    </row>
    <row r="284" spans="1:10" ht="143.25" customHeight="1">
      <c r="A284" s="35"/>
      <c r="B284" s="36"/>
      <c r="C284" s="36"/>
      <c r="D284" s="20"/>
      <c r="E284" s="5" t="s">
        <v>529</v>
      </c>
      <c r="F284" s="5" t="s">
        <v>565</v>
      </c>
      <c r="G284" s="49">
        <f>G167+G168+G169+G170+G171</f>
        <v>4507100</v>
      </c>
      <c r="H284" s="49">
        <f>H167+H168+H169+H170+H171</f>
        <v>3757100</v>
      </c>
      <c r="I284" s="49">
        <f>I167+I168+I169+I170+I171</f>
        <v>750000</v>
      </c>
      <c r="J284" s="49">
        <f>J167+J168+J169+J170+J171</f>
        <v>750000</v>
      </c>
    </row>
    <row r="285" spans="1:10" ht="141.75" customHeight="1">
      <c r="A285" s="35"/>
      <c r="B285" s="36"/>
      <c r="C285" s="36"/>
      <c r="D285" s="20"/>
      <c r="E285" s="5" t="s">
        <v>516</v>
      </c>
      <c r="F285" s="5" t="s">
        <v>551</v>
      </c>
      <c r="G285" s="48">
        <f>G24+G28</f>
        <v>1860600</v>
      </c>
      <c r="H285" s="48">
        <f>H24+H28</f>
        <v>1860600</v>
      </c>
      <c r="I285" s="48">
        <f>I24+I28</f>
        <v>0</v>
      </c>
      <c r="J285" s="48">
        <f>J24+J28</f>
        <v>0</v>
      </c>
    </row>
    <row r="286" spans="1:10" s="16" customFormat="1" ht="147.75" customHeight="1">
      <c r="A286" s="35"/>
      <c r="B286" s="37"/>
      <c r="C286" s="36"/>
      <c r="D286" s="84"/>
      <c r="E286" s="5" t="s">
        <v>527</v>
      </c>
      <c r="F286" s="5" t="s">
        <v>528</v>
      </c>
      <c r="G286" s="48">
        <f>G94+G162+G163+G164+G224+G188</f>
        <v>486090</v>
      </c>
      <c r="H286" s="48">
        <f>H94+H162+H163+H164+H224+H188</f>
        <v>486090</v>
      </c>
      <c r="I286" s="48">
        <f>I94+I162+I163+I164+I224+I188</f>
        <v>0</v>
      </c>
      <c r="J286" s="48">
        <f>J94+J162+J163+J164+J224+J188</f>
        <v>0</v>
      </c>
    </row>
    <row r="287" spans="1:10" ht="193.5" customHeight="1">
      <c r="A287" s="35"/>
      <c r="B287" s="36"/>
      <c r="C287" s="36"/>
      <c r="D287" s="20"/>
      <c r="E287" s="5" t="s">
        <v>513</v>
      </c>
      <c r="F287" s="5" t="s">
        <v>514</v>
      </c>
      <c r="G287" s="48">
        <f>G52+G207</f>
        <v>282100</v>
      </c>
      <c r="H287" s="48">
        <f>H52+H207</f>
        <v>282100</v>
      </c>
      <c r="I287" s="48">
        <f>I52+I207</f>
        <v>0</v>
      </c>
      <c r="J287" s="48">
        <f>J52+J207</f>
        <v>0</v>
      </c>
    </row>
    <row r="288" spans="1:10" ht="101.25" customHeight="1">
      <c r="A288" s="35"/>
      <c r="B288" s="36"/>
      <c r="C288" s="36"/>
      <c r="D288" s="20"/>
      <c r="E288" s="5" t="s">
        <v>532</v>
      </c>
      <c r="F288" s="5" t="s">
        <v>556</v>
      </c>
      <c r="G288" s="48">
        <f>G22+G25+G31+G26</f>
        <v>9169410</v>
      </c>
      <c r="H288" s="48">
        <f>H22+H25+H31+H26</f>
        <v>7934410</v>
      </c>
      <c r="I288" s="48">
        <f>I22+I25+I31+I26</f>
        <v>1235000</v>
      </c>
      <c r="J288" s="48">
        <f>J22+J25+J31+J26</f>
        <v>1100000</v>
      </c>
    </row>
    <row r="289" spans="1:10" ht="199.5" customHeight="1">
      <c r="A289" s="35"/>
      <c r="B289" s="36"/>
      <c r="C289" s="36"/>
      <c r="D289" s="20"/>
      <c r="E289" s="5" t="s">
        <v>505</v>
      </c>
      <c r="F289" s="5" t="s">
        <v>506</v>
      </c>
      <c r="G289" s="48">
        <f>G19</f>
        <v>296000</v>
      </c>
      <c r="H289" s="48">
        <f>H19</f>
        <v>296000</v>
      </c>
      <c r="I289" s="48">
        <f>I19</f>
        <v>0</v>
      </c>
      <c r="J289" s="48">
        <f>J19</f>
        <v>0</v>
      </c>
    </row>
    <row r="290" spans="1:10" ht="186" customHeight="1">
      <c r="A290" s="35"/>
      <c r="B290" s="36"/>
      <c r="C290" s="36"/>
      <c r="D290" s="20"/>
      <c r="E290" s="7" t="s">
        <v>500</v>
      </c>
      <c r="F290" s="5" t="s">
        <v>567</v>
      </c>
      <c r="G290" s="48">
        <f>G49+G60+G108+G154+G190+G223+G226+G227+G228+G229+G230+G232+G233+G235+G236+G238+G239+G241+G256+G265+G266+G268+G269+G270+G271+G272+G56+G231+G59+G212</f>
        <v>108079890</v>
      </c>
      <c r="H290" s="48">
        <f>H49+H60+H108+H154+H190+H223+H226+H227+H228+H229+H230+H232+H233+H235+H236+H238+H239+H241+H256+H265+H266+H268+H269+H270+H271+H272+H56+H231+H59+H212</f>
        <v>25340239</v>
      </c>
      <c r="I290" s="48">
        <f>I49+I60+I108+I154+I190+I223+I226+I227+I228+I229+I230+I232+I233+I235+I236+I238+I239+I241+I256+I265+I266+I268+I269+I270+I271+I272+I56+I231+I59+I212</f>
        <v>82739651</v>
      </c>
      <c r="J290" s="48">
        <f>J49+J60+J108+J154+J190+J223+J226+J227+J228+J229+J230+J232+J233+J235+J236+J238+J239+J241+J256+J265+J266+J268+J269+J270+J271+J272+J56+J231+J59+J212</f>
        <v>82739651</v>
      </c>
    </row>
    <row r="291" spans="1:10" ht="147" customHeight="1">
      <c r="A291" s="35"/>
      <c r="B291" s="36"/>
      <c r="C291" s="36"/>
      <c r="D291" s="20"/>
      <c r="E291" s="7" t="s">
        <v>524</v>
      </c>
      <c r="F291" s="7" t="s">
        <v>525</v>
      </c>
      <c r="G291" s="48">
        <f>G225+G244+G245</f>
        <v>1650074</v>
      </c>
      <c r="H291" s="48">
        <f>H225+H244+H245</f>
        <v>1500000</v>
      </c>
      <c r="I291" s="48">
        <f>I225+I244+I245</f>
        <v>150074</v>
      </c>
      <c r="J291" s="48">
        <f>J225+J244+J245</f>
        <v>0</v>
      </c>
    </row>
    <row r="292" spans="1:10" ht="201" customHeight="1">
      <c r="A292" s="35"/>
      <c r="B292" s="36"/>
      <c r="C292" s="36"/>
      <c r="D292" s="20"/>
      <c r="E292" s="5" t="s">
        <v>534</v>
      </c>
      <c r="F292" s="5" t="s">
        <v>392</v>
      </c>
      <c r="G292" s="48">
        <f>G191</f>
        <v>659196</v>
      </c>
      <c r="H292" s="48">
        <f>H191</f>
        <v>659196</v>
      </c>
      <c r="I292" s="48">
        <f>I191</f>
        <v>0</v>
      </c>
      <c r="J292" s="48">
        <f>J191</f>
        <v>0</v>
      </c>
    </row>
    <row r="293" spans="1:10" ht="141.75" customHeight="1">
      <c r="A293" s="35"/>
      <c r="B293" s="36"/>
      <c r="C293" s="36"/>
      <c r="D293" s="20"/>
      <c r="E293" s="7" t="s">
        <v>554</v>
      </c>
      <c r="F293" s="5" t="s">
        <v>392</v>
      </c>
      <c r="G293" s="48">
        <f>G54+G104+G133+G173+G179+G185+G193+G196+G199+G204+G209+G234+G267+G237</f>
        <v>93213384</v>
      </c>
      <c r="H293" s="48">
        <f>H54+H104+H133+H173+H179+H185+H193+H196+H199+H204+H209+H234+H267+H237</f>
        <v>0</v>
      </c>
      <c r="I293" s="48">
        <f>I54+I104+I133+I173+I179+I185+I193+I196+I199+I204+I209+I234+I267+I237</f>
        <v>93213384</v>
      </c>
      <c r="J293" s="48">
        <f>J54+J104+J133+J173+J179+J185+J193+J196+J199+J204+J209+J234+J267+J237</f>
        <v>88724084</v>
      </c>
    </row>
    <row r="294" spans="1:10" ht="151.5" customHeight="1">
      <c r="A294" s="35"/>
      <c r="B294" s="36"/>
      <c r="C294" s="36"/>
      <c r="D294" s="20"/>
      <c r="E294" s="5" t="s">
        <v>546</v>
      </c>
      <c r="F294" s="5" t="s">
        <v>503</v>
      </c>
      <c r="G294" s="48">
        <f>G30+G68+G109+G114+G117+G119+G125+G149+G151+G156+G160+G71</f>
        <v>35142961</v>
      </c>
      <c r="H294" s="48">
        <f>H30+H68+H109+H114+H117+H119+H125+H149+H151+H156+H160+H71</f>
        <v>35142961</v>
      </c>
      <c r="I294" s="48">
        <f>I30+I68+I109+I114+I117+I119+I125+I149+I151+I156+I160+I71</f>
        <v>0</v>
      </c>
      <c r="J294" s="48">
        <f>J30+J68+J109+J114+J117+J119+J125+J149+J151+J156+J160+J71</f>
        <v>0</v>
      </c>
    </row>
    <row r="295" spans="1:10" ht="163.5" customHeight="1">
      <c r="A295" s="35"/>
      <c r="B295" s="36"/>
      <c r="C295" s="36"/>
      <c r="D295" s="20"/>
      <c r="E295" s="5" t="s">
        <v>535</v>
      </c>
      <c r="F295" s="5" t="s">
        <v>568</v>
      </c>
      <c r="G295" s="48">
        <f>G47+G50+G100+G102+G131+G132+G172+G242+G264+G103+G97+G129+G128+G158</f>
        <v>175679264</v>
      </c>
      <c r="H295" s="48">
        <f>H47+H50+H100+H102+H131+H132+H172+H242+H264+H103+H97+H129+H128+H158</f>
        <v>2398538</v>
      </c>
      <c r="I295" s="48">
        <f>I47+I50+I100+I102+I131+I132+I172+I242+I264+I103+I97+I129+I128+I158</f>
        <v>173280726</v>
      </c>
      <c r="J295" s="48">
        <f>J47+J50+J100+J102+J131+J132+J172+J242+J264+J103+J97+J129+J128+J158</f>
        <v>169285536</v>
      </c>
    </row>
    <row r="296" spans="1:10" ht="232.5" customHeight="1">
      <c r="A296" s="35"/>
      <c r="B296" s="36"/>
      <c r="C296" s="36"/>
      <c r="D296" s="20"/>
      <c r="E296" s="5" t="s">
        <v>515</v>
      </c>
      <c r="F296" s="5" t="s">
        <v>574</v>
      </c>
      <c r="G296" s="48">
        <f>G250+G252+G249</f>
        <v>4067782</v>
      </c>
      <c r="H296" s="48">
        <f>H250+H252+H249</f>
        <v>3397500</v>
      </c>
      <c r="I296" s="48">
        <f>I250+I252+I249</f>
        <v>670282</v>
      </c>
      <c r="J296" s="48">
        <f>J250+J252+J249</f>
        <v>0</v>
      </c>
    </row>
    <row r="297" spans="1:10" ht="142.5" customHeight="1">
      <c r="A297" s="35"/>
      <c r="B297" s="36"/>
      <c r="C297" s="36"/>
      <c r="D297" s="20"/>
      <c r="E297" s="5" t="s">
        <v>507</v>
      </c>
      <c r="F297" s="5" t="s">
        <v>508</v>
      </c>
      <c r="G297" s="48">
        <f>G34+G35+G36+G37+G38+G39+G95</f>
        <v>83675660</v>
      </c>
      <c r="H297" s="48">
        <f>H34+H35+H36+H37+H38+H39+H95</f>
        <v>72889000</v>
      </c>
      <c r="I297" s="48">
        <f>I34+I35+I36+I37+I38+I39+I95</f>
        <v>10786660</v>
      </c>
      <c r="J297" s="48">
        <f>J34+J35+J36+J37+J38+J39+J95</f>
        <v>10350000</v>
      </c>
    </row>
    <row r="298" spans="1:10" ht="152.25" customHeight="1">
      <c r="A298" s="35"/>
      <c r="B298" s="36"/>
      <c r="C298" s="36"/>
      <c r="D298" s="20"/>
      <c r="E298" s="7" t="s">
        <v>533</v>
      </c>
      <c r="F298" s="5" t="s">
        <v>570</v>
      </c>
      <c r="G298" s="48">
        <f>G180+G206</f>
        <v>15924874</v>
      </c>
      <c r="H298" s="48">
        <f>H180+H206</f>
        <v>100000</v>
      </c>
      <c r="I298" s="48">
        <f>I180+I206</f>
        <v>15824874</v>
      </c>
      <c r="J298" s="48">
        <f>J180+J206</f>
        <v>14380000</v>
      </c>
    </row>
    <row r="299" spans="1:10" ht="148.5" customHeight="1">
      <c r="A299" s="35"/>
      <c r="B299" s="36"/>
      <c r="C299" s="36"/>
      <c r="D299" s="20"/>
      <c r="E299" s="5" t="s">
        <v>549</v>
      </c>
      <c r="F299" s="5" t="s">
        <v>523</v>
      </c>
      <c r="G299" s="48">
        <f>G46+G257+G261</f>
        <v>1060000</v>
      </c>
      <c r="H299" s="48">
        <f>H46+H257+H261</f>
        <v>1060000</v>
      </c>
      <c r="I299" s="48">
        <f>I46+I257+I261</f>
        <v>0</v>
      </c>
      <c r="J299" s="48">
        <f>J46+J257+J261</f>
        <v>0</v>
      </c>
    </row>
    <row r="300" spans="1:10" ht="377.25" customHeight="1">
      <c r="A300" s="36"/>
      <c r="B300" s="36"/>
      <c r="C300" s="36"/>
      <c r="D300" s="20"/>
      <c r="E300" s="5" t="s">
        <v>517</v>
      </c>
      <c r="F300" s="5" t="s">
        <v>518</v>
      </c>
      <c r="G300" s="48">
        <f>G62</f>
        <v>711800</v>
      </c>
      <c r="H300" s="48">
        <f>H62</f>
        <v>711800</v>
      </c>
      <c r="I300" s="48">
        <f>I62</f>
        <v>0</v>
      </c>
      <c r="J300" s="48">
        <f>J62</f>
        <v>0</v>
      </c>
    </row>
    <row r="301" spans="1:10" s="3" customFormat="1" ht="146.25" customHeight="1">
      <c r="A301" s="36"/>
      <c r="B301" s="36"/>
      <c r="C301" s="36"/>
      <c r="D301" s="20"/>
      <c r="E301" s="7" t="s">
        <v>552</v>
      </c>
      <c r="F301" s="5" t="s">
        <v>394</v>
      </c>
      <c r="G301" s="42">
        <f>G157</f>
        <v>300000</v>
      </c>
      <c r="H301" s="42">
        <f>H157</f>
        <v>300000</v>
      </c>
      <c r="I301" s="42">
        <f>I157</f>
        <v>0</v>
      </c>
      <c r="J301" s="42">
        <f>J157</f>
        <v>0</v>
      </c>
    </row>
    <row r="302" spans="1:10" s="3" customFormat="1" ht="204" customHeight="1">
      <c r="A302" s="36"/>
      <c r="B302" s="36"/>
      <c r="C302" s="36"/>
      <c r="D302" s="20"/>
      <c r="E302" s="5" t="s">
        <v>437</v>
      </c>
      <c r="F302" s="5" t="s">
        <v>438</v>
      </c>
      <c r="G302" s="48">
        <f>G139</f>
        <v>41949</v>
      </c>
      <c r="H302" s="48">
        <f>H139</f>
        <v>41949</v>
      </c>
      <c r="I302" s="48">
        <f>I139</f>
        <v>0</v>
      </c>
      <c r="J302" s="48">
        <f>J139</f>
        <v>0</v>
      </c>
    </row>
    <row r="303" spans="1:10" s="3" customFormat="1" ht="237" customHeight="1">
      <c r="A303" s="36"/>
      <c r="B303" s="36"/>
      <c r="C303" s="36"/>
      <c r="D303" s="20"/>
      <c r="E303" s="5" t="s">
        <v>475</v>
      </c>
      <c r="F303" s="5" t="s">
        <v>526</v>
      </c>
      <c r="G303" s="48">
        <f>G186</f>
        <v>214000</v>
      </c>
      <c r="H303" s="48">
        <f>H186</f>
        <v>214000</v>
      </c>
      <c r="I303" s="48">
        <f>I186</f>
        <v>0</v>
      </c>
      <c r="J303" s="48">
        <f>J186</f>
        <v>0</v>
      </c>
    </row>
    <row r="304" spans="1:10" s="3" customFormat="1" ht="139.5" customHeight="1">
      <c r="A304" s="36"/>
      <c r="B304" s="36"/>
      <c r="C304" s="36"/>
      <c r="D304" s="20"/>
      <c r="E304" s="5" t="s">
        <v>553</v>
      </c>
      <c r="F304" s="5" t="s">
        <v>504</v>
      </c>
      <c r="G304" s="48">
        <f>G27+G93+G146</f>
        <v>9089400</v>
      </c>
      <c r="H304" s="48">
        <f>H27+H93+H146</f>
        <v>9089400</v>
      </c>
      <c r="I304" s="48">
        <f>I27+I93+I146</f>
        <v>0</v>
      </c>
      <c r="J304" s="48">
        <f>J27+J93+J146</f>
        <v>0</v>
      </c>
    </row>
    <row r="305" spans="1:10" s="27" customFormat="1" ht="333" customHeight="1">
      <c r="A305" s="36"/>
      <c r="B305" s="36"/>
      <c r="C305" s="36"/>
      <c r="D305" s="20"/>
      <c r="E305" s="65" t="s">
        <v>576</v>
      </c>
      <c r="F305" s="5" t="s">
        <v>575</v>
      </c>
      <c r="G305" s="48">
        <f>G187</f>
        <v>180117574</v>
      </c>
      <c r="H305" s="48">
        <f>H187</f>
        <v>180117574</v>
      </c>
      <c r="I305" s="48">
        <f>I187</f>
        <v>0</v>
      </c>
      <c r="J305" s="48">
        <f>J187</f>
        <v>0</v>
      </c>
    </row>
    <row r="306" spans="1:10" s="27" customFormat="1" ht="53.25" customHeight="1">
      <c r="A306" s="38"/>
      <c r="B306" s="38"/>
      <c r="C306" s="38"/>
      <c r="D306" s="21"/>
      <c r="E306" s="18"/>
      <c r="F306" s="31"/>
      <c r="G306" s="50"/>
      <c r="H306" s="50"/>
      <c r="I306" s="50"/>
      <c r="J306" s="50"/>
    </row>
    <row r="307" spans="1:10" s="27" customFormat="1" ht="53.25" customHeight="1">
      <c r="A307" s="38"/>
      <c r="B307" s="38"/>
      <c r="C307" s="38"/>
      <c r="D307" s="21"/>
      <c r="E307" s="18"/>
      <c r="F307" s="31"/>
      <c r="G307" s="50"/>
      <c r="H307" s="50"/>
      <c r="I307" s="50"/>
      <c r="J307" s="50"/>
    </row>
    <row r="308" spans="1:10" s="27" customFormat="1" ht="53.25" customHeight="1">
      <c r="A308" s="38"/>
      <c r="B308" s="38"/>
      <c r="C308" s="38"/>
      <c r="D308" s="21"/>
      <c r="E308" s="18"/>
      <c r="F308" s="31"/>
      <c r="G308" s="50"/>
      <c r="H308" s="50"/>
      <c r="I308" s="50"/>
      <c r="J308" s="50"/>
    </row>
    <row r="309" spans="1:10" s="27" customFormat="1" ht="53.25" customHeight="1">
      <c r="A309" s="38"/>
      <c r="B309" s="38"/>
      <c r="C309" s="38"/>
      <c r="D309" s="21"/>
      <c r="E309" s="18"/>
      <c r="F309" s="31"/>
      <c r="G309" s="50"/>
      <c r="H309" s="50"/>
      <c r="I309" s="50"/>
      <c r="J309" s="50"/>
    </row>
    <row r="310" spans="1:10" s="26" customFormat="1" ht="88.5" customHeight="1">
      <c r="A310" s="95" t="s">
        <v>469</v>
      </c>
      <c r="B310" s="95"/>
      <c r="C310" s="95"/>
      <c r="D310" s="95"/>
      <c r="E310" s="95"/>
      <c r="F310" s="32"/>
      <c r="G310" s="51"/>
      <c r="H310" s="94" t="s">
        <v>476</v>
      </c>
      <c r="I310" s="94"/>
      <c r="J310" s="94"/>
    </row>
    <row r="311" spans="1:10" s="26" customFormat="1" ht="52.5" customHeight="1">
      <c r="A311" s="39"/>
      <c r="B311" s="39"/>
      <c r="C311" s="39"/>
      <c r="D311" s="39"/>
      <c r="E311" s="39"/>
      <c r="F311" s="32"/>
      <c r="G311" s="51"/>
      <c r="H311" s="52"/>
      <c r="I311" s="52"/>
      <c r="J311" s="52"/>
    </row>
    <row r="312" spans="1:10" s="24" customFormat="1" ht="97.5" customHeight="1">
      <c r="A312" s="103" t="s">
        <v>582</v>
      </c>
      <c r="B312" s="103"/>
      <c r="C312" s="103"/>
      <c r="D312" s="25"/>
      <c r="E312" s="25"/>
      <c r="F312" s="25"/>
      <c r="G312" s="53"/>
      <c r="H312" s="54"/>
      <c r="I312" s="54"/>
      <c r="J312" s="54"/>
    </row>
    <row r="313" spans="1:10" s="24" customFormat="1" ht="46.5" customHeight="1">
      <c r="A313" s="59"/>
      <c r="B313" s="59"/>
      <c r="C313" s="59"/>
      <c r="D313" s="25"/>
      <c r="E313" s="25"/>
      <c r="F313" s="25"/>
      <c r="G313" s="53"/>
      <c r="H313" s="54"/>
      <c r="I313" s="54"/>
      <c r="J313" s="54"/>
    </row>
    <row r="314" spans="1:10" ht="66.75" customHeight="1">
      <c r="A314" s="104" t="s">
        <v>406</v>
      </c>
      <c r="B314" s="104"/>
      <c r="C314" s="60"/>
      <c r="H314" s="55"/>
      <c r="I314" s="55"/>
      <c r="J314" s="55"/>
    </row>
    <row r="315" spans="7:10" ht="84.75" customHeight="1">
      <c r="G315" s="85">
        <f>G304+G303+G302+G301+G300+G299+G298+G297+G296+G295+G294+G293+G292+G291+G290+G289+G288+G287+G286+G285+G284+G283+G282+G281+G280+G279+G278+G277+G276+G275+G274-G273+G305</f>
        <v>0</v>
      </c>
      <c r="H315" s="85">
        <f>H304+H303+H302+H301+H300+H299+H298+H297+H296+H295+H294+H293+H292+H291+H290+H289+H288+H287+H286+H285+H284+H283+H282+H281+H280+H279+H278+H277+H276+H275+H274-H273+H305</f>
        <v>0</v>
      </c>
      <c r="I315" s="56">
        <f>I304+I303+I302+I301+I300+I299+I298+I297+I296+I295+I294+I293+I292+I291+I290+I289+I288+I287+I286+I285+I284+I283+I282+I281+I280+I279+I278+I277+I276+I275+I274-I273</f>
        <v>0</v>
      </c>
      <c r="J315" s="56">
        <f>J304+J303+J302+J301+J300+J299+J298+J297+J296+J295+J294+J293+J292+J291+J290+J289+J288+J287+J286+J285+J284+J283+J282+J281+J280+J279+J278+J277+J276+J275+J274-J273</f>
        <v>0</v>
      </c>
    </row>
    <row r="316" spans="7:10" ht="83.25" customHeight="1">
      <c r="G316" s="56">
        <f>G273-G221-G17-G19-G20-G21-G22-G23-G24-G25-G26-G27-G28-G29-G30-G31-G32-G33-G34-G35-G36-G37-G38-G39-G40-G42-G43-G44-G45-G46-G48-G49-G50-G51-G52-G53-G54-G65-G66-G67-G68-G69-G70-G71-G72-G73-G74-G75-G76-G79-G80-G81-G82-G83-G84-G85-G86-G87-G89-G93-G94-G95-G96-G102-G104-G112-G113-G116-G118-G119-G120-G123-G124-G125-G127-G128-G131-G138-G139-G140-G141-G142-G143-G144-G146-G147-G148-G149-G150-G151-G152-G153-G154-G155-G156-G157-G158-G159-G160-G162-G163-G166-G167-G168-G169-G170-G172-G173-G175-G176-G177-G178-G180-G182-G183-G184-G185-G186-G187-G189-G190-G191-G192-G193-G195-G202-G203-G204-G205-G209-G211-G213-G222-G225-G227-G229-G230-G231-G232-G233-G236-G237-G242-G244-G245-G247-G248-G249-G250-G251-G252-G255-G257-G258-G259-G260-G264-G265-G266-G267-G268-G269-G270-G206-G194-G218-G212-G201-G219-G220-G235-G62</f>
        <v>0</v>
      </c>
      <c r="H316" s="56">
        <f>H273-H221-H17-H19-H20-H21-H22-H23-H24-H25-H26-H27-H28-H29-H30-H31-H32-H33-H34-H35-H36-H37-H38-H39-H40-H42-H43-H44-H45-H46-H48-H49-H50-H51-H52-H53-H54-H65-H66-H67-H68-H69-H70-H71-H72-H73-H74-H75-H76-H79-H80-H81-H82-H83-H84-H85-H86-H87-H89-H93-H94-H95-H96-H102-H104-H112-H113-H116-H118-H119-H120-H123-H124-H125-H127-H128-H131-H138-H139-H140-H141-H142-H143-H144-H146-H147-H148-H149-H150-H151-H152-H153-H154-H155-H156-H157-H158-H159-H160-H162-H163-H166-H167-H168-H169-H170-H172-H173-H175-H176-H177-H178-H180-H182-H183-H184-H185-H186-H187-H189-H190-H191-H192-H193-H195-H202-H203-H204-H205-H209-H211-H213-H222-H225-H227-H229-H230-H231-H232-H233-H236-H237-H242-H244-H245-H247-H248-H249-H250-H251-H252-H255-H257-H258-H259-H260-H264-H265-H266-H267-H268-H269-H270-H206-H194-H218-H212-H201-H219-H220-H235-H62</f>
        <v>0</v>
      </c>
      <c r="I316" s="56">
        <f>I273-I221-I17-I19-I20-I21-I22-I23-I24-I25-I26-I27-I28-I29-I30-I31-I32-I33-I34-I35-I36-I37-I38-I39-I40-I42-I43-I44-I45-I46-I48-I49-I50-I51-I52-I53-I54-I65-I66-I67-I68-I69-I70-I71-I72-I73-I74-I75-I76-I79-I80-I81-I82-I83-I84-I85-I86-I87-I89-I93-I94-I95-I96-I102-I104-I112-I113-I116-I118-I119-I120-I123-I124-I125-I127-I128-I131-I138-I139-I140-I141-I142-I143-I144-I146-I147-I148-I149-I150-I151-I152-I153-I154-I155-I156-I157-I158-I159-I160-I162-I163-I166-I167-I168-I169-I170-I172-I173-I175-I176-I177-I178-I180-I182-I183-I184-I185-I186-I187-I189-I190-I191-I192-I193-I195-I202-I203-I204-I205-I209-I211-I213-I222-I225-I227-I229-I230-I231-I232-I233-I236-I237-I242-I244-I245-I247-I248-I249-I250-I251-I252-I255-I257-I258-I259-I260-I264-I265-I266-I267-I268-I269-I270-I206-I194-I218-I212-I201-I219-I220-I235-I62</f>
        <v>0</v>
      </c>
      <c r="J316" s="56">
        <f>J273-J221-J17-J19-J20-J21-J22-J23-J24-J25-J26-J27-J28-J29-J30-J31-J32-J33-J34-J35-J36-J37-J38-J39-J40-J42-J43-J44-J45-J46-J48-J49-J50-J51-J52-J53-J54-J65-J66-J67-J68-J69-J70-J71-J72-J73-J74-J75-J76-J79-J80-J81-J82-J83-J84-J85-J86-J87-J89-J93-J94-J95-J96-J102-J104-J112-J113-J116-J118-J119-J120-J123-J124-J125-J127-J128-J131-J138-J139-J140-J141-J142-J143-J144-J146-J147-J148-J149-J150-J151-J152-J153-J154-J155-J156-J157-J158-J159-J160-J162-J163-J166-J167-J168-J169-J170-J172-J173-J175-J176-J177-J178-J180-J182-J183-J184-J185-J186-J187-J189-J190-J191-J192-J193-J195-J202-J203-J204-J205-J209-J211-J213-J222-J225-J227-J229-J230-J231-J232-J233-J236-J237-J242-J244-J245-J247-J248-J249-J250-J251-J252-J255-J257-J258-J259-J260-J264-J265-J266-J267-J268-J269-J270-J206-J194-J218-J212-J201-J219-J220-J235-J62</f>
        <v>0</v>
      </c>
    </row>
  </sheetData>
  <sheetProtection/>
  <mergeCells count="139">
    <mergeCell ref="B129:B130"/>
    <mergeCell ref="B159:B160"/>
    <mergeCell ref="D148:D149"/>
    <mergeCell ref="C155:C157"/>
    <mergeCell ref="B155:B157"/>
    <mergeCell ref="D178:D179"/>
    <mergeCell ref="C159:C160"/>
    <mergeCell ref="D155:D157"/>
    <mergeCell ref="D129:D130"/>
    <mergeCell ref="C148:C149"/>
    <mergeCell ref="A148:A149"/>
    <mergeCell ref="B148:B149"/>
    <mergeCell ref="D184:D186"/>
    <mergeCell ref="C189:C191"/>
    <mergeCell ref="D189:D191"/>
    <mergeCell ref="A150:A151"/>
    <mergeCell ref="D159:D160"/>
    <mergeCell ref="B184:B186"/>
    <mergeCell ref="B178:B179"/>
    <mergeCell ref="C49:C50"/>
    <mergeCell ref="B49:B50"/>
    <mergeCell ref="D66:D68"/>
    <mergeCell ref="D49:D50"/>
    <mergeCell ref="D107:D108"/>
    <mergeCell ref="B195:B197"/>
    <mergeCell ref="B189:B191"/>
    <mergeCell ref="C195:C197"/>
    <mergeCell ref="D195:D197"/>
    <mergeCell ref="D192:D194"/>
    <mergeCell ref="A236:A237"/>
    <mergeCell ref="A203:A204"/>
    <mergeCell ref="B205:B206"/>
    <mergeCell ref="C178:C179"/>
    <mergeCell ref="A195:A197"/>
    <mergeCell ref="B192:B194"/>
    <mergeCell ref="C192:C194"/>
    <mergeCell ref="C184:C186"/>
    <mergeCell ref="B228:B229"/>
    <mergeCell ref="C228:C229"/>
    <mergeCell ref="C205:C206"/>
    <mergeCell ref="A184:A186"/>
    <mergeCell ref="B233:B234"/>
    <mergeCell ref="C233:C234"/>
    <mergeCell ref="C60:C63"/>
    <mergeCell ref="C118:C119"/>
    <mergeCell ref="A189:A191"/>
    <mergeCell ref="A178:A179"/>
    <mergeCell ref="B150:B151"/>
    <mergeCell ref="A159:A160"/>
    <mergeCell ref="C29:C30"/>
    <mergeCell ref="A113:A114"/>
    <mergeCell ref="A60:A63"/>
    <mergeCell ref="C97:C100"/>
    <mergeCell ref="A107:A108"/>
    <mergeCell ref="B116:B117"/>
    <mergeCell ref="C113:C114"/>
    <mergeCell ref="C66:C68"/>
    <mergeCell ref="B69:B71"/>
    <mergeCell ref="A116:A117"/>
    <mergeCell ref="C19:C20"/>
    <mergeCell ref="C22:C23"/>
    <mergeCell ref="C69:C71"/>
    <mergeCell ref="D97:D100"/>
    <mergeCell ref="D29:D30"/>
    <mergeCell ref="B66:B68"/>
    <mergeCell ref="D69:D71"/>
    <mergeCell ref="D19:D20"/>
    <mergeCell ref="D60:D63"/>
    <mergeCell ref="B22:B23"/>
    <mergeCell ref="A314:B314"/>
    <mergeCell ref="A155:A157"/>
    <mergeCell ref="C150:C151"/>
    <mergeCell ref="A124:A125"/>
    <mergeCell ref="A205:A206"/>
    <mergeCell ref="D22:D23"/>
    <mergeCell ref="A66:A68"/>
    <mergeCell ref="B107:B108"/>
    <mergeCell ref="C107:C108"/>
    <mergeCell ref="B57:B59"/>
    <mergeCell ref="B124:B125"/>
    <mergeCell ref="A312:C312"/>
    <mergeCell ref="C127:C128"/>
    <mergeCell ref="D113:D114"/>
    <mergeCell ref="C124:C125"/>
    <mergeCell ref="D57:D59"/>
    <mergeCell ref="D118:D119"/>
    <mergeCell ref="D116:D117"/>
    <mergeCell ref="B97:B100"/>
    <mergeCell ref="A233:A234"/>
    <mergeCell ref="A228:A229"/>
    <mergeCell ref="C57:C59"/>
    <mergeCell ref="B118:B119"/>
    <mergeCell ref="C116:C117"/>
    <mergeCell ref="A69:A71"/>
    <mergeCell ref="A97:A100"/>
    <mergeCell ref="B113:B114"/>
    <mergeCell ref="A129:A130"/>
    <mergeCell ref="C129:C130"/>
    <mergeCell ref="C203:C204"/>
    <mergeCell ref="B14:B15"/>
    <mergeCell ref="A14:A15"/>
    <mergeCell ref="A22:A23"/>
    <mergeCell ref="B60:B63"/>
    <mergeCell ref="B19:B20"/>
    <mergeCell ref="A19:A20"/>
    <mergeCell ref="A29:A30"/>
    <mergeCell ref="A49:A50"/>
    <mergeCell ref="A57:A59"/>
    <mergeCell ref="B29:B30"/>
    <mergeCell ref="A10:J10"/>
    <mergeCell ref="I14:J14"/>
    <mergeCell ref="G14:G15"/>
    <mergeCell ref="F14:F15"/>
    <mergeCell ref="D14:D15"/>
    <mergeCell ref="H14:H15"/>
    <mergeCell ref="E14:E15"/>
    <mergeCell ref="A11:J11"/>
    <mergeCell ref="A12:J12"/>
    <mergeCell ref="C14:C15"/>
    <mergeCell ref="H310:J310"/>
    <mergeCell ref="D236:D237"/>
    <mergeCell ref="A310:E310"/>
    <mergeCell ref="B273:E273"/>
    <mergeCell ref="D251:D252"/>
    <mergeCell ref="C251:C252"/>
    <mergeCell ref="B236:B237"/>
    <mergeCell ref="C236:C237"/>
    <mergeCell ref="A251:A252"/>
    <mergeCell ref="B251:B252"/>
    <mergeCell ref="D205:D206"/>
    <mergeCell ref="A127:A128"/>
    <mergeCell ref="D150:D151"/>
    <mergeCell ref="D124:D125"/>
    <mergeCell ref="A118:A119"/>
    <mergeCell ref="D127:D128"/>
    <mergeCell ref="A192:A194"/>
    <mergeCell ref="B127:B128"/>
    <mergeCell ref="B203:B204"/>
    <mergeCell ref="D203:D204"/>
  </mergeCells>
  <printOptions horizontalCentered="1"/>
  <pageMargins left="0" right="0" top="0.7086614173228347" bottom="0.5905511811023623" header="0.31496062992125984" footer="0.31496062992125984"/>
  <pageSetup firstPageNumber="1" useFirstPageNumber="1" fitToHeight="100" horizontalDpi="600" verticalDpi="600" orientation="landscape" paperSize="9" scale="20" r:id="rId1"/>
  <headerFooter scaleWithDoc="0" alignWithMargins="0">
    <oddHeader>&amp;R
</oddHeader>
    <oddFooter>&amp;R&amp;8Сторінка &amp;P</oddFooter>
  </headerFooter>
  <rowBreaks count="1" manualBreakCount="1">
    <brk id="1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2022-02-16T13:32:28Z</cp:lastPrinted>
  <dcterms:created xsi:type="dcterms:W3CDTF">2014-01-17T10:52:16Z</dcterms:created>
  <dcterms:modified xsi:type="dcterms:W3CDTF">2022-02-16T13:32:30Z</dcterms:modified>
  <cp:category/>
  <cp:version/>
  <cp:contentType/>
  <cp:contentStatus/>
</cp:coreProperties>
</file>