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ПРОЕКТ\БЮДЖЕТ 2023\Рішення\СМР 14.12.2022\Доопрацьовано\"/>
    </mc:Choice>
  </mc:AlternateContent>
  <bookViews>
    <workbookView xWindow="-105" yWindow="-105" windowWidth="23250" windowHeight="12570" tabRatio="322"/>
  </bookViews>
  <sheets>
    <sheet name="дод 3" sheetId="1" r:id="rId1"/>
    <sheet name="дод 9" sheetId="3" r:id="rId2"/>
  </sheets>
  <definedNames>
    <definedName name="_xlnm.Print_Titles" localSheetId="0">'дод 3'!$11:$13</definedName>
    <definedName name="_xlnm.Print_Titles" localSheetId="1">'дод 9'!$12:$14</definedName>
    <definedName name="_xlnm.Print_Area" localSheetId="0">'дод 3'!$A$1:$P$417</definedName>
    <definedName name="_xlnm.Print_Area" localSheetId="1">'дод 9'!$A$1:$O$283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1" i="1" l="1"/>
  <c r="F39" i="1"/>
  <c r="O65" i="1" l="1"/>
  <c r="K65" i="1"/>
  <c r="F65" i="1"/>
  <c r="D86" i="1" l="1"/>
  <c r="F257" i="1" l="1"/>
  <c r="O128" i="1"/>
  <c r="K128" i="1"/>
  <c r="I297" i="1" l="1"/>
  <c r="F297" i="1"/>
  <c r="F55" i="1" l="1"/>
  <c r="H234" i="1"/>
  <c r="F234" i="1"/>
  <c r="D186" i="1" l="1"/>
  <c r="D171" i="1"/>
  <c r="D147" i="1"/>
  <c r="D82" i="1"/>
  <c r="D51" i="1"/>
  <c r="O320" i="1" l="1"/>
  <c r="K320" i="1"/>
  <c r="O82" i="1"/>
  <c r="K82" i="1"/>
  <c r="O81" i="1"/>
  <c r="K81" i="1"/>
  <c r="O147" i="1" l="1"/>
  <c r="K147" i="1"/>
  <c r="F147" i="1"/>
  <c r="E237" i="3"/>
  <c r="E235" i="3" s="1"/>
  <c r="E277" i="3" s="1"/>
  <c r="F422" i="1" s="1"/>
  <c r="F237" i="3"/>
  <c r="F235" i="3" s="1"/>
  <c r="F277" i="3" s="1"/>
  <c r="G422" i="1" s="1"/>
  <c r="G237" i="3"/>
  <c r="G235" i="3" s="1"/>
  <c r="G277" i="3" s="1"/>
  <c r="H422" i="1" s="1"/>
  <c r="H237" i="3"/>
  <c r="H235" i="3" s="1"/>
  <c r="H277" i="3" s="1"/>
  <c r="I422" i="1" s="1"/>
  <c r="J237" i="3"/>
  <c r="J235" i="3" s="1"/>
  <c r="J277" i="3" s="1"/>
  <c r="K422" i="1" s="1"/>
  <c r="K237" i="3"/>
  <c r="K235" i="3" s="1"/>
  <c r="K277" i="3" s="1"/>
  <c r="L422" i="1" s="1"/>
  <c r="L237" i="3"/>
  <c r="L235" i="3" s="1"/>
  <c r="L277" i="3" s="1"/>
  <c r="M422" i="1" s="1"/>
  <c r="M237" i="3"/>
  <c r="M235" i="3" s="1"/>
  <c r="M277" i="3" s="1"/>
  <c r="N422" i="1" s="1"/>
  <c r="F145" i="1"/>
  <c r="F377" i="1" s="1"/>
  <c r="G145" i="1"/>
  <c r="G377" i="1" s="1"/>
  <c r="H145" i="1"/>
  <c r="H377" i="1" s="1"/>
  <c r="I145" i="1"/>
  <c r="I377" i="1" s="1"/>
  <c r="K145" i="1"/>
  <c r="K377" i="1" s="1"/>
  <c r="L145" i="1"/>
  <c r="L377" i="1" s="1"/>
  <c r="M145" i="1"/>
  <c r="M377" i="1" s="1"/>
  <c r="N145" i="1"/>
  <c r="N377" i="1" s="1"/>
  <c r="O172" i="1"/>
  <c r="N237" i="3" s="1"/>
  <c r="N235" i="3" s="1"/>
  <c r="N277" i="3" s="1"/>
  <c r="O422" i="1" s="1"/>
  <c r="E172" i="1"/>
  <c r="D237" i="3" s="1"/>
  <c r="D235" i="3" s="1"/>
  <c r="D277" i="3" s="1"/>
  <c r="J172" i="1" l="1"/>
  <c r="I237" i="3" s="1"/>
  <c r="I235" i="3" s="1"/>
  <c r="I277" i="3" s="1"/>
  <c r="J422" i="1" s="1"/>
  <c r="J145" i="1"/>
  <c r="J377" i="1" s="1"/>
  <c r="N390" i="1"/>
  <c r="L390" i="1"/>
  <c r="H390" i="1"/>
  <c r="F390" i="1"/>
  <c r="E145" i="1"/>
  <c r="E377" i="1" s="1"/>
  <c r="O145" i="1"/>
  <c r="O377" i="1" s="1"/>
  <c r="M390" i="1"/>
  <c r="K390" i="1"/>
  <c r="I390" i="1"/>
  <c r="G390" i="1"/>
  <c r="P172" i="1"/>
  <c r="F213" i="1"/>
  <c r="O390" i="1" l="1"/>
  <c r="J390" i="1"/>
  <c r="E390" i="1"/>
  <c r="E422" i="1"/>
  <c r="O237" i="3"/>
  <c r="O235" i="3" s="1"/>
  <c r="O277" i="3" s="1"/>
  <c r="P422" i="1" s="1"/>
  <c r="P145" i="1"/>
  <c r="P377" i="1" s="1"/>
  <c r="P390" i="1" l="1"/>
  <c r="J391" i="1"/>
  <c r="E224" i="3" l="1"/>
  <c r="F224" i="3"/>
  <c r="G224" i="3"/>
  <c r="H224" i="3"/>
  <c r="K224" i="3"/>
  <c r="L224" i="3"/>
  <c r="M224" i="3"/>
  <c r="C297" i="1"/>
  <c r="D297" i="1"/>
  <c r="B297" i="1"/>
  <c r="F295" i="1"/>
  <c r="G295" i="1"/>
  <c r="H295" i="1"/>
  <c r="I295" i="1"/>
  <c r="L295" i="1"/>
  <c r="M295" i="1"/>
  <c r="N295" i="1"/>
  <c r="O297" i="1"/>
  <c r="J297" i="1" s="1"/>
  <c r="K297" i="1"/>
  <c r="E297" i="1"/>
  <c r="F261" i="1"/>
  <c r="I261" i="1"/>
  <c r="P297" i="1" l="1"/>
  <c r="L283" i="1"/>
  <c r="L130" i="1"/>
  <c r="O130" i="1"/>
  <c r="L392" i="1" l="1"/>
  <c r="F255" i="1"/>
  <c r="F252" i="1"/>
  <c r="E391" i="1"/>
  <c r="O169" i="1" l="1"/>
  <c r="K169" i="1"/>
  <c r="L394" i="1" l="1"/>
  <c r="C50" i="1" l="1"/>
  <c r="B50" i="1"/>
  <c r="F225" i="3"/>
  <c r="G225" i="3"/>
  <c r="H225" i="3"/>
  <c r="J225" i="3"/>
  <c r="K225" i="3"/>
  <c r="L225" i="3"/>
  <c r="M225" i="3"/>
  <c r="N225" i="3"/>
  <c r="G15" i="1" l="1"/>
  <c r="I15" i="1"/>
  <c r="K15" i="1"/>
  <c r="M15" i="1"/>
  <c r="N15" i="1"/>
  <c r="O15" i="1"/>
  <c r="J50" i="1"/>
  <c r="E50" i="1"/>
  <c r="E364" i="1"/>
  <c r="L393" i="1"/>
  <c r="P50" i="1" l="1"/>
  <c r="H121" i="1"/>
  <c r="F121" i="1"/>
  <c r="H38" i="1"/>
  <c r="F38" i="1"/>
  <c r="F37" i="1"/>
  <c r="H36" i="1"/>
  <c r="H15" i="1" s="1"/>
  <c r="F36" i="1"/>
  <c r="O234" i="1"/>
  <c r="K234" i="1"/>
  <c r="L27" i="1" l="1"/>
  <c r="L391" i="1" s="1"/>
  <c r="L15" i="1" l="1"/>
  <c r="O171" i="1"/>
  <c r="F164" i="1" l="1"/>
  <c r="E236" i="3" l="1"/>
  <c r="F236" i="3"/>
  <c r="G236" i="3"/>
  <c r="H236" i="3"/>
  <c r="J236" i="3"/>
  <c r="K236" i="3"/>
  <c r="L236" i="3"/>
  <c r="M236" i="3"/>
  <c r="N236" i="3"/>
  <c r="G363" i="1"/>
  <c r="H363" i="1"/>
  <c r="I363" i="1"/>
  <c r="K363" i="1"/>
  <c r="L363" i="1"/>
  <c r="M363" i="1"/>
  <c r="N363" i="1"/>
  <c r="O363" i="1"/>
  <c r="J367" i="1"/>
  <c r="E367" i="1"/>
  <c r="P367" i="1" l="1"/>
  <c r="F128" i="1"/>
  <c r="F169" i="1"/>
  <c r="F20" i="1" l="1"/>
  <c r="F52" i="1" l="1"/>
  <c r="F54" i="1" l="1"/>
  <c r="F15" i="1" s="1"/>
  <c r="F233" i="3" l="1"/>
  <c r="G233" i="3"/>
  <c r="H233" i="3"/>
  <c r="K233" i="3"/>
  <c r="L233" i="3"/>
  <c r="M233" i="3"/>
  <c r="E228" i="3"/>
  <c r="F228" i="3"/>
  <c r="G228" i="3"/>
  <c r="H228" i="3"/>
  <c r="K228" i="3"/>
  <c r="L228" i="3"/>
  <c r="M228" i="3"/>
  <c r="E227" i="3"/>
  <c r="F227" i="3"/>
  <c r="G227" i="3"/>
  <c r="H227" i="3"/>
  <c r="K227" i="3"/>
  <c r="L227" i="3"/>
  <c r="M227" i="3"/>
  <c r="E203" i="3"/>
  <c r="F203" i="3"/>
  <c r="G203" i="3"/>
  <c r="H203" i="3"/>
  <c r="K203" i="3"/>
  <c r="L203" i="3"/>
  <c r="M203" i="3"/>
  <c r="E195" i="3"/>
  <c r="F195" i="3"/>
  <c r="G195" i="3"/>
  <c r="H195" i="3"/>
  <c r="K195" i="3"/>
  <c r="L195" i="3"/>
  <c r="M195" i="3"/>
  <c r="E183" i="3"/>
  <c r="F183" i="3"/>
  <c r="G183" i="3"/>
  <c r="H183" i="3"/>
  <c r="K183" i="3"/>
  <c r="L183" i="3"/>
  <c r="M183" i="3"/>
  <c r="E176" i="3"/>
  <c r="F176" i="3"/>
  <c r="G176" i="3"/>
  <c r="H176" i="3"/>
  <c r="K176" i="3"/>
  <c r="L176" i="3"/>
  <c r="M176" i="3"/>
  <c r="C358" i="1"/>
  <c r="D358" i="1"/>
  <c r="C359" i="1"/>
  <c r="D359" i="1"/>
  <c r="C360" i="1"/>
  <c r="D360" i="1"/>
  <c r="C361" i="1"/>
  <c r="D361" i="1"/>
  <c r="B361" i="1"/>
  <c r="B360" i="1"/>
  <c r="B359" i="1"/>
  <c r="B358" i="1"/>
  <c r="C357" i="1"/>
  <c r="D357" i="1"/>
  <c r="B357" i="1"/>
  <c r="C356" i="1"/>
  <c r="D356" i="1"/>
  <c r="B356" i="1"/>
  <c r="C355" i="1"/>
  <c r="D355" i="1"/>
  <c r="B355" i="1"/>
  <c r="C354" i="1"/>
  <c r="D354" i="1"/>
  <c r="B354" i="1"/>
  <c r="F352" i="1"/>
  <c r="F351" i="1" s="1"/>
  <c r="G352" i="1"/>
  <c r="G351" i="1" s="1"/>
  <c r="H352" i="1"/>
  <c r="H351" i="1" s="1"/>
  <c r="I352" i="1"/>
  <c r="I351" i="1" s="1"/>
  <c r="L352" i="1"/>
  <c r="L351" i="1" s="1"/>
  <c r="M352" i="1"/>
  <c r="M351" i="1" s="1"/>
  <c r="N352" i="1"/>
  <c r="N351" i="1" s="1"/>
  <c r="O361" i="1"/>
  <c r="N233" i="3" s="1"/>
  <c r="K361" i="1"/>
  <c r="J233" i="3" s="1"/>
  <c r="E361" i="1"/>
  <c r="J360" i="1"/>
  <c r="J228" i="3"/>
  <c r="E360" i="1"/>
  <c r="J359" i="1"/>
  <c r="J227" i="3"/>
  <c r="E359" i="1"/>
  <c r="O358" i="1"/>
  <c r="K358" i="1"/>
  <c r="J224" i="3" s="1"/>
  <c r="E358" i="1"/>
  <c r="O357" i="1"/>
  <c r="N203" i="3" s="1"/>
  <c r="K357" i="1"/>
  <c r="J203" i="3" s="1"/>
  <c r="E357" i="1"/>
  <c r="O356" i="1"/>
  <c r="J356" i="1" s="1"/>
  <c r="K356" i="1"/>
  <c r="J195" i="3" s="1"/>
  <c r="E356" i="1"/>
  <c r="O355" i="1"/>
  <c r="J355" i="1" s="1"/>
  <c r="K355" i="1"/>
  <c r="J183" i="3" s="1"/>
  <c r="E355" i="1"/>
  <c r="O354" i="1"/>
  <c r="J354" i="1" s="1"/>
  <c r="K354" i="1"/>
  <c r="J176" i="3" s="1"/>
  <c r="E354" i="1"/>
  <c r="C350" i="1"/>
  <c r="B350" i="1"/>
  <c r="C349" i="1"/>
  <c r="B349" i="1"/>
  <c r="C348" i="1"/>
  <c r="B348" i="1"/>
  <c r="C347" i="1"/>
  <c r="B347" i="1"/>
  <c r="C346" i="1"/>
  <c r="B346" i="1"/>
  <c r="C353" i="1"/>
  <c r="B353" i="1"/>
  <c r="C345" i="1"/>
  <c r="B345" i="1"/>
  <c r="C296" i="1"/>
  <c r="B296" i="1"/>
  <c r="F17" i="3"/>
  <c r="G17" i="3"/>
  <c r="H17" i="3"/>
  <c r="K17" i="3"/>
  <c r="L17" i="3"/>
  <c r="M17" i="3"/>
  <c r="D350" i="1"/>
  <c r="D349" i="1"/>
  <c r="D348" i="1"/>
  <c r="D347" i="1"/>
  <c r="D346" i="1"/>
  <c r="D345" i="1"/>
  <c r="D353" i="1"/>
  <c r="O353" i="1"/>
  <c r="K353" i="1"/>
  <c r="E353" i="1"/>
  <c r="J350" i="1"/>
  <c r="E350" i="1"/>
  <c r="J349" i="1"/>
  <c r="E349" i="1"/>
  <c r="J348" i="1"/>
  <c r="E348" i="1"/>
  <c r="J347" i="1"/>
  <c r="E347" i="1"/>
  <c r="J346" i="1"/>
  <c r="E346" i="1"/>
  <c r="J345" i="1"/>
  <c r="E345" i="1"/>
  <c r="O344" i="1"/>
  <c r="O343" i="1" s="1"/>
  <c r="N344" i="1"/>
  <c r="N343" i="1" s="1"/>
  <c r="M344" i="1"/>
  <c r="M343" i="1" s="1"/>
  <c r="L344" i="1"/>
  <c r="L343" i="1" s="1"/>
  <c r="K344" i="1"/>
  <c r="K343" i="1" s="1"/>
  <c r="I344" i="1"/>
  <c r="I343" i="1" s="1"/>
  <c r="H344" i="1"/>
  <c r="H343" i="1" s="1"/>
  <c r="G344" i="1"/>
  <c r="G343" i="1" s="1"/>
  <c r="F344" i="1"/>
  <c r="F343" i="1" s="1"/>
  <c r="D296" i="1"/>
  <c r="O296" i="1"/>
  <c r="O295" i="1" s="1"/>
  <c r="K296" i="1"/>
  <c r="K295" i="1" s="1"/>
  <c r="J296" i="1"/>
  <c r="E296" i="1"/>
  <c r="E295" i="1" s="1"/>
  <c r="O294" i="1"/>
  <c r="M294" i="1"/>
  <c r="L294" i="1"/>
  <c r="K294" i="1"/>
  <c r="I294" i="1"/>
  <c r="H294" i="1"/>
  <c r="G294" i="1"/>
  <c r="F294" i="1"/>
  <c r="N294" i="1"/>
  <c r="J344" i="1" l="1"/>
  <c r="J343" i="1" s="1"/>
  <c r="O352" i="1"/>
  <c r="O351" i="1" s="1"/>
  <c r="J358" i="1"/>
  <c r="P358" i="1" s="1"/>
  <c r="N224" i="3"/>
  <c r="J295" i="1"/>
  <c r="J294" i="1" s="1"/>
  <c r="K352" i="1"/>
  <c r="K351" i="1" s="1"/>
  <c r="N176" i="3"/>
  <c r="N183" i="3"/>
  <c r="N227" i="3"/>
  <c r="J353" i="1"/>
  <c r="P353" i="1" s="1"/>
  <c r="N195" i="3"/>
  <c r="N228" i="3"/>
  <c r="J357" i="1"/>
  <c r="P357" i="1" s="1"/>
  <c r="J361" i="1"/>
  <c r="P361" i="1" s="1"/>
  <c r="P354" i="1"/>
  <c r="P355" i="1"/>
  <c r="P356" i="1"/>
  <c r="P359" i="1"/>
  <c r="P360" i="1"/>
  <c r="E352" i="1"/>
  <c r="E351" i="1" s="1"/>
  <c r="P296" i="1"/>
  <c r="P346" i="1"/>
  <c r="P348" i="1"/>
  <c r="P350" i="1"/>
  <c r="E344" i="1"/>
  <c r="E343" i="1" s="1"/>
  <c r="P345" i="1"/>
  <c r="P347" i="1"/>
  <c r="P349" i="1"/>
  <c r="E294" i="1"/>
  <c r="J352" i="1" l="1"/>
  <c r="J351" i="1" s="1"/>
  <c r="P295" i="1"/>
  <c r="P294" i="1" s="1"/>
  <c r="P352" i="1"/>
  <c r="P351" i="1" s="1"/>
  <c r="P344" i="1"/>
  <c r="P343" i="1" s="1"/>
  <c r="F370" i="1"/>
  <c r="E17" i="3"/>
  <c r="F225" i="1" l="1"/>
  <c r="F365" i="1"/>
  <c r="E225" i="3" l="1"/>
  <c r="K401" i="1"/>
  <c r="L401" i="1" s="1"/>
  <c r="J401" i="1"/>
  <c r="F366" i="1" l="1"/>
  <c r="E233" i="3" l="1"/>
  <c r="F363" i="1"/>
  <c r="G168" i="3"/>
  <c r="H168" i="3"/>
  <c r="J168" i="3"/>
  <c r="K168" i="3"/>
  <c r="L168" i="3"/>
  <c r="M168" i="3"/>
  <c r="N168" i="3"/>
  <c r="J253" i="1"/>
  <c r="J254" i="1"/>
  <c r="I168" i="3" s="1"/>
  <c r="J255" i="1"/>
  <c r="K241" i="1" l="1"/>
  <c r="K240" i="1" s="1"/>
  <c r="L241" i="1"/>
  <c r="L240" i="1" s="1"/>
  <c r="M241" i="1"/>
  <c r="M240" i="1" s="1"/>
  <c r="N241" i="1"/>
  <c r="N240" i="1" s="1"/>
  <c r="O241" i="1"/>
  <c r="O240" i="1" s="1"/>
  <c r="J261" i="1"/>
  <c r="D253" i="1" l="1"/>
  <c r="K397" i="1" l="1"/>
  <c r="J397" i="1"/>
  <c r="E397" i="1"/>
  <c r="E97" i="3" l="1"/>
  <c r="F97" i="3"/>
  <c r="G97" i="3"/>
  <c r="H97" i="3"/>
  <c r="J97" i="3"/>
  <c r="K97" i="3"/>
  <c r="L97" i="3"/>
  <c r="M97" i="3"/>
  <c r="N97" i="3"/>
  <c r="N271" i="3" l="1"/>
  <c r="M271" i="3"/>
  <c r="L271" i="3"/>
  <c r="K271" i="3"/>
  <c r="J271" i="3"/>
  <c r="H271" i="3"/>
  <c r="G271" i="3"/>
  <c r="F271" i="3"/>
  <c r="E271" i="3"/>
  <c r="J64" i="1"/>
  <c r="E64" i="1"/>
  <c r="P64" i="1" l="1"/>
  <c r="C34" i="3" l="1"/>
  <c r="N94" i="3"/>
  <c r="N88" i="3" s="1"/>
  <c r="M94" i="3"/>
  <c r="M88" i="3" s="1"/>
  <c r="L94" i="3"/>
  <c r="L88" i="3" s="1"/>
  <c r="K94" i="3"/>
  <c r="K88" i="3" s="1"/>
  <c r="J94" i="3"/>
  <c r="J88" i="3" s="1"/>
  <c r="H94" i="3"/>
  <c r="H88" i="3" s="1"/>
  <c r="G94" i="3"/>
  <c r="G88" i="3" s="1"/>
  <c r="F94" i="3"/>
  <c r="F88" i="3" s="1"/>
  <c r="E94" i="3"/>
  <c r="E88" i="3" s="1"/>
  <c r="D94" i="3"/>
  <c r="D88" i="3" s="1"/>
  <c r="C87" i="3"/>
  <c r="C94" i="3"/>
  <c r="O137" i="1"/>
  <c r="N137" i="1"/>
  <c r="M137" i="1"/>
  <c r="L137" i="1"/>
  <c r="K137" i="1"/>
  <c r="I137" i="1"/>
  <c r="H137" i="1"/>
  <c r="G137" i="1"/>
  <c r="F137" i="1"/>
  <c r="E137" i="1"/>
  <c r="J151" i="1"/>
  <c r="P151" i="1" s="1"/>
  <c r="O94" i="3" s="1"/>
  <c r="O88" i="3" s="1"/>
  <c r="O78" i="1"/>
  <c r="N78" i="1"/>
  <c r="M78" i="1"/>
  <c r="L78" i="1"/>
  <c r="K78" i="1"/>
  <c r="I78" i="1"/>
  <c r="H78" i="1"/>
  <c r="G78" i="1"/>
  <c r="F78" i="1"/>
  <c r="C59" i="3"/>
  <c r="N39" i="3"/>
  <c r="N34" i="3" s="1"/>
  <c r="M39" i="3"/>
  <c r="M34" i="3" s="1"/>
  <c r="L39" i="3"/>
  <c r="L34" i="3" s="1"/>
  <c r="K39" i="3"/>
  <c r="K34" i="3" s="1"/>
  <c r="J39" i="3"/>
  <c r="J34" i="3" s="1"/>
  <c r="H39" i="3"/>
  <c r="H34" i="3" s="1"/>
  <c r="G39" i="3"/>
  <c r="G34" i="3" s="1"/>
  <c r="F39" i="3"/>
  <c r="F34" i="3" s="1"/>
  <c r="E39" i="3"/>
  <c r="E34" i="3" s="1"/>
  <c r="D39" i="3"/>
  <c r="D34" i="3" s="1"/>
  <c r="C39" i="3"/>
  <c r="O70" i="1"/>
  <c r="N70" i="1"/>
  <c r="M70" i="1"/>
  <c r="L70" i="1"/>
  <c r="K70" i="1"/>
  <c r="I70" i="1"/>
  <c r="H70" i="1"/>
  <c r="G70" i="1"/>
  <c r="F70" i="1"/>
  <c r="J83" i="1"/>
  <c r="P83" i="1" s="1"/>
  <c r="O39" i="3" s="1"/>
  <c r="O34" i="3" s="1"/>
  <c r="J137" i="1" l="1"/>
  <c r="P137" i="1"/>
  <c r="I94" i="3"/>
  <c r="I88" i="3" s="1"/>
  <c r="I39" i="3"/>
  <c r="I34" i="3" s="1"/>
  <c r="E218" i="1" l="1"/>
  <c r="O108" i="1" l="1"/>
  <c r="K108" i="1"/>
  <c r="E155" i="1" l="1"/>
  <c r="D97" i="3" s="1"/>
  <c r="J155" i="1"/>
  <c r="I97" i="3" s="1"/>
  <c r="I67" i="1" l="1"/>
  <c r="M67" i="1"/>
  <c r="N67" i="1"/>
  <c r="J127" i="1"/>
  <c r="E127" i="1"/>
  <c r="P127" i="1" l="1"/>
  <c r="E256" i="3"/>
  <c r="F256" i="3"/>
  <c r="G256" i="3"/>
  <c r="H256" i="3"/>
  <c r="J256" i="3"/>
  <c r="K256" i="3"/>
  <c r="L256" i="3"/>
  <c r="M256" i="3"/>
  <c r="N256" i="3"/>
  <c r="J284" i="1"/>
  <c r="I256" i="3" s="1"/>
  <c r="E284" i="1"/>
  <c r="D256" i="3" s="1"/>
  <c r="P284" i="1" l="1"/>
  <c r="O256" i="3" s="1"/>
  <c r="F241" i="1" l="1"/>
  <c r="H241" i="1"/>
  <c r="E372" i="1" l="1"/>
  <c r="G241" i="1" l="1"/>
  <c r="H176" i="1" l="1"/>
  <c r="H175" i="1" s="1"/>
  <c r="I176" i="1"/>
  <c r="I175" i="1" s="1"/>
  <c r="L176" i="1"/>
  <c r="L175" i="1" s="1"/>
  <c r="M176" i="1"/>
  <c r="M175" i="1" s="1"/>
  <c r="N176" i="1"/>
  <c r="N175" i="1" s="1"/>
  <c r="F177" i="1"/>
  <c r="G177" i="1"/>
  <c r="H177" i="1"/>
  <c r="I177" i="1"/>
  <c r="K177" i="1"/>
  <c r="L177" i="1"/>
  <c r="M177" i="1"/>
  <c r="N177" i="1"/>
  <c r="O177" i="1"/>
  <c r="F178" i="1"/>
  <c r="G178" i="1"/>
  <c r="H178" i="1"/>
  <c r="I178" i="1"/>
  <c r="K178" i="1"/>
  <c r="L178" i="1"/>
  <c r="M178" i="1"/>
  <c r="N178" i="1"/>
  <c r="O178" i="1"/>
  <c r="F179" i="1"/>
  <c r="G179" i="1"/>
  <c r="H179" i="1"/>
  <c r="I179" i="1"/>
  <c r="K179" i="1"/>
  <c r="L179" i="1"/>
  <c r="M179" i="1"/>
  <c r="N179" i="1"/>
  <c r="O179" i="1"/>
  <c r="C217" i="1"/>
  <c r="D217" i="1"/>
  <c r="B217" i="1"/>
  <c r="C285" i="1"/>
  <c r="D285" i="1"/>
  <c r="B285" i="1"/>
  <c r="C290" i="1"/>
  <c r="D290" i="1"/>
  <c r="B290" i="1"/>
  <c r="E258" i="3"/>
  <c r="F258" i="3"/>
  <c r="G258" i="3"/>
  <c r="H258" i="3"/>
  <c r="J258" i="3"/>
  <c r="K258" i="3"/>
  <c r="L258" i="3"/>
  <c r="M258" i="3"/>
  <c r="N258" i="3"/>
  <c r="E257" i="3"/>
  <c r="F257" i="3"/>
  <c r="G257" i="3"/>
  <c r="H257" i="3"/>
  <c r="J257" i="3"/>
  <c r="K257" i="3"/>
  <c r="L257" i="3"/>
  <c r="M257" i="3"/>
  <c r="N257" i="3"/>
  <c r="F272" i="3"/>
  <c r="G272" i="3"/>
  <c r="H272" i="3"/>
  <c r="J272" i="3"/>
  <c r="K272" i="3"/>
  <c r="L272" i="3"/>
  <c r="M272" i="3"/>
  <c r="N272" i="3"/>
  <c r="J290" i="1"/>
  <c r="E290" i="1"/>
  <c r="J285" i="1"/>
  <c r="I257" i="3" s="1"/>
  <c r="E285" i="1"/>
  <c r="J217" i="1"/>
  <c r="I258" i="3" s="1"/>
  <c r="E217" i="1"/>
  <c r="E272" i="3"/>
  <c r="P217" i="1" l="1"/>
  <c r="O258" i="3" s="1"/>
  <c r="P285" i="1"/>
  <c r="O257" i="3" s="1"/>
  <c r="P290" i="1"/>
  <c r="D257" i="3"/>
  <c r="D258" i="3"/>
  <c r="E43" i="1" l="1"/>
  <c r="G72" i="1" l="1"/>
  <c r="H72" i="1"/>
  <c r="I72" i="1"/>
  <c r="K72" i="1"/>
  <c r="L72" i="1"/>
  <c r="M72" i="1"/>
  <c r="N72" i="1"/>
  <c r="O72" i="1"/>
  <c r="I241" i="1" l="1"/>
  <c r="C253" i="1" l="1"/>
  <c r="B253" i="1"/>
  <c r="E167" i="3"/>
  <c r="F167" i="3"/>
  <c r="G167" i="3"/>
  <c r="H167" i="3"/>
  <c r="J167" i="3"/>
  <c r="K167" i="3"/>
  <c r="L167" i="3"/>
  <c r="M167" i="3"/>
  <c r="N167" i="3"/>
  <c r="I167" i="3"/>
  <c r="E253" i="1"/>
  <c r="P253" i="1" s="1"/>
  <c r="O167" i="3" s="1"/>
  <c r="D167" i="3" l="1"/>
  <c r="C59" i="1" l="1"/>
  <c r="D59" i="1"/>
  <c r="B59" i="1"/>
  <c r="E247" i="3"/>
  <c r="F247" i="3"/>
  <c r="G247" i="3"/>
  <c r="H247" i="3"/>
  <c r="J247" i="3"/>
  <c r="K247" i="3"/>
  <c r="L247" i="3"/>
  <c r="M247" i="3"/>
  <c r="N247" i="3"/>
  <c r="J59" i="1"/>
  <c r="I247" i="3" s="1"/>
  <c r="E59" i="1"/>
  <c r="F259" i="3"/>
  <c r="G259" i="3"/>
  <c r="H259" i="3"/>
  <c r="J259" i="3"/>
  <c r="K259" i="3"/>
  <c r="L259" i="3"/>
  <c r="M259" i="3"/>
  <c r="N259" i="3"/>
  <c r="J286" i="1"/>
  <c r="E286" i="1"/>
  <c r="E259" i="3" l="1"/>
  <c r="P59" i="1"/>
  <c r="O247" i="3" s="1"/>
  <c r="P286" i="1"/>
  <c r="D247" i="3"/>
  <c r="E63" i="1" l="1"/>
  <c r="E174" i="1"/>
  <c r="J218" i="1"/>
  <c r="P218" i="1" s="1"/>
  <c r="H136" i="1"/>
  <c r="I136" i="1"/>
  <c r="L136" i="1"/>
  <c r="M136" i="1"/>
  <c r="N136" i="1"/>
  <c r="J174" i="1"/>
  <c r="J63" i="1"/>
  <c r="D259" i="3" l="1"/>
  <c r="P174" i="1"/>
  <c r="I259" i="3"/>
  <c r="P63" i="1"/>
  <c r="P155" i="1"/>
  <c r="O97" i="3" s="1"/>
  <c r="O259" i="3" l="1"/>
  <c r="N89" i="3" l="1"/>
  <c r="M89" i="3"/>
  <c r="L89" i="3"/>
  <c r="K89" i="3"/>
  <c r="J89" i="3"/>
  <c r="H89" i="3"/>
  <c r="G89" i="3"/>
  <c r="F89" i="3"/>
  <c r="N299" i="1"/>
  <c r="M299" i="1"/>
  <c r="L299" i="1"/>
  <c r="I299" i="1"/>
  <c r="H299" i="1"/>
  <c r="J306" i="1"/>
  <c r="P306" i="1" s="1"/>
  <c r="J171" i="3" l="1"/>
  <c r="O136" i="1"/>
  <c r="K136" i="1"/>
  <c r="N45" i="3"/>
  <c r="M45" i="3"/>
  <c r="L45" i="3"/>
  <c r="K45" i="3"/>
  <c r="J45" i="3"/>
  <c r="H45" i="3"/>
  <c r="G45" i="3"/>
  <c r="J305" i="1"/>
  <c r="E305" i="1"/>
  <c r="N37" i="3"/>
  <c r="M37" i="3"/>
  <c r="L37" i="3"/>
  <c r="K37" i="3"/>
  <c r="J37" i="3"/>
  <c r="H37" i="3"/>
  <c r="J304" i="1"/>
  <c r="E304" i="1"/>
  <c r="O299" i="1" l="1"/>
  <c r="K299" i="1"/>
  <c r="P304" i="1"/>
  <c r="P305" i="1"/>
  <c r="G299" i="1"/>
  <c r="F299" i="1"/>
  <c r="G176" i="1"/>
  <c r="G175" i="1" s="1"/>
  <c r="G136" i="1"/>
  <c r="N270" i="3" l="1"/>
  <c r="M270" i="3"/>
  <c r="L270" i="3"/>
  <c r="K270" i="3"/>
  <c r="J270" i="3"/>
  <c r="H270" i="3"/>
  <c r="G270" i="3"/>
  <c r="F270" i="3"/>
  <c r="E270" i="3"/>
  <c r="J288" i="1"/>
  <c r="I270" i="3" s="1"/>
  <c r="E288" i="1"/>
  <c r="D270" i="3" s="1"/>
  <c r="P288" i="1" l="1"/>
  <c r="O270" i="3" s="1"/>
  <c r="M35" i="3" l="1"/>
  <c r="L35" i="3"/>
  <c r="K35" i="3"/>
  <c r="H35" i="3"/>
  <c r="E35" i="3"/>
  <c r="E37" i="3" l="1"/>
  <c r="N35" i="3"/>
  <c r="J35" i="3"/>
  <c r="J303" i="1"/>
  <c r="E303" i="1"/>
  <c r="E89" i="3" l="1"/>
  <c r="P303" i="1"/>
  <c r="J264" i="1" l="1"/>
  <c r="J265" i="1"/>
  <c r="J266" i="1"/>
  <c r="J267" i="1"/>
  <c r="F37" i="3"/>
  <c r="F67" i="1"/>
  <c r="F35" i="3" l="1"/>
  <c r="G67" i="1"/>
  <c r="O67" i="1"/>
  <c r="G37" i="3" l="1"/>
  <c r="F136" i="1" l="1"/>
  <c r="F45" i="3"/>
  <c r="E45" i="3"/>
  <c r="K67" i="1" l="1"/>
  <c r="F176" i="1" l="1"/>
  <c r="F175" i="1" s="1"/>
  <c r="L67" i="1"/>
  <c r="G35" i="3" l="1"/>
  <c r="H67" i="1"/>
  <c r="E62" i="3" l="1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68" i="1"/>
  <c r="G68" i="1"/>
  <c r="H68" i="1"/>
  <c r="I68" i="1"/>
  <c r="K68" i="1"/>
  <c r="L68" i="1"/>
  <c r="M68" i="1"/>
  <c r="N68" i="1"/>
  <c r="O68" i="1"/>
  <c r="J99" i="1"/>
  <c r="I62" i="3" s="1"/>
  <c r="J100" i="1"/>
  <c r="I63" i="3" s="1"/>
  <c r="J101" i="1"/>
  <c r="I64" i="3" s="1"/>
  <c r="E99" i="1"/>
  <c r="D62" i="3" s="1"/>
  <c r="E100" i="1"/>
  <c r="D63" i="3" s="1"/>
  <c r="E101" i="1"/>
  <c r="D64" i="3" s="1"/>
  <c r="D100" i="1"/>
  <c r="D99" i="1"/>
  <c r="D91" i="1"/>
  <c r="E102" i="1"/>
  <c r="P99" i="1" l="1"/>
  <c r="O62" i="3" s="1"/>
  <c r="P101" i="1"/>
  <c r="P100" i="1"/>
  <c r="O63" i="3" s="1"/>
  <c r="O64" i="3" l="1"/>
  <c r="D183" i="1" l="1"/>
  <c r="D195" i="1"/>
  <c r="D199" i="1"/>
  <c r="D203" i="1"/>
  <c r="D215" i="1"/>
  <c r="D232" i="1"/>
  <c r="D237" i="1"/>
  <c r="D248" i="1"/>
  <c r="D260" i="1"/>
  <c r="D262" i="1"/>
  <c r="D263" i="1"/>
  <c r="D308" i="1"/>
  <c r="D310" i="1"/>
  <c r="D311" i="1"/>
  <c r="D312" i="1"/>
  <c r="D313" i="1"/>
  <c r="D314" i="1"/>
  <c r="D320" i="1"/>
  <c r="D328" i="1"/>
  <c r="D330" i="1"/>
  <c r="D364" i="1"/>
  <c r="D337" i="1"/>
  <c r="D334" i="1"/>
  <c r="D326" i="1"/>
  <c r="D302" i="1"/>
  <c r="D293" i="1"/>
  <c r="D231" i="1"/>
  <c r="D223" i="1"/>
  <c r="D182" i="1"/>
  <c r="D165" i="1"/>
  <c r="D156" i="1"/>
  <c r="D153" i="1"/>
  <c r="D146" i="1"/>
  <c r="D133" i="1"/>
  <c r="D130" i="1"/>
  <c r="D123" i="1"/>
  <c r="D121" i="1"/>
  <c r="D119" i="1"/>
  <c r="D111" i="1"/>
  <c r="D108" i="1"/>
  <c r="D107" i="1"/>
  <c r="D105" i="1"/>
  <c r="D104" i="1"/>
  <c r="D103" i="1"/>
  <c r="D102" i="1"/>
  <c r="D98" i="1"/>
  <c r="D89" i="1"/>
  <c r="D85" i="1"/>
  <c r="D84" i="1"/>
  <c r="D81" i="1"/>
  <c r="D80" i="1"/>
  <c r="D48" i="1"/>
  <c r="D47" i="1"/>
  <c r="D45" i="1"/>
  <c r="D42" i="1"/>
  <c r="D41" i="1"/>
  <c r="D40" i="1"/>
  <c r="D38" i="1"/>
  <c r="D37" i="1"/>
  <c r="D36" i="1"/>
  <c r="D35" i="1"/>
  <c r="D34" i="1"/>
  <c r="D33" i="1"/>
  <c r="D32" i="1"/>
  <c r="D31" i="1"/>
  <c r="D29" i="1"/>
  <c r="D28" i="1"/>
  <c r="D27" i="1"/>
  <c r="D25" i="1"/>
  <c r="D23" i="1"/>
  <c r="D18" i="1"/>
  <c r="E147" i="3" l="1"/>
  <c r="F147" i="3"/>
  <c r="G147" i="3"/>
  <c r="H147" i="3"/>
  <c r="J147" i="3"/>
  <c r="K147" i="3"/>
  <c r="L147" i="3"/>
  <c r="M147" i="3"/>
  <c r="N147" i="3"/>
  <c r="F221" i="1"/>
  <c r="G221" i="1"/>
  <c r="H221" i="1"/>
  <c r="I221" i="1"/>
  <c r="L221" i="1"/>
  <c r="M221" i="1"/>
  <c r="N221" i="1"/>
  <c r="J226" i="1"/>
  <c r="E226" i="1"/>
  <c r="E27" i="1"/>
  <c r="P226" i="1" l="1"/>
  <c r="F325" i="1"/>
  <c r="G325" i="1"/>
  <c r="H325" i="1"/>
  <c r="I325" i="1"/>
  <c r="L325" i="1"/>
  <c r="M325" i="1"/>
  <c r="N325" i="1"/>
  <c r="J328" i="1"/>
  <c r="E328" i="1"/>
  <c r="E172" i="3"/>
  <c r="F172" i="3"/>
  <c r="G172" i="3"/>
  <c r="H172" i="3"/>
  <c r="J172" i="3"/>
  <c r="K172" i="3"/>
  <c r="L172" i="3"/>
  <c r="M172" i="3"/>
  <c r="N172" i="3"/>
  <c r="J260" i="1"/>
  <c r="I172" i="3" s="1"/>
  <c r="E260" i="1"/>
  <c r="P260" i="1" l="1"/>
  <c r="O172" i="3" s="1"/>
  <c r="P328" i="1"/>
  <c r="D172" i="3"/>
  <c r="J216" i="1"/>
  <c r="E216" i="1"/>
  <c r="E129" i="3"/>
  <c r="F129" i="3"/>
  <c r="G129" i="3"/>
  <c r="H129" i="3"/>
  <c r="J129" i="3"/>
  <c r="K129" i="3"/>
  <c r="L129" i="3"/>
  <c r="M129" i="3"/>
  <c r="N129" i="3"/>
  <c r="J195" i="1"/>
  <c r="E195" i="1"/>
  <c r="E120" i="1"/>
  <c r="P216" i="1" l="1"/>
  <c r="P195" i="1"/>
  <c r="E250" i="3"/>
  <c r="F250" i="3"/>
  <c r="G250" i="3"/>
  <c r="H250" i="3"/>
  <c r="J250" i="3"/>
  <c r="K250" i="3"/>
  <c r="L250" i="3"/>
  <c r="M250" i="3"/>
  <c r="N250" i="3"/>
  <c r="E128" i="3" l="1"/>
  <c r="F128" i="3"/>
  <c r="G128" i="3"/>
  <c r="H128" i="3"/>
  <c r="J128" i="3"/>
  <c r="K128" i="3"/>
  <c r="L128" i="3"/>
  <c r="M128" i="3"/>
  <c r="N128" i="3"/>
  <c r="D128" i="3"/>
  <c r="J27" i="1"/>
  <c r="I128" i="3" s="1"/>
  <c r="E191" i="3"/>
  <c r="F191" i="3"/>
  <c r="G191" i="3"/>
  <c r="H191" i="3"/>
  <c r="J191" i="3"/>
  <c r="K191" i="3"/>
  <c r="L191" i="3"/>
  <c r="M191" i="3"/>
  <c r="N191" i="3"/>
  <c r="J40" i="1"/>
  <c r="J41" i="1"/>
  <c r="P27" i="1" l="1"/>
  <c r="O128" i="3" s="1"/>
  <c r="P40" i="1"/>
  <c r="K181" i="1"/>
  <c r="O181" i="1"/>
  <c r="F141" i="1" l="1"/>
  <c r="F143" i="1"/>
  <c r="M200" i="3" l="1"/>
  <c r="L200" i="3"/>
  <c r="K200" i="3"/>
  <c r="H200" i="3"/>
  <c r="G200" i="3"/>
  <c r="F200" i="3"/>
  <c r="E200" i="3"/>
  <c r="M199" i="3"/>
  <c r="L199" i="3"/>
  <c r="K199" i="3"/>
  <c r="H199" i="3"/>
  <c r="G199" i="3"/>
  <c r="F199" i="3"/>
  <c r="E199" i="3"/>
  <c r="O300" i="1"/>
  <c r="O374" i="1" s="1"/>
  <c r="N300" i="1"/>
  <c r="N374" i="1" s="1"/>
  <c r="M300" i="1"/>
  <c r="M374" i="1" s="1"/>
  <c r="L300" i="1"/>
  <c r="L374" i="1" s="1"/>
  <c r="K300" i="1"/>
  <c r="K374" i="1" s="1"/>
  <c r="I300" i="1"/>
  <c r="I374" i="1" s="1"/>
  <c r="H300" i="1"/>
  <c r="H374" i="1" s="1"/>
  <c r="G300" i="1"/>
  <c r="G374" i="1" s="1"/>
  <c r="F300" i="1"/>
  <c r="F374" i="1" s="1"/>
  <c r="E318" i="1"/>
  <c r="E300" i="1" s="1"/>
  <c r="J318" i="1"/>
  <c r="N199" i="3"/>
  <c r="J199" i="3"/>
  <c r="N200" i="3"/>
  <c r="J200" i="3" l="1"/>
  <c r="P318" i="1"/>
  <c r="P300" i="1" s="1"/>
  <c r="J300" i="1"/>
  <c r="J61" i="1" l="1"/>
  <c r="J62" i="1"/>
  <c r="E62" i="1"/>
  <c r="P62" i="1" l="1"/>
  <c r="E173" i="3" l="1"/>
  <c r="F173" i="3"/>
  <c r="G173" i="3"/>
  <c r="H173" i="3"/>
  <c r="J173" i="3"/>
  <c r="K173" i="3"/>
  <c r="L173" i="3"/>
  <c r="M173" i="3"/>
  <c r="N173" i="3"/>
  <c r="E174" i="3"/>
  <c r="F174" i="3"/>
  <c r="G174" i="3"/>
  <c r="H174" i="3"/>
  <c r="J174" i="3"/>
  <c r="K174" i="3"/>
  <c r="L174" i="3"/>
  <c r="M174" i="3"/>
  <c r="N174" i="3"/>
  <c r="F245" i="1"/>
  <c r="G245" i="1"/>
  <c r="H245" i="1"/>
  <c r="I245" i="1"/>
  <c r="K245" i="1"/>
  <c r="L245" i="1"/>
  <c r="M245" i="1"/>
  <c r="N245" i="1"/>
  <c r="O245" i="1"/>
  <c r="J259" i="1" l="1"/>
  <c r="E259" i="1"/>
  <c r="J258" i="1"/>
  <c r="E258" i="1"/>
  <c r="P259" i="1" l="1"/>
  <c r="P258" i="1"/>
  <c r="P245" i="1" s="1"/>
  <c r="E245" i="1"/>
  <c r="J245" i="1"/>
  <c r="O182" i="1" l="1"/>
  <c r="K182" i="1"/>
  <c r="K176" i="1" l="1"/>
  <c r="K175" i="1" s="1"/>
  <c r="O176" i="1"/>
  <c r="O175" i="1" s="1"/>
  <c r="N54" i="3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J92" i="1"/>
  <c r="I54" i="3" s="1"/>
  <c r="J91" i="1"/>
  <c r="I53" i="3" s="1"/>
  <c r="E92" i="1"/>
  <c r="E91" i="1"/>
  <c r="J85" i="1"/>
  <c r="I47" i="3" s="1"/>
  <c r="E85" i="1"/>
  <c r="P85" i="1" l="1"/>
  <c r="O47" i="3" s="1"/>
  <c r="P92" i="1"/>
  <c r="O54" i="3" s="1"/>
  <c r="P91" i="1"/>
  <c r="O53" i="3" s="1"/>
  <c r="D47" i="3"/>
  <c r="D53" i="3"/>
  <c r="D54" i="3"/>
  <c r="N219" i="3"/>
  <c r="N207" i="3" s="1"/>
  <c r="M219" i="3"/>
  <c r="M207" i="3" s="1"/>
  <c r="L219" i="3"/>
  <c r="L207" i="3" s="1"/>
  <c r="K219" i="3"/>
  <c r="K207" i="3" s="1"/>
  <c r="J219" i="3"/>
  <c r="J207" i="3" s="1"/>
  <c r="H219" i="3"/>
  <c r="H207" i="3" s="1"/>
  <c r="G219" i="3"/>
  <c r="G207" i="3" s="1"/>
  <c r="F219" i="3"/>
  <c r="F207" i="3" s="1"/>
  <c r="E219" i="3"/>
  <c r="E207" i="3" s="1"/>
  <c r="N218" i="3"/>
  <c r="M218" i="3"/>
  <c r="L218" i="3"/>
  <c r="K218" i="3"/>
  <c r="J218" i="3"/>
  <c r="H218" i="3"/>
  <c r="G218" i="3"/>
  <c r="F218" i="3"/>
  <c r="E218" i="3"/>
  <c r="N202" i="3"/>
  <c r="M202" i="3"/>
  <c r="L202" i="3"/>
  <c r="K202" i="3"/>
  <c r="J202" i="3"/>
  <c r="H202" i="3"/>
  <c r="G202" i="3"/>
  <c r="F202" i="3"/>
  <c r="E202" i="3"/>
  <c r="N201" i="3"/>
  <c r="M201" i="3"/>
  <c r="L201" i="3"/>
  <c r="K201" i="3"/>
  <c r="J201" i="3"/>
  <c r="H201" i="3"/>
  <c r="G201" i="3"/>
  <c r="F201" i="3"/>
  <c r="E201" i="3"/>
  <c r="O143" i="1" l="1"/>
  <c r="N143" i="1"/>
  <c r="M143" i="1"/>
  <c r="L143" i="1"/>
  <c r="K143" i="1"/>
  <c r="I143" i="1"/>
  <c r="H143" i="1"/>
  <c r="G143" i="1"/>
  <c r="N92" i="3"/>
  <c r="M92" i="3"/>
  <c r="L92" i="3"/>
  <c r="K92" i="3"/>
  <c r="J92" i="3"/>
  <c r="H92" i="3"/>
  <c r="G92" i="3"/>
  <c r="F92" i="3"/>
  <c r="E92" i="3"/>
  <c r="N189" i="3"/>
  <c r="M189" i="3"/>
  <c r="L189" i="3"/>
  <c r="K189" i="3"/>
  <c r="J189" i="3"/>
  <c r="J186" i="3" s="1"/>
  <c r="H189" i="3"/>
  <c r="G189" i="3"/>
  <c r="F189" i="3"/>
  <c r="E189" i="3"/>
  <c r="N75" i="3"/>
  <c r="N33" i="3" s="1"/>
  <c r="M75" i="3"/>
  <c r="M33" i="3" s="1"/>
  <c r="L75" i="3"/>
  <c r="L33" i="3" s="1"/>
  <c r="K75" i="3"/>
  <c r="K33" i="3" s="1"/>
  <c r="J75" i="3"/>
  <c r="J33" i="3" s="1"/>
  <c r="H75" i="3"/>
  <c r="H33" i="3" s="1"/>
  <c r="G75" i="3"/>
  <c r="G33" i="3" s="1"/>
  <c r="F75" i="3"/>
  <c r="F33" i="3" s="1"/>
  <c r="E75" i="3"/>
  <c r="E33" i="3" s="1"/>
  <c r="O246" i="1"/>
  <c r="N246" i="1"/>
  <c r="M246" i="1"/>
  <c r="L246" i="1"/>
  <c r="K246" i="1"/>
  <c r="I246" i="1"/>
  <c r="H246" i="1"/>
  <c r="G246" i="1"/>
  <c r="F246" i="1"/>
  <c r="J270" i="1"/>
  <c r="I202" i="3" s="1"/>
  <c r="J269" i="1"/>
  <c r="I201" i="3" s="1"/>
  <c r="E270" i="1"/>
  <c r="E269" i="1"/>
  <c r="D201" i="3" s="1"/>
  <c r="J275" i="1"/>
  <c r="I219" i="3" s="1"/>
  <c r="I207" i="3" s="1"/>
  <c r="E275" i="1"/>
  <c r="D219" i="3" s="1"/>
  <c r="D207" i="3" s="1"/>
  <c r="J274" i="1"/>
  <c r="I218" i="3" s="1"/>
  <c r="E274" i="1"/>
  <c r="D218" i="3" s="1"/>
  <c r="O79" i="1"/>
  <c r="N79" i="1"/>
  <c r="M79" i="1"/>
  <c r="L79" i="1"/>
  <c r="K79" i="1"/>
  <c r="I79" i="1"/>
  <c r="H79" i="1"/>
  <c r="G79" i="1"/>
  <c r="F79" i="1"/>
  <c r="E124" i="1"/>
  <c r="D189" i="3" s="1"/>
  <c r="J124" i="1"/>
  <c r="I189" i="3" s="1"/>
  <c r="J112" i="1"/>
  <c r="I75" i="3" s="1"/>
  <c r="I33" i="3" s="1"/>
  <c r="E112" i="1"/>
  <c r="D75" i="3" s="1"/>
  <c r="D33" i="3" s="1"/>
  <c r="E246" i="1" l="1"/>
  <c r="D202" i="3"/>
  <c r="D186" i="3" s="1"/>
  <c r="D180" i="3" s="1"/>
  <c r="F186" i="3"/>
  <c r="F180" i="3" s="1"/>
  <c r="H186" i="3"/>
  <c r="H180" i="3" s="1"/>
  <c r="K186" i="3"/>
  <c r="K180" i="3" s="1"/>
  <c r="M186" i="3"/>
  <c r="M180" i="3" s="1"/>
  <c r="I186" i="3"/>
  <c r="I180" i="3" s="1"/>
  <c r="E186" i="3"/>
  <c r="E180" i="3" s="1"/>
  <c r="G186" i="3"/>
  <c r="G180" i="3" s="1"/>
  <c r="J180" i="3"/>
  <c r="L186" i="3"/>
  <c r="L180" i="3" s="1"/>
  <c r="N186" i="3"/>
  <c r="N180" i="3" s="1"/>
  <c r="P270" i="1"/>
  <c r="O202" i="3" s="1"/>
  <c r="J246" i="1"/>
  <c r="P274" i="1"/>
  <c r="O218" i="3" s="1"/>
  <c r="P275" i="1"/>
  <c r="O219" i="3" s="1"/>
  <c r="O207" i="3" s="1"/>
  <c r="P269" i="1"/>
  <c r="O201" i="3" s="1"/>
  <c r="P124" i="1"/>
  <c r="O189" i="3" s="1"/>
  <c r="P112" i="1"/>
  <c r="O75" i="3" s="1"/>
  <c r="O33" i="3" s="1"/>
  <c r="O186" i="3" l="1"/>
  <c r="O180" i="3" s="1"/>
  <c r="P246" i="1"/>
  <c r="N181" i="1" l="1"/>
  <c r="M181" i="1"/>
  <c r="L181" i="1"/>
  <c r="I181" i="1"/>
  <c r="H181" i="1"/>
  <c r="G181" i="1"/>
  <c r="F181" i="1"/>
  <c r="O180" i="1"/>
  <c r="N180" i="1"/>
  <c r="M180" i="1"/>
  <c r="L180" i="1"/>
  <c r="K180" i="1"/>
  <c r="I180" i="1"/>
  <c r="H180" i="1"/>
  <c r="G180" i="1"/>
  <c r="F180" i="1"/>
  <c r="J133" i="1" l="1"/>
  <c r="E133" i="1"/>
  <c r="P133" i="1" l="1"/>
  <c r="N210" i="3" l="1"/>
  <c r="M210" i="3"/>
  <c r="L210" i="3"/>
  <c r="K210" i="3"/>
  <c r="J210" i="3"/>
  <c r="H210" i="3"/>
  <c r="G210" i="3"/>
  <c r="F210" i="3"/>
  <c r="E210" i="3"/>
  <c r="N269" i="3"/>
  <c r="M269" i="3"/>
  <c r="L269" i="3"/>
  <c r="K269" i="3"/>
  <c r="J269" i="3"/>
  <c r="H269" i="3"/>
  <c r="G269" i="3"/>
  <c r="F269" i="3"/>
  <c r="E269" i="3"/>
  <c r="M192" i="3"/>
  <c r="L192" i="3"/>
  <c r="K192" i="3"/>
  <c r="H192" i="3"/>
  <c r="G192" i="3"/>
  <c r="F192" i="3"/>
  <c r="E192" i="3"/>
  <c r="J287" i="1" l="1"/>
  <c r="I269" i="3" s="1"/>
  <c r="E287" i="1"/>
  <c r="D269" i="3" s="1"/>
  <c r="N74" i="3"/>
  <c r="M74" i="3"/>
  <c r="L74" i="3"/>
  <c r="K74" i="3"/>
  <c r="J74" i="3"/>
  <c r="H74" i="3"/>
  <c r="G74" i="3"/>
  <c r="F74" i="3"/>
  <c r="E74" i="3"/>
  <c r="N71" i="3"/>
  <c r="M71" i="3"/>
  <c r="L71" i="3"/>
  <c r="K71" i="3"/>
  <c r="J71" i="3"/>
  <c r="H71" i="3"/>
  <c r="G71" i="3"/>
  <c r="F71" i="3"/>
  <c r="E71" i="3"/>
  <c r="J111" i="1"/>
  <c r="E111" i="1"/>
  <c r="D74" i="3" s="1"/>
  <c r="J108" i="1"/>
  <c r="I71" i="3" s="1"/>
  <c r="E108" i="1"/>
  <c r="D71" i="3" s="1"/>
  <c r="J45" i="1"/>
  <c r="I210" i="3" s="1"/>
  <c r="E45" i="1"/>
  <c r="D210" i="3" s="1"/>
  <c r="O77" i="1"/>
  <c r="N77" i="1"/>
  <c r="M77" i="1"/>
  <c r="L77" i="1"/>
  <c r="K77" i="1"/>
  <c r="I77" i="1"/>
  <c r="H77" i="1"/>
  <c r="G77" i="1"/>
  <c r="F77" i="1"/>
  <c r="O76" i="1"/>
  <c r="N76" i="1"/>
  <c r="M76" i="1"/>
  <c r="L76" i="1"/>
  <c r="K76" i="1"/>
  <c r="I76" i="1"/>
  <c r="H76" i="1"/>
  <c r="G76" i="1"/>
  <c r="F76" i="1"/>
  <c r="N159" i="3"/>
  <c r="N155" i="3" s="1"/>
  <c r="M159" i="3"/>
  <c r="M155" i="3" s="1"/>
  <c r="L159" i="3"/>
  <c r="L155" i="3" s="1"/>
  <c r="K159" i="3"/>
  <c r="K155" i="3" s="1"/>
  <c r="J159" i="3"/>
  <c r="J155" i="3" s="1"/>
  <c r="H159" i="3"/>
  <c r="H155" i="3" s="1"/>
  <c r="G159" i="3"/>
  <c r="G155" i="3" s="1"/>
  <c r="F159" i="3"/>
  <c r="F155" i="3" s="1"/>
  <c r="E159" i="3"/>
  <c r="E155" i="3" s="1"/>
  <c r="N143" i="3"/>
  <c r="N112" i="3" s="1"/>
  <c r="M143" i="3"/>
  <c r="M112" i="3" s="1"/>
  <c r="L143" i="3"/>
  <c r="L112" i="3" s="1"/>
  <c r="K143" i="3"/>
  <c r="K112" i="3" s="1"/>
  <c r="J143" i="3"/>
  <c r="J112" i="3" s="1"/>
  <c r="H143" i="3"/>
  <c r="H112" i="3" s="1"/>
  <c r="G143" i="3"/>
  <c r="G112" i="3" s="1"/>
  <c r="F143" i="3"/>
  <c r="F112" i="3" s="1"/>
  <c r="E143" i="3"/>
  <c r="E112" i="3" s="1"/>
  <c r="N142" i="3"/>
  <c r="M142" i="3"/>
  <c r="L142" i="3"/>
  <c r="K142" i="3"/>
  <c r="J142" i="3"/>
  <c r="H142" i="3"/>
  <c r="G142" i="3"/>
  <c r="F142" i="3"/>
  <c r="E142" i="3"/>
  <c r="J312" i="1"/>
  <c r="E312" i="1"/>
  <c r="N192" i="3"/>
  <c r="J192" i="3"/>
  <c r="P111" i="1" l="1"/>
  <c r="O74" i="3" s="1"/>
  <c r="P287" i="1"/>
  <c r="O269" i="3" s="1"/>
  <c r="P312" i="1"/>
  <c r="P45" i="1"/>
  <c r="O210" i="3" s="1"/>
  <c r="I74" i="3"/>
  <c r="P108" i="1"/>
  <c r="O71" i="3" s="1"/>
  <c r="J209" i="1"/>
  <c r="J181" i="1" s="1"/>
  <c r="E209" i="1"/>
  <c r="J208" i="1"/>
  <c r="I142" i="3" s="1"/>
  <c r="E208" i="1"/>
  <c r="J122" i="1"/>
  <c r="J79" i="1" s="1"/>
  <c r="E122" i="1"/>
  <c r="E79" i="1" s="1"/>
  <c r="N77" i="3"/>
  <c r="N32" i="3" s="1"/>
  <c r="M77" i="3"/>
  <c r="M32" i="3" s="1"/>
  <c r="L77" i="3"/>
  <c r="L32" i="3" s="1"/>
  <c r="K77" i="3"/>
  <c r="K32" i="3" s="1"/>
  <c r="J77" i="3"/>
  <c r="J32" i="3" s="1"/>
  <c r="H77" i="3"/>
  <c r="H32" i="3" s="1"/>
  <c r="G77" i="3"/>
  <c r="G32" i="3" s="1"/>
  <c r="F77" i="3"/>
  <c r="F32" i="3" s="1"/>
  <c r="E77" i="3"/>
  <c r="E32" i="3" s="1"/>
  <c r="N76" i="3"/>
  <c r="M76" i="3"/>
  <c r="L76" i="3"/>
  <c r="K76" i="3"/>
  <c r="J76" i="3"/>
  <c r="H76" i="3"/>
  <c r="G76" i="3"/>
  <c r="F76" i="3"/>
  <c r="E76" i="3"/>
  <c r="N73" i="3"/>
  <c r="N31" i="3" s="1"/>
  <c r="M73" i="3"/>
  <c r="M31" i="3" s="1"/>
  <c r="L73" i="3"/>
  <c r="L31" i="3" s="1"/>
  <c r="K73" i="3"/>
  <c r="K31" i="3" s="1"/>
  <c r="J73" i="3"/>
  <c r="J31" i="3" s="1"/>
  <c r="H73" i="3"/>
  <c r="H31" i="3" s="1"/>
  <c r="G73" i="3"/>
  <c r="G31" i="3" s="1"/>
  <c r="F73" i="3"/>
  <c r="F31" i="3" s="1"/>
  <c r="E73" i="3"/>
  <c r="E31" i="3" s="1"/>
  <c r="N72" i="3"/>
  <c r="M72" i="3"/>
  <c r="L72" i="3"/>
  <c r="K72" i="3"/>
  <c r="J72" i="3"/>
  <c r="H72" i="3"/>
  <c r="G72" i="3"/>
  <c r="F72" i="3"/>
  <c r="E72" i="3"/>
  <c r="E114" i="1"/>
  <c r="E113" i="1"/>
  <c r="D76" i="3" s="1"/>
  <c r="E110" i="1"/>
  <c r="E109" i="1"/>
  <c r="D72" i="3" s="1"/>
  <c r="J114" i="1"/>
  <c r="J113" i="1"/>
  <c r="P113" i="1" s="1"/>
  <c r="O76" i="3" s="1"/>
  <c r="J110" i="1"/>
  <c r="J109" i="1"/>
  <c r="P109" i="1" l="1"/>
  <c r="O72" i="3" s="1"/>
  <c r="D143" i="3"/>
  <c r="D112" i="3" s="1"/>
  <c r="E181" i="1"/>
  <c r="I143" i="3"/>
  <c r="I112" i="3" s="1"/>
  <c r="I159" i="3"/>
  <c r="I155" i="3" s="1"/>
  <c r="P110" i="1"/>
  <c r="J77" i="1"/>
  <c r="P114" i="1"/>
  <c r="J76" i="1"/>
  <c r="D73" i="3"/>
  <c r="D31" i="3" s="1"/>
  <c r="E77" i="1"/>
  <c r="D77" i="3"/>
  <c r="D32" i="3" s="1"/>
  <c r="E76" i="1"/>
  <c r="P122" i="1"/>
  <c r="P79" i="1" s="1"/>
  <c r="D159" i="3"/>
  <c r="D155" i="3" s="1"/>
  <c r="P208" i="1"/>
  <c r="O142" i="3" s="1"/>
  <c r="D142" i="3"/>
  <c r="P209" i="1"/>
  <c r="I72" i="3"/>
  <c r="I76" i="3"/>
  <c r="I73" i="3"/>
  <c r="I31" i="3" s="1"/>
  <c r="I77" i="3"/>
  <c r="I32" i="3" s="1"/>
  <c r="O143" i="3" l="1"/>
  <c r="O112" i="3" s="1"/>
  <c r="P181" i="1"/>
  <c r="O159" i="3"/>
  <c r="O155" i="3" s="1"/>
  <c r="O77" i="3"/>
  <c r="O32" i="3" s="1"/>
  <c r="P76" i="1"/>
  <c r="O73" i="3"/>
  <c r="O31" i="3" s="1"/>
  <c r="P77" i="1"/>
  <c r="E263" i="3"/>
  <c r="E262" i="3" s="1"/>
  <c r="F263" i="3"/>
  <c r="F262" i="3" s="1"/>
  <c r="G263" i="3"/>
  <c r="G262" i="3" s="1"/>
  <c r="H263" i="3"/>
  <c r="H262" i="3" s="1"/>
  <c r="J263" i="3"/>
  <c r="J262" i="3" s="1"/>
  <c r="K263" i="3"/>
  <c r="K262" i="3" s="1"/>
  <c r="L263" i="3"/>
  <c r="L262" i="3" s="1"/>
  <c r="M263" i="3"/>
  <c r="M262" i="3" s="1"/>
  <c r="N263" i="3"/>
  <c r="N262" i="3" s="1"/>
  <c r="E266" i="3"/>
  <c r="E264" i="3" s="1"/>
  <c r="F266" i="3"/>
  <c r="F264" i="3" s="1"/>
  <c r="G266" i="3"/>
  <c r="G264" i="3" s="1"/>
  <c r="H266" i="3"/>
  <c r="H264" i="3" s="1"/>
  <c r="J266" i="3"/>
  <c r="J264" i="3" s="1"/>
  <c r="K266" i="3"/>
  <c r="K264" i="3" s="1"/>
  <c r="L266" i="3"/>
  <c r="L264" i="3" s="1"/>
  <c r="M266" i="3"/>
  <c r="M264" i="3" s="1"/>
  <c r="N266" i="3"/>
  <c r="N264" i="3" s="1"/>
  <c r="E267" i="3"/>
  <c r="E265" i="3" s="1"/>
  <c r="E261" i="3" s="1"/>
  <c r="F267" i="3"/>
  <c r="F265" i="3" s="1"/>
  <c r="F261" i="3" s="1"/>
  <c r="G267" i="3"/>
  <c r="G265" i="3" s="1"/>
  <c r="G261" i="3" s="1"/>
  <c r="H267" i="3"/>
  <c r="H265" i="3" s="1"/>
  <c r="H261" i="3" s="1"/>
  <c r="J267" i="3"/>
  <c r="J265" i="3" s="1"/>
  <c r="J261" i="3" s="1"/>
  <c r="K267" i="3"/>
  <c r="K265" i="3" s="1"/>
  <c r="K261" i="3" s="1"/>
  <c r="L267" i="3"/>
  <c r="L265" i="3" s="1"/>
  <c r="L261" i="3" s="1"/>
  <c r="M267" i="3"/>
  <c r="M265" i="3" s="1"/>
  <c r="M261" i="3" s="1"/>
  <c r="N267" i="3"/>
  <c r="N265" i="3" s="1"/>
  <c r="N261" i="3" s="1"/>
  <c r="L268" i="3" l="1"/>
  <c r="L260" i="3" s="1"/>
  <c r="G268" i="3"/>
  <c r="G260" i="3" s="1"/>
  <c r="M268" i="3"/>
  <c r="M260" i="3" s="1"/>
  <c r="K268" i="3"/>
  <c r="K260" i="3" s="1"/>
  <c r="H268" i="3"/>
  <c r="H260" i="3" s="1"/>
  <c r="F268" i="3"/>
  <c r="F260" i="3" s="1"/>
  <c r="O244" i="1" l="1"/>
  <c r="N244" i="1"/>
  <c r="M244" i="1"/>
  <c r="L244" i="1"/>
  <c r="K244" i="1"/>
  <c r="I244" i="1"/>
  <c r="H244" i="1"/>
  <c r="G244" i="1"/>
  <c r="F244" i="1"/>
  <c r="O329" i="1"/>
  <c r="K329" i="1"/>
  <c r="K325" i="1" s="1"/>
  <c r="J330" i="1"/>
  <c r="O142" i="1"/>
  <c r="N142" i="1"/>
  <c r="M142" i="1"/>
  <c r="L142" i="1"/>
  <c r="K142" i="1"/>
  <c r="I142" i="1"/>
  <c r="H142" i="1"/>
  <c r="G142" i="1"/>
  <c r="F142" i="1"/>
  <c r="E126" i="1"/>
  <c r="E125" i="1"/>
  <c r="J126" i="1"/>
  <c r="J78" i="1" s="1"/>
  <c r="J125" i="1"/>
  <c r="E78" i="1" l="1"/>
  <c r="O325" i="1"/>
  <c r="J329" i="1"/>
  <c r="P126" i="1"/>
  <c r="P78" i="1" s="1"/>
  <c r="E330" i="1"/>
  <c r="P125" i="1"/>
  <c r="P330" i="1" l="1"/>
  <c r="N268" i="3"/>
  <c r="N260" i="3" s="1"/>
  <c r="J268" i="3"/>
  <c r="J260" i="3" s="1"/>
  <c r="F75" i="1"/>
  <c r="N56" i="3" l="1"/>
  <c r="M56" i="3"/>
  <c r="L56" i="3"/>
  <c r="K56" i="3"/>
  <c r="J56" i="3"/>
  <c r="H56" i="3"/>
  <c r="G56" i="3"/>
  <c r="F56" i="3"/>
  <c r="E56" i="3"/>
  <c r="J94" i="1"/>
  <c r="I56" i="3" s="1"/>
  <c r="E94" i="1"/>
  <c r="D56" i="3" s="1"/>
  <c r="N19" i="3"/>
  <c r="M19" i="3"/>
  <c r="L19" i="3"/>
  <c r="K19" i="3"/>
  <c r="J19" i="3"/>
  <c r="H19" i="3"/>
  <c r="G19" i="3"/>
  <c r="F19" i="3"/>
  <c r="E19" i="3"/>
  <c r="J249" i="1"/>
  <c r="E249" i="1"/>
  <c r="O224" i="1"/>
  <c r="K224" i="1"/>
  <c r="O223" i="1"/>
  <c r="N17" i="3" s="1"/>
  <c r="K223" i="1"/>
  <c r="J17" i="3" s="1"/>
  <c r="O221" i="1" l="1"/>
  <c r="K221" i="1"/>
  <c r="P249" i="1"/>
  <c r="P94" i="1"/>
  <c r="N216" i="3"/>
  <c r="M216" i="3"/>
  <c r="L216" i="3"/>
  <c r="K216" i="3"/>
  <c r="J216" i="3"/>
  <c r="H216" i="3"/>
  <c r="G216" i="3"/>
  <c r="F216" i="3"/>
  <c r="E216" i="3"/>
  <c r="N217" i="3"/>
  <c r="N206" i="3" s="1"/>
  <c r="M217" i="3"/>
  <c r="M206" i="3" s="1"/>
  <c r="L217" i="3"/>
  <c r="L206" i="3" s="1"/>
  <c r="K217" i="3"/>
  <c r="K206" i="3" s="1"/>
  <c r="J217" i="3"/>
  <c r="J206" i="3" s="1"/>
  <c r="H217" i="3"/>
  <c r="H206" i="3" s="1"/>
  <c r="G217" i="3"/>
  <c r="G206" i="3" s="1"/>
  <c r="F217" i="3"/>
  <c r="F206" i="3" s="1"/>
  <c r="E217" i="3"/>
  <c r="E206" i="3" s="1"/>
  <c r="N58" i="3"/>
  <c r="M58" i="3"/>
  <c r="L58" i="3"/>
  <c r="K58" i="3"/>
  <c r="J58" i="3"/>
  <c r="H58" i="3"/>
  <c r="G58" i="3"/>
  <c r="F58" i="3"/>
  <c r="E58" i="3"/>
  <c r="N59" i="3"/>
  <c r="N24" i="3" s="1"/>
  <c r="M59" i="3"/>
  <c r="M24" i="3" s="1"/>
  <c r="L59" i="3"/>
  <c r="L24" i="3" s="1"/>
  <c r="K59" i="3"/>
  <c r="K24" i="3" s="1"/>
  <c r="J59" i="3"/>
  <c r="J24" i="3" s="1"/>
  <c r="H59" i="3"/>
  <c r="H24" i="3" s="1"/>
  <c r="G59" i="3"/>
  <c r="G24" i="3" s="1"/>
  <c r="F59" i="3"/>
  <c r="F24" i="3" s="1"/>
  <c r="E59" i="3"/>
  <c r="E24" i="3" s="1"/>
  <c r="N75" i="1"/>
  <c r="M75" i="1"/>
  <c r="L75" i="1"/>
  <c r="I75" i="1"/>
  <c r="H75" i="1"/>
  <c r="G75" i="1"/>
  <c r="J132" i="1"/>
  <c r="I267" i="3" s="1"/>
  <c r="I265" i="3" s="1"/>
  <c r="I261" i="3" s="1"/>
  <c r="J131" i="1"/>
  <c r="I266" i="3" s="1"/>
  <c r="I264" i="3" s="1"/>
  <c r="E132" i="1"/>
  <c r="E131" i="1"/>
  <c r="J97" i="1"/>
  <c r="J96" i="1"/>
  <c r="I58" i="3" s="1"/>
  <c r="E97" i="1"/>
  <c r="E96" i="1"/>
  <c r="O75" i="1"/>
  <c r="K75" i="1"/>
  <c r="P96" i="1" l="1"/>
  <c r="O58" i="3" s="1"/>
  <c r="P97" i="1"/>
  <c r="E70" i="1"/>
  <c r="I59" i="3"/>
  <c r="I24" i="3" s="1"/>
  <c r="J70" i="1"/>
  <c r="P131" i="1"/>
  <c r="O266" i="3" s="1"/>
  <c r="O264" i="3" s="1"/>
  <c r="P132" i="1"/>
  <c r="O267" i="3" s="1"/>
  <c r="O265" i="3" s="1"/>
  <c r="O261" i="3" s="1"/>
  <c r="D267" i="3"/>
  <c r="D265" i="3" s="1"/>
  <c r="D261" i="3" s="1"/>
  <c r="D59" i="3"/>
  <c r="D24" i="3" s="1"/>
  <c r="O56" i="3"/>
  <c r="D58" i="3"/>
  <c r="D266" i="3"/>
  <c r="D264" i="3" s="1"/>
  <c r="O59" i="3" l="1"/>
  <c r="O24" i="3" s="1"/>
  <c r="P70" i="1"/>
  <c r="J183" i="1"/>
  <c r="E183" i="1" l="1"/>
  <c r="P183" i="1" s="1"/>
  <c r="N57" i="3" l="1"/>
  <c r="N30" i="3" s="1"/>
  <c r="M57" i="3"/>
  <c r="M30" i="3" s="1"/>
  <c r="L57" i="3"/>
  <c r="L30" i="3" s="1"/>
  <c r="K57" i="3"/>
  <c r="K30" i="3" s="1"/>
  <c r="J57" i="3"/>
  <c r="J30" i="3" s="1"/>
  <c r="H57" i="3"/>
  <c r="H30" i="3" s="1"/>
  <c r="G57" i="3"/>
  <c r="G30" i="3" s="1"/>
  <c r="F57" i="3"/>
  <c r="F30" i="3" s="1"/>
  <c r="E57" i="3"/>
  <c r="E30" i="3" s="1"/>
  <c r="J95" i="1"/>
  <c r="J75" i="1" s="1"/>
  <c r="E95" i="1"/>
  <c r="E75" i="1" s="1"/>
  <c r="E268" i="3" l="1"/>
  <c r="E260" i="3" s="1"/>
  <c r="P95" i="1"/>
  <c r="P75" i="1" s="1"/>
  <c r="D57" i="3"/>
  <c r="D30" i="3" s="1"/>
  <c r="I57" i="3"/>
  <c r="I30" i="3" s="1"/>
  <c r="O57" i="3" l="1"/>
  <c r="O30" i="3" s="1"/>
  <c r="N188" i="3" l="1"/>
  <c r="M188" i="3"/>
  <c r="L188" i="3"/>
  <c r="K188" i="3"/>
  <c r="J188" i="3"/>
  <c r="H188" i="3"/>
  <c r="G188" i="3"/>
  <c r="F188" i="3"/>
  <c r="E188" i="3"/>
  <c r="K141" i="1" l="1"/>
  <c r="N55" i="3" l="1"/>
  <c r="M55" i="3"/>
  <c r="L55" i="3"/>
  <c r="K55" i="3"/>
  <c r="J55" i="3"/>
  <c r="H55" i="3"/>
  <c r="G55" i="3"/>
  <c r="F55" i="3"/>
  <c r="E55" i="3"/>
  <c r="J93" i="1"/>
  <c r="I55" i="3" s="1"/>
  <c r="E93" i="1"/>
  <c r="J323" i="1"/>
  <c r="E323" i="1"/>
  <c r="D55" i="3" l="1"/>
  <c r="P323" i="1"/>
  <c r="P93" i="1"/>
  <c r="O55" i="3" s="1"/>
  <c r="J134" i="1"/>
  <c r="E134" i="1" l="1"/>
  <c r="N81" i="3"/>
  <c r="N29" i="3" s="1"/>
  <c r="M81" i="3"/>
  <c r="M29" i="3" s="1"/>
  <c r="L81" i="3"/>
  <c r="L29" i="3" s="1"/>
  <c r="K81" i="3"/>
  <c r="K29" i="3" s="1"/>
  <c r="J81" i="3"/>
  <c r="J29" i="3" s="1"/>
  <c r="H81" i="3"/>
  <c r="H29" i="3" s="1"/>
  <c r="G81" i="3"/>
  <c r="G29" i="3" s="1"/>
  <c r="F81" i="3"/>
  <c r="F29" i="3" s="1"/>
  <c r="E81" i="3"/>
  <c r="E29" i="3" s="1"/>
  <c r="N80" i="3"/>
  <c r="M80" i="3"/>
  <c r="L80" i="3"/>
  <c r="K80" i="3"/>
  <c r="J80" i="3"/>
  <c r="H80" i="3"/>
  <c r="G80" i="3"/>
  <c r="F80" i="3"/>
  <c r="E80" i="3"/>
  <c r="O74" i="1"/>
  <c r="N74" i="1"/>
  <c r="M74" i="1"/>
  <c r="L74" i="1"/>
  <c r="K74" i="1"/>
  <c r="I74" i="1"/>
  <c r="H74" i="1"/>
  <c r="G74" i="1"/>
  <c r="F74" i="1"/>
  <c r="J118" i="1"/>
  <c r="I81" i="3" s="1"/>
  <c r="I29" i="3" s="1"/>
  <c r="J117" i="1"/>
  <c r="I80" i="3" s="1"/>
  <c r="E118" i="1"/>
  <c r="P118" i="1" s="1"/>
  <c r="O81" i="3" s="1"/>
  <c r="O29" i="3" s="1"/>
  <c r="E117" i="1"/>
  <c r="P117" i="1" s="1"/>
  <c r="O80" i="3" s="1"/>
  <c r="D81" i="3" l="1"/>
  <c r="D29" i="3" s="1"/>
  <c r="E74" i="1"/>
  <c r="P134" i="1"/>
  <c r="D80" i="3"/>
  <c r="J74" i="1"/>
  <c r="P74" i="1"/>
  <c r="N61" i="3" l="1"/>
  <c r="M61" i="3"/>
  <c r="L61" i="3"/>
  <c r="K61" i="3"/>
  <c r="J61" i="3"/>
  <c r="H61" i="3"/>
  <c r="G61" i="3"/>
  <c r="F61" i="3"/>
  <c r="E61" i="3"/>
  <c r="E232" i="1"/>
  <c r="J232" i="1"/>
  <c r="I61" i="3" s="1"/>
  <c r="D61" i="3" l="1"/>
  <c r="P232" i="1"/>
  <c r="O61" i="3" s="1"/>
  <c r="E129" i="1" l="1"/>
  <c r="J129" i="1"/>
  <c r="N158" i="3"/>
  <c r="M158" i="3"/>
  <c r="L158" i="3"/>
  <c r="K158" i="3"/>
  <c r="J158" i="3"/>
  <c r="H158" i="3"/>
  <c r="G158" i="3"/>
  <c r="F158" i="3"/>
  <c r="E158" i="3"/>
  <c r="N79" i="3"/>
  <c r="N27" i="3" s="1"/>
  <c r="M79" i="3"/>
  <c r="M27" i="3" s="1"/>
  <c r="L79" i="3"/>
  <c r="L27" i="3" s="1"/>
  <c r="K79" i="3"/>
  <c r="K27" i="3" s="1"/>
  <c r="J79" i="3"/>
  <c r="J27" i="3" s="1"/>
  <c r="H79" i="3"/>
  <c r="H27" i="3" s="1"/>
  <c r="G79" i="3"/>
  <c r="G27" i="3" s="1"/>
  <c r="F79" i="3"/>
  <c r="F27" i="3" s="1"/>
  <c r="E79" i="3"/>
  <c r="E27" i="3" s="1"/>
  <c r="N78" i="3"/>
  <c r="M78" i="3"/>
  <c r="L78" i="3"/>
  <c r="K78" i="3"/>
  <c r="J78" i="3"/>
  <c r="H78" i="3"/>
  <c r="G78" i="3"/>
  <c r="F78" i="3"/>
  <c r="E78" i="3"/>
  <c r="N70" i="3"/>
  <c r="M70" i="3"/>
  <c r="L70" i="3"/>
  <c r="K70" i="3"/>
  <c r="J70" i="3"/>
  <c r="H70" i="3"/>
  <c r="G70" i="3"/>
  <c r="F70" i="3"/>
  <c r="E70" i="3"/>
  <c r="B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5" i="3" s="1"/>
  <c r="M50" i="3"/>
  <c r="M25" i="3" s="1"/>
  <c r="L50" i="3"/>
  <c r="L25" i="3" s="1"/>
  <c r="K50" i="3"/>
  <c r="K25" i="3" s="1"/>
  <c r="J50" i="3"/>
  <c r="J25" i="3" s="1"/>
  <c r="H50" i="3"/>
  <c r="H25" i="3" s="1"/>
  <c r="G50" i="3"/>
  <c r="G25" i="3" s="1"/>
  <c r="F50" i="3"/>
  <c r="E50" i="3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F25" i="3" l="1"/>
  <c r="E25" i="3"/>
  <c r="K22" i="3"/>
  <c r="M22" i="3"/>
  <c r="E23" i="3"/>
  <c r="G23" i="3"/>
  <c r="J23" i="3"/>
  <c r="L23" i="3"/>
  <c r="N23" i="3"/>
  <c r="H22" i="3"/>
  <c r="L22" i="3"/>
  <c r="F23" i="3"/>
  <c r="H23" i="3"/>
  <c r="K23" i="3"/>
  <c r="M23" i="3"/>
  <c r="F22" i="3"/>
  <c r="J22" i="3"/>
  <c r="N22" i="3"/>
  <c r="G22" i="3"/>
  <c r="E22" i="3"/>
  <c r="P129" i="1"/>
  <c r="J130" i="1"/>
  <c r="J128" i="1"/>
  <c r="J123" i="1"/>
  <c r="J121" i="1"/>
  <c r="J120" i="1"/>
  <c r="J119" i="1"/>
  <c r="E130" i="1"/>
  <c r="E128" i="1"/>
  <c r="E123" i="1"/>
  <c r="E121" i="1"/>
  <c r="E119" i="1"/>
  <c r="P119" i="1" l="1"/>
  <c r="P121" i="1"/>
  <c r="P128" i="1"/>
  <c r="P123" i="1"/>
  <c r="P130" i="1"/>
  <c r="P120" i="1"/>
  <c r="O73" i="1"/>
  <c r="N73" i="1"/>
  <c r="M73" i="1"/>
  <c r="L73" i="1"/>
  <c r="K73" i="1"/>
  <c r="I73" i="1"/>
  <c r="H73" i="1"/>
  <c r="G73" i="1"/>
  <c r="F73" i="1"/>
  <c r="O71" i="1"/>
  <c r="N71" i="1"/>
  <c r="M71" i="1"/>
  <c r="L71" i="1"/>
  <c r="K71" i="1"/>
  <c r="I71" i="1"/>
  <c r="H71" i="1"/>
  <c r="G71" i="1"/>
  <c r="F71" i="1"/>
  <c r="J106" i="1"/>
  <c r="I69" i="3" s="1"/>
  <c r="E106" i="1"/>
  <c r="J90" i="1"/>
  <c r="I52" i="3" s="1"/>
  <c r="E90" i="1"/>
  <c r="D52" i="3" s="1"/>
  <c r="D69" i="3" l="1"/>
  <c r="P106" i="1"/>
  <c r="O69" i="3" s="1"/>
  <c r="P90" i="1"/>
  <c r="O52" i="3" s="1"/>
  <c r="D234" i="1" l="1"/>
  <c r="D56" i="1" l="1"/>
  <c r="N232" i="3" l="1"/>
  <c r="M232" i="3"/>
  <c r="L232" i="3"/>
  <c r="K232" i="3"/>
  <c r="J232" i="3"/>
  <c r="H232" i="3"/>
  <c r="G232" i="3"/>
  <c r="F232" i="3"/>
  <c r="E232" i="3"/>
  <c r="N193" i="3"/>
  <c r="N196" i="3"/>
  <c r="M196" i="3"/>
  <c r="L196" i="3"/>
  <c r="K196" i="3"/>
  <c r="J196" i="3"/>
  <c r="H196" i="3"/>
  <c r="G196" i="3"/>
  <c r="F196" i="3"/>
  <c r="E196" i="3"/>
  <c r="O230" i="1"/>
  <c r="N230" i="1"/>
  <c r="M230" i="1"/>
  <c r="L230" i="1"/>
  <c r="K230" i="1"/>
  <c r="I230" i="1"/>
  <c r="H230" i="1"/>
  <c r="G230" i="1"/>
  <c r="F230" i="1"/>
  <c r="N230" i="3"/>
  <c r="M230" i="3"/>
  <c r="L230" i="3"/>
  <c r="K230" i="3"/>
  <c r="J230" i="3"/>
  <c r="H230" i="3"/>
  <c r="G230" i="3"/>
  <c r="F230" i="3"/>
  <c r="E230" i="3"/>
  <c r="O247" i="1"/>
  <c r="N247" i="1"/>
  <c r="M247" i="1"/>
  <c r="L247" i="1"/>
  <c r="K247" i="1"/>
  <c r="I247" i="1"/>
  <c r="H247" i="1"/>
  <c r="G247" i="1"/>
  <c r="F247" i="1"/>
  <c r="E329" i="1"/>
  <c r="E279" i="1"/>
  <c r="D230" i="3" s="1"/>
  <c r="J279" i="1"/>
  <c r="I230" i="3" s="1"/>
  <c r="E237" i="1"/>
  <c r="D192" i="3" s="1"/>
  <c r="J237" i="1"/>
  <c r="I192" i="3" s="1"/>
  <c r="D196" i="3" l="1"/>
  <c r="I196" i="3"/>
  <c r="P237" i="1"/>
  <c r="O192" i="3" s="1"/>
  <c r="P279" i="1"/>
  <c r="E247" i="1"/>
  <c r="P329" i="1"/>
  <c r="J247" i="1"/>
  <c r="E18" i="3"/>
  <c r="F18" i="3"/>
  <c r="G18" i="3"/>
  <c r="H18" i="3"/>
  <c r="J18" i="3"/>
  <c r="K18" i="3"/>
  <c r="L18" i="3"/>
  <c r="M18" i="3"/>
  <c r="N18" i="3"/>
  <c r="O196" i="3" l="1"/>
  <c r="O230" i="3"/>
  <c r="P247" i="1"/>
  <c r="N215" i="3"/>
  <c r="M215" i="3"/>
  <c r="L215" i="3"/>
  <c r="K215" i="3"/>
  <c r="J215" i="3"/>
  <c r="H215" i="3"/>
  <c r="G215" i="3"/>
  <c r="F215" i="3"/>
  <c r="E215" i="3"/>
  <c r="J47" i="1" l="1"/>
  <c r="E47" i="1"/>
  <c r="J19" i="1"/>
  <c r="I18" i="3" s="1"/>
  <c r="E19" i="1"/>
  <c r="I215" i="3" l="1"/>
  <c r="D215" i="3"/>
  <c r="P47" i="1"/>
  <c r="O215" i="3" s="1"/>
  <c r="P19" i="1"/>
  <c r="O18" i="3" s="1"/>
  <c r="D18" i="3"/>
  <c r="F222" i="1" l="1"/>
  <c r="G222" i="1"/>
  <c r="H222" i="1"/>
  <c r="I222" i="1"/>
  <c r="K222" i="1"/>
  <c r="L222" i="1"/>
  <c r="M222" i="1"/>
  <c r="N222" i="1"/>
  <c r="O222" i="1"/>
  <c r="E93" i="3" l="1"/>
  <c r="F93" i="3"/>
  <c r="G93" i="3"/>
  <c r="H93" i="3"/>
  <c r="J93" i="3"/>
  <c r="K93" i="3"/>
  <c r="L93" i="3"/>
  <c r="M93" i="3"/>
  <c r="N93" i="3"/>
  <c r="E152" i="1" l="1"/>
  <c r="J152" i="1"/>
  <c r="I93" i="3" s="1"/>
  <c r="D152" i="1"/>
  <c r="P152" i="1" l="1"/>
  <c r="O93" i="3" s="1"/>
  <c r="D93" i="3"/>
  <c r="E214" i="3"/>
  <c r="F214" i="3"/>
  <c r="G214" i="3"/>
  <c r="H214" i="3"/>
  <c r="J214" i="3"/>
  <c r="K214" i="3"/>
  <c r="L214" i="3"/>
  <c r="M214" i="3"/>
  <c r="N214" i="3"/>
  <c r="E273" i="1"/>
  <c r="J273" i="1"/>
  <c r="F243" i="1"/>
  <c r="G243" i="1"/>
  <c r="H243" i="1"/>
  <c r="I243" i="1"/>
  <c r="K243" i="1"/>
  <c r="L243" i="1"/>
  <c r="M243" i="1"/>
  <c r="N243" i="1"/>
  <c r="O243" i="1"/>
  <c r="D214" i="3" l="1"/>
  <c r="D217" i="3"/>
  <c r="D206" i="3" s="1"/>
  <c r="J243" i="1"/>
  <c r="I217" i="3"/>
  <c r="I206" i="3" s="1"/>
  <c r="E243" i="1"/>
  <c r="P273" i="1"/>
  <c r="O217" i="3" s="1"/>
  <c r="O206" i="3" s="1"/>
  <c r="I214" i="3"/>
  <c r="E228" i="1"/>
  <c r="J228" i="1"/>
  <c r="I174" i="3" s="1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4" i="3"/>
  <c r="F144" i="3"/>
  <c r="G144" i="3"/>
  <c r="H144" i="3"/>
  <c r="J144" i="3"/>
  <c r="K144" i="3"/>
  <c r="L144" i="3"/>
  <c r="M144" i="3"/>
  <c r="N144" i="3"/>
  <c r="E145" i="3"/>
  <c r="E109" i="3" s="1"/>
  <c r="F145" i="3"/>
  <c r="F109" i="3" s="1"/>
  <c r="G145" i="3"/>
  <c r="G109" i="3" s="1"/>
  <c r="H145" i="3"/>
  <c r="H109" i="3" s="1"/>
  <c r="J145" i="3"/>
  <c r="J109" i="3" s="1"/>
  <c r="K145" i="3"/>
  <c r="K109" i="3" s="1"/>
  <c r="L145" i="3"/>
  <c r="L109" i="3" s="1"/>
  <c r="M145" i="3"/>
  <c r="M109" i="3" s="1"/>
  <c r="N145" i="3"/>
  <c r="N109" i="3" s="1"/>
  <c r="E207" i="1"/>
  <c r="E206" i="1"/>
  <c r="D140" i="3" s="1"/>
  <c r="J207" i="1"/>
  <c r="J206" i="1"/>
  <c r="I140" i="3" s="1"/>
  <c r="E164" i="3"/>
  <c r="F164" i="3"/>
  <c r="G164" i="3"/>
  <c r="H164" i="3"/>
  <c r="J164" i="3"/>
  <c r="K164" i="3"/>
  <c r="L164" i="3"/>
  <c r="M164" i="3"/>
  <c r="N164" i="3"/>
  <c r="J210" i="1"/>
  <c r="I144" i="3" s="1"/>
  <c r="J211" i="1"/>
  <c r="J178" i="1" s="1"/>
  <c r="E210" i="1"/>
  <c r="D144" i="3" s="1"/>
  <c r="E211" i="1"/>
  <c r="D177" i="1"/>
  <c r="D211" i="1"/>
  <c r="D178" i="1"/>
  <c r="D210" i="1"/>
  <c r="J20" i="1"/>
  <c r="J21" i="1"/>
  <c r="J22" i="1"/>
  <c r="J17" i="1" s="1"/>
  <c r="E22" i="1"/>
  <c r="D21" i="3" s="1"/>
  <c r="D16" i="3" s="1"/>
  <c r="D17" i="1"/>
  <c r="D22" i="1"/>
  <c r="E21" i="3"/>
  <c r="E16" i="3" s="1"/>
  <c r="F21" i="3"/>
  <c r="F16" i="3" s="1"/>
  <c r="G21" i="3"/>
  <c r="G16" i="3" s="1"/>
  <c r="H21" i="3"/>
  <c r="H16" i="3" s="1"/>
  <c r="I21" i="3"/>
  <c r="I16" i="3" s="1"/>
  <c r="J21" i="3"/>
  <c r="J16" i="3" s="1"/>
  <c r="K21" i="3"/>
  <c r="K16" i="3" s="1"/>
  <c r="L21" i="3"/>
  <c r="L16" i="3" s="1"/>
  <c r="M21" i="3"/>
  <c r="M16" i="3" s="1"/>
  <c r="N21" i="3"/>
  <c r="N16" i="3" s="1"/>
  <c r="F17" i="1"/>
  <c r="G17" i="1"/>
  <c r="H17" i="1"/>
  <c r="I17" i="1"/>
  <c r="K17" i="1"/>
  <c r="L17" i="1"/>
  <c r="M17" i="1"/>
  <c r="N17" i="1"/>
  <c r="O17" i="1"/>
  <c r="J180" i="1" l="1"/>
  <c r="J177" i="1"/>
  <c r="I19" i="3"/>
  <c r="E222" i="1"/>
  <c r="D174" i="3"/>
  <c r="D164" i="3" s="1"/>
  <c r="D141" i="3"/>
  <c r="D111" i="3" s="1"/>
  <c r="E180" i="1"/>
  <c r="N108" i="3"/>
  <c r="N111" i="3"/>
  <c r="L108" i="3"/>
  <c r="L111" i="3"/>
  <c r="J108" i="3"/>
  <c r="J111" i="3"/>
  <c r="G108" i="3"/>
  <c r="G111" i="3"/>
  <c r="E108" i="3"/>
  <c r="E111" i="3"/>
  <c r="M108" i="3"/>
  <c r="M111" i="3"/>
  <c r="K108" i="3"/>
  <c r="K111" i="3"/>
  <c r="H108" i="3"/>
  <c r="H111" i="3"/>
  <c r="F108" i="3"/>
  <c r="F111" i="3"/>
  <c r="P243" i="1"/>
  <c r="O214" i="3"/>
  <c r="P228" i="1"/>
  <c r="J222" i="1"/>
  <c r="P207" i="1"/>
  <c r="P177" i="1" s="1"/>
  <c r="I164" i="3"/>
  <c r="D145" i="3"/>
  <c r="D109" i="3" s="1"/>
  <c r="I141" i="3"/>
  <c r="I145" i="3"/>
  <c r="I109" i="3" s="1"/>
  <c r="P206" i="1"/>
  <c r="P210" i="1"/>
  <c r="O144" i="3" s="1"/>
  <c r="E177" i="1"/>
  <c r="P211" i="1"/>
  <c r="P178" i="1" s="1"/>
  <c r="E178" i="1"/>
  <c r="P22" i="1"/>
  <c r="P17" i="1" s="1"/>
  <c r="E17" i="1"/>
  <c r="P222" i="1" l="1"/>
  <c r="O174" i="3"/>
  <c r="D108" i="3"/>
  <c r="O141" i="3"/>
  <c r="O111" i="3" s="1"/>
  <c r="P180" i="1"/>
  <c r="I108" i="3"/>
  <c r="I111" i="3"/>
  <c r="O140" i="3"/>
  <c r="O145" i="3"/>
  <c r="O109" i="3" s="1"/>
  <c r="O21" i="3"/>
  <c r="O16" i="3" s="1"/>
  <c r="O108" i="3" l="1"/>
  <c r="O164" i="3"/>
  <c r="J227" i="1"/>
  <c r="E227" i="1"/>
  <c r="E321" i="1"/>
  <c r="E319" i="1"/>
  <c r="D203" i="3" s="1"/>
  <c r="N20" i="3"/>
  <c r="M20" i="3"/>
  <c r="L20" i="3"/>
  <c r="K20" i="3"/>
  <c r="J20" i="3"/>
  <c r="H20" i="3"/>
  <c r="G20" i="3"/>
  <c r="F20" i="3"/>
  <c r="E20" i="3"/>
  <c r="I20" i="3"/>
  <c r="E21" i="1"/>
  <c r="D173" i="3" l="1"/>
  <c r="I173" i="3"/>
  <c r="P227" i="1"/>
  <c r="P21" i="1"/>
  <c r="D20" i="3"/>
  <c r="J173" i="1"/>
  <c r="E173" i="1"/>
  <c r="O173" i="3" l="1"/>
  <c r="O20" i="3"/>
  <c r="P173" i="1"/>
  <c r="J319" i="1" l="1"/>
  <c r="I203" i="3" s="1"/>
  <c r="P319" i="1" l="1"/>
  <c r="O203" i="3" s="1"/>
  <c r="J103" i="1" l="1"/>
  <c r="E103" i="1"/>
  <c r="D66" i="3" l="1"/>
  <c r="I66" i="3"/>
  <c r="J72" i="1"/>
  <c r="P103" i="1"/>
  <c r="O66" i="3" l="1"/>
  <c r="M221" i="3"/>
  <c r="M220" i="3" s="1"/>
  <c r="L221" i="3"/>
  <c r="L220" i="3" s="1"/>
  <c r="K221" i="3"/>
  <c r="K220" i="3" s="1"/>
  <c r="H221" i="3"/>
  <c r="H220" i="3" s="1"/>
  <c r="G221" i="3"/>
  <c r="G220" i="3" s="1"/>
  <c r="F221" i="3"/>
  <c r="F220" i="3" s="1"/>
  <c r="J276" i="1" l="1"/>
  <c r="E276" i="1"/>
  <c r="P276" i="1" l="1"/>
  <c r="J315" i="1" l="1"/>
  <c r="I195" i="3" s="1"/>
  <c r="E315" i="1"/>
  <c r="E313" i="1"/>
  <c r="N221" i="3"/>
  <c r="N220" i="3" s="1"/>
  <c r="J221" i="3"/>
  <c r="J220" i="3" s="1"/>
  <c r="P315" i="1" l="1"/>
  <c r="O139" i="1" l="1"/>
  <c r="N139" i="1"/>
  <c r="M139" i="1"/>
  <c r="L139" i="1"/>
  <c r="K139" i="1"/>
  <c r="I139" i="1"/>
  <c r="H139" i="1"/>
  <c r="G139" i="1"/>
  <c r="F139" i="1"/>
  <c r="J167" i="1"/>
  <c r="J168" i="1"/>
  <c r="E167" i="1"/>
  <c r="E168" i="1"/>
  <c r="J142" i="1" l="1"/>
  <c r="E139" i="1"/>
  <c r="E142" i="1"/>
  <c r="P168" i="1"/>
  <c r="P167" i="1"/>
  <c r="J139" i="1"/>
  <c r="P139" i="1" l="1"/>
  <c r="P142" i="1"/>
  <c r="D264" i="1"/>
  <c r="N226" i="3" l="1"/>
  <c r="M226" i="3"/>
  <c r="L226" i="3"/>
  <c r="K226" i="3"/>
  <c r="J226" i="3"/>
  <c r="H226" i="3"/>
  <c r="G226" i="3"/>
  <c r="F226" i="3"/>
  <c r="E226" i="3"/>
  <c r="F223" i="3" l="1"/>
  <c r="F181" i="3" s="1"/>
  <c r="F276" i="3" s="1"/>
  <c r="G421" i="1" s="1"/>
  <c r="H223" i="3"/>
  <c r="H181" i="3" s="1"/>
  <c r="H276" i="3" s="1"/>
  <c r="I421" i="1" s="1"/>
  <c r="K223" i="3"/>
  <c r="K181" i="3" s="1"/>
  <c r="K276" i="3" s="1"/>
  <c r="L421" i="1" s="1"/>
  <c r="M223" i="3"/>
  <c r="M181" i="3" s="1"/>
  <c r="M276" i="3" s="1"/>
  <c r="N421" i="1" s="1"/>
  <c r="E223" i="3"/>
  <c r="E181" i="3" s="1"/>
  <c r="E276" i="3" s="1"/>
  <c r="F421" i="1" s="1"/>
  <c r="G223" i="3"/>
  <c r="G181" i="3" s="1"/>
  <c r="G276" i="3" s="1"/>
  <c r="H421" i="1" s="1"/>
  <c r="L223" i="3"/>
  <c r="L181" i="3" s="1"/>
  <c r="L276" i="3" s="1"/>
  <c r="M421" i="1" s="1"/>
  <c r="N223" i="3"/>
  <c r="N181" i="3" s="1"/>
  <c r="N276" i="3" s="1"/>
  <c r="O421" i="1" s="1"/>
  <c r="J223" i="3"/>
  <c r="J181" i="3" s="1"/>
  <c r="J276" i="3" s="1"/>
  <c r="K421" i="1" s="1"/>
  <c r="O144" i="1"/>
  <c r="N144" i="1"/>
  <c r="M144" i="1"/>
  <c r="L144" i="1"/>
  <c r="K144" i="1"/>
  <c r="I144" i="1"/>
  <c r="H144" i="1"/>
  <c r="G144" i="1"/>
  <c r="F144" i="1"/>
  <c r="O301" i="1"/>
  <c r="N301" i="1"/>
  <c r="M301" i="1"/>
  <c r="L301" i="1"/>
  <c r="K301" i="1"/>
  <c r="I301" i="1"/>
  <c r="H301" i="1"/>
  <c r="G301" i="1"/>
  <c r="F301" i="1"/>
  <c r="E301" i="1"/>
  <c r="H376" i="1" l="1"/>
  <c r="M376" i="1"/>
  <c r="F376" i="1"/>
  <c r="K376" i="1"/>
  <c r="O376" i="1"/>
  <c r="G376" i="1"/>
  <c r="I376" i="1"/>
  <c r="L376" i="1"/>
  <c r="N376" i="1"/>
  <c r="H389" i="1"/>
  <c r="G389" i="1" l="1"/>
  <c r="K389" i="1"/>
  <c r="M389" i="1"/>
  <c r="L389" i="1"/>
  <c r="N389" i="1"/>
  <c r="I389" i="1"/>
  <c r="O389" i="1"/>
  <c r="F389" i="1"/>
  <c r="M382" i="1"/>
  <c r="L382" i="1"/>
  <c r="H382" i="1"/>
  <c r="I382" i="1"/>
  <c r="G382" i="1"/>
  <c r="F382" i="1"/>
  <c r="K382" i="1"/>
  <c r="N382" i="1"/>
  <c r="O382" i="1"/>
  <c r="E221" i="3"/>
  <c r="E220" i="3" s="1"/>
  <c r="M193" i="3" l="1"/>
  <c r="L193" i="3"/>
  <c r="K193" i="3"/>
  <c r="H193" i="3"/>
  <c r="G193" i="3"/>
  <c r="F193" i="3"/>
  <c r="E193" i="3"/>
  <c r="M190" i="3" l="1"/>
  <c r="L190" i="3"/>
  <c r="K190" i="3"/>
  <c r="H190" i="3"/>
  <c r="G190" i="3"/>
  <c r="F190" i="3"/>
  <c r="E190" i="3"/>
  <c r="M194" i="3"/>
  <c r="L194" i="3"/>
  <c r="K194" i="3"/>
  <c r="H194" i="3"/>
  <c r="G194" i="3"/>
  <c r="F194" i="3"/>
  <c r="E194" i="3"/>
  <c r="J215" i="1" l="1"/>
  <c r="I191" i="3" s="1"/>
  <c r="E215" i="1"/>
  <c r="D191" i="3" s="1"/>
  <c r="J165" i="1"/>
  <c r="E165" i="1"/>
  <c r="E42" i="1"/>
  <c r="E41" i="1"/>
  <c r="J42" i="1"/>
  <c r="P42" i="1" s="1"/>
  <c r="D193" i="3" l="1"/>
  <c r="P41" i="1"/>
  <c r="P165" i="1"/>
  <c r="P215" i="1"/>
  <c r="O191" i="3" s="1"/>
  <c r="N194" i="3"/>
  <c r="J194" i="3"/>
  <c r="E170" i="1" l="1"/>
  <c r="J170" i="1"/>
  <c r="J144" i="1" l="1"/>
  <c r="D226" i="3"/>
  <c r="E144" i="1"/>
  <c r="E376" i="1" s="1"/>
  <c r="P170" i="1"/>
  <c r="J321" i="1"/>
  <c r="J301" i="1" s="1"/>
  <c r="J376" i="1" l="1"/>
  <c r="D223" i="3"/>
  <c r="I226" i="3"/>
  <c r="P144" i="1"/>
  <c r="P321" i="1"/>
  <c r="P301" i="1" s="1"/>
  <c r="N213" i="3"/>
  <c r="M213" i="3"/>
  <c r="L213" i="3"/>
  <c r="K213" i="3"/>
  <c r="J213" i="3"/>
  <c r="H213" i="3"/>
  <c r="G213" i="3"/>
  <c r="F213" i="3"/>
  <c r="E213" i="3"/>
  <c r="N148" i="3"/>
  <c r="M148" i="3"/>
  <c r="L148" i="3"/>
  <c r="K148" i="3"/>
  <c r="J148" i="3"/>
  <c r="H148" i="3"/>
  <c r="G148" i="3"/>
  <c r="F148" i="3"/>
  <c r="N134" i="3"/>
  <c r="M134" i="3"/>
  <c r="L134" i="3"/>
  <c r="K134" i="3"/>
  <c r="J134" i="3"/>
  <c r="H134" i="3"/>
  <c r="G134" i="3"/>
  <c r="F134" i="3"/>
  <c r="E134" i="3"/>
  <c r="N132" i="3"/>
  <c r="M132" i="3"/>
  <c r="L132" i="3"/>
  <c r="K132" i="3"/>
  <c r="J132" i="3"/>
  <c r="H132" i="3"/>
  <c r="G132" i="3"/>
  <c r="F132" i="3"/>
  <c r="E132" i="3"/>
  <c r="N122" i="3"/>
  <c r="M122" i="3"/>
  <c r="L122" i="3"/>
  <c r="K122" i="3"/>
  <c r="J122" i="3"/>
  <c r="H122" i="3"/>
  <c r="G122" i="3"/>
  <c r="F122" i="3"/>
  <c r="E122" i="3"/>
  <c r="N120" i="3"/>
  <c r="M120" i="3"/>
  <c r="L120" i="3"/>
  <c r="K120" i="3"/>
  <c r="J120" i="3"/>
  <c r="H120" i="3"/>
  <c r="G120" i="3"/>
  <c r="F120" i="3"/>
  <c r="E120" i="3"/>
  <c r="N116" i="3"/>
  <c r="M116" i="3"/>
  <c r="L116" i="3"/>
  <c r="K116" i="3"/>
  <c r="J116" i="3"/>
  <c r="H116" i="3"/>
  <c r="G116" i="3"/>
  <c r="F116" i="3"/>
  <c r="N104" i="3"/>
  <c r="M104" i="3"/>
  <c r="L104" i="3"/>
  <c r="K104" i="3"/>
  <c r="J104" i="3"/>
  <c r="H104" i="3"/>
  <c r="G104" i="3"/>
  <c r="F104" i="3"/>
  <c r="E104" i="3"/>
  <c r="N103" i="3"/>
  <c r="M103" i="3"/>
  <c r="L103" i="3"/>
  <c r="K103" i="3"/>
  <c r="J103" i="3"/>
  <c r="H103" i="3"/>
  <c r="G103" i="3"/>
  <c r="F103" i="3"/>
  <c r="E103" i="3"/>
  <c r="N101" i="3"/>
  <c r="M101" i="3"/>
  <c r="L101" i="3"/>
  <c r="K101" i="3"/>
  <c r="J101" i="3"/>
  <c r="H101" i="3"/>
  <c r="G101" i="3"/>
  <c r="F101" i="3"/>
  <c r="E101" i="3"/>
  <c r="N99" i="3"/>
  <c r="M99" i="3"/>
  <c r="L99" i="3"/>
  <c r="K99" i="3"/>
  <c r="J99" i="3"/>
  <c r="H99" i="3"/>
  <c r="G99" i="3"/>
  <c r="F99" i="3"/>
  <c r="E99" i="3"/>
  <c r="N96" i="3"/>
  <c r="M96" i="3"/>
  <c r="L96" i="3"/>
  <c r="K96" i="3"/>
  <c r="J96" i="3"/>
  <c r="I96" i="3"/>
  <c r="H96" i="3"/>
  <c r="G96" i="3"/>
  <c r="F96" i="3"/>
  <c r="E96" i="3"/>
  <c r="N91" i="3"/>
  <c r="M91" i="3"/>
  <c r="L91" i="3"/>
  <c r="K91" i="3"/>
  <c r="J91" i="3"/>
  <c r="H91" i="3"/>
  <c r="G91" i="3"/>
  <c r="F91" i="3"/>
  <c r="N90" i="3"/>
  <c r="M90" i="3"/>
  <c r="L90" i="3"/>
  <c r="K90" i="3"/>
  <c r="J90" i="3"/>
  <c r="H90" i="3"/>
  <c r="G90" i="3"/>
  <c r="F90" i="3"/>
  <c r="E90" i="3"/>
  <c r="O138" i="1"/>
  <c r="N138" i="1"/>
  <c r="M138" i="1"/>
  <c r="L138" i="1"/>
  <c r="K138" i="1"/>
  <c r="I138" i="1"/>
  <c r="H138" i="1"/>
  <c r="G138" i="1"/>
  <c r="F138" i="1"/>
  <c r="L403" i="1" l="1"/>
  <c r="P376" i="1"/>
  <c r="F110" i="3"/>
  <c r="H110" i="3"/>
  <c r="K110" i="3"/>
  <c r="M110" i="3"/>
  <c r="G110" i="3"/>
  <c r="J110" i="3"/>
  <c r="L110" i="3"/>
  <c r="N110" i="3"/>
  <c r="D181" i="3"/>
  <c r="D276" i="3" s="1"/>
  <c r="I223" i="3"/>
  <c r="I181" i="3" s="1"/>
  <c r="I276" i="3" s="1"/>
  <c r="O226" i="3"/>
  <c r="J389" i="1" l="1"/>
  <c r="J421" i="1"/>
  <c r="E389" i="1"/>
  <c r="E421" i="1"/>
  <c r="E382" i="1"/>
  <c r="J382" i="1"/>
  <c r="O223" i="3"/>
  <c r="O181" i="3" s="1"/>
  <c r="O276" i="3" s="1"/>
  <c r="O242" i="1"/>
  <c r="N242" i="1"/>
  <c r="M242" i="1"/>
  <c r="L242" i="1"/>
  <c r="K242" i="1"/>
  <c r="I242" i="1"/>
  <c r="H242" i="1"/>
  <c r="G242" i="1"/>
  <c r="F242" i="1"/>
  <c r="P389" i="1" l="1"/>
  <c r="P421" i="1"/>
  <c r="P382" i="1"/>
  <c r="O140" i="1"/>
  <c r="N140" i="1"/>
  <c r="M140" i="1"/>
  <c r="L140" i="1"/>
  <c r="K140" i="1"/>
  <c r="I140" i="1"/>
  <c r="H140" i="1"/>
  <c r="G140" i="1"/>
  <c r="O141" i="1" l="1"/>
  <c r="N141" i="1"/>
  <c r="M141" i="1"/>
  <c r="L141" i="1"/>
  <c r="I141" i="1"/>
  <c r="H141" i="1"/>
  <c r="G141" i="1"/>
  <c r="J150" i="1"/>
  <c r="E150" i="1"/>
  <c r="J149" i="1"/>
  <c r="I91" i="3" s="1"/>
  <c r="J148" i="1"/>
  <c r="I90" i="3" s="1"/>
  <c r="E148" i="1"/>
  <c r="D90" i="3" s="1"/>
  <c r="J157" i="1"/>
  <c r="I99" i="3" s="1"/>
  <c r="E157" i="1"/>
  <c r="D99" i="3" s="1"/>
  <c r="E154" i="1"/>
  <c r="P154" i="1" s="1"/>
  <c r="E143" i="1" l="1"/>
  <c r="D92" i="3"/>
  <c r="D86" i="3" s="1"/>
  <c r="J143" i="1"/>
  <c r="I92" i="3"/>
  <c r="F140" i="1"/>
  <c r="E91" i="3"/>
  <c r="O96" i="3"/>
  <c r="D96" i="3"/>
  <c r="E138" i="1"/>
  <c r="J138" i="1"/>
  <c r="E149" i="1"/>
  <c r="P157" i="1"/>
  <c r="O99" i="3" s="1"/>
  <c r="P148" i="1"/>
  <c r="O90" i="3" s="1"/>
  <c r="P150" i="1"/>
  <c r="P143" i="1" l="1"/>
  <c r="O92" i="3"/>
  <c r="P149" i="1"/>
  <c r="O91" i="3" s="1"/>
  <c r="D91" i="3"/>
  <c r="P138" i="1"/>
  <c r="N205" i="3"/>
  <c r="N179" i="3" s="1"/>
  <c r="M205" i="3"/>
  <c r="M179" i="3" s="1"/>
  <c r="L205" i="3"/>
  <c r="L179" i="3" s="1"/>
  <c r="K205" i="3"/>
  <c r="K179" i="3" s="1"/>
  <c r="J205" i="3"/>
  <c r="J179" i="3" s="1"/>
  <c r="H205" i="3"/>
  <c r="H179" i="3" s="1"/>
  <c r="G205" i="3"/>
  <c r="G179" i="3" s="1"/>
  <c r="F205" i="3"/>
  <c r="F179" i="3" s="1"/>
  <c r="E205" i="3"/>
  <c r="E179" i="3" s="1"/>
  <c r="N185" i="3"/>
  <c r="N274" i="3" s="1"/>
  <c r="O419" i="1" s="1"/>
  <c r="M185" i="3"/>
  <c r="M274" i="3" s="1"/>
  <c r="N419" i="1" s="1"/>
  <c r="L185" i="3"/>
  <c r="L274" i="3" s="1"/>
  <c r="M419" i="1" s="1"/>
  <c r="K185" i="3"/>
  <c r="K274" i="3" s="1"/>
  <c r="L419" i="1" s="1"/>
  <c r="J185" i="3"/>
  <c r="J274" i="3" s="1"/>
  <c r="K419" i="1" s="1"/>
  <c r="H185" i="3"/>
  <c r="H274" i="3" s="1"/>
  <c r="I419" i="1" s="1"/>
  <c r="G185" i="3"/>
  <c r="G274" i="3" s="1"/>
  <c r="H419" i="1" s="1"/>
  <c r="F185" i="3"/>
  <c r="F274" i="3" s="1"/>
  <c r="G419" i="1" s="1"/>
  <c r="E185" i="3"/>
  <c r="E274" i="3" s="1"/>
  <c r="F419" i="1" s="1"/>
  <c r="N85" i="3"/>
  <c r="M85" i="3"/>
  <c r="L85" i="3"/>
  <c r="K85" i="3"/>
  <c r="J85" i="3"/>
  <c r="H85" i="3"/>
  <c r="G85" i="3"/>
  <c r="F85" i="3"/>
  <c r="E85" i="3"/>
  <c r="N86" i="3"/>
  <c r="M86" i="3"/>
  <c r="L86" i="3"/>
  <c r="K86" i="3"/>
  <c r="J86" i="3"/>
  <c r="H86" i="3"/>
  <c r="G86" i="3"/>
  <c r="F86" i="3"/>
  <c r="E86" i="3"/>
  <c r="N84" i="3"/>
  <c r="M84" i="3"/>
  <c r="L84" i="3"/>
  <c r="K84" i="3"/>
  <c r="J84" i="3"/>
  <c r="H84" i="3"/>
  <c r="G84" i="3"/>
  <c r="F84" i="3"/>
  <c r="H83" i="3"/>
  <c r="G83" i="3"/>
  <c r="F83" i="3"/>
  <c r="E83" i="3"/>
  <c r="G387" i="1" l="1"/>
  <c r="I387" i="1"/>
  <c r="L387" i="1"/>
  <c r="N387" i="1"/>
  <c r="F387" i="1"/>
  <c r="H387" i="1"/>
  <c r="K387" i="1"/>
  <c r="M387" i="1"/>
  <c r="O387" i="1"/>
  <c r="F178" i="3"/>
  <c r="H178" i="3"/>
  <c r="K178" i="3"/>
  <c r="M178" i="3"/>
  <c r="E178" i="3"/>
  <c r="G178" i="3"/>
  <c r="J178" i="3"/>
  <c r="L178" i="3"/>
  <c r="N178" i="3"/>
  <c r="K83" i="3"/>
  <c r="M83" i="3"/>
  <c r="J83" i="3"/>
  <c r="L83" i="3"/>
  <c r="N83" i="3"/>
  <c r="J272" i="1"/>
  <c r="E272" i="1"/>
  <c r="D213" i="3" s="1"/>
  <c r="J268" i="1"/>
  <c r="I200" i="3" s="1"/>
  <c r="E268" i="1"/>
  <c r="D200" i="3" s="1"/>
  <c r="J214" i="1"/>
  <c r="I148" i="3" s="1"/>
  <c r="J200" i="1"/>
  <c r="I134" i="3" s="1"/>
  <c r="E200" i="1"/>
  <c r="D134" i="3" s="1"/>
  <c r="J198" i="1"/>
  <c r="I132" i="3" s="1"/>
  <c r="E198" i="1"/>
  <c r="D132" i="3" s="1"/>
  <c r="J193" i="1"/>
  <c r="I122" i="3" s="1"/>
  <c r="E193" i="1"/>
  <c r="D122" i="3" s="1"/>
  <c r="J191" i="1"/>
  <c r="I120" i="3" s="1"/>
  <c r="E191" i="1"/>
  <c r="D120" i="3" s="1"/>
  <c r="J187" i="1"/>
  <c r="J162" i="1"/>
  <c r="I104" i="3" s="1"/>
  <c r="E162" i="1"/>
  <c r="J161" i="1"/>
  <c r="E161" i="1"/>
  <c r="J159" i="1"/>
  <c r="I101" i="3" s="1"/>
  <c r="E159" i="1"/>
  <c r="J116" i="1"/>
  <c r="E116" i="1"/>
  <c r="J102" i="1"/>
  <c r="I65" i="3" s="1"/>
  <c r="D65" i="3"/>
  <c r="J88" i="1"/>
  <c r="I50" i="3" s="1"/>
  <c r="I25" i="3" s="1"/>
  <c r="E88" i="1"/>
  <c r="J87" i="1"/>
  <c r="J68" i="1" s="1"/>
  <c r="J374" i="1" s="1"/>
  <c r="E87" i="1"/>
  <c r="E68" i="1" s="1"/>
  <c r="E374" i="1" s="1"/>
  <c r="J84" i="1"/>
  <c r="I45" i="3" s="1"/>
  <c r="F392" i="1" l="1"/>
  <c r="J179" i="1"/>
  <c r="D50" i="3"/>
  <c r="D25" i="3" s="1"/>
  <c r="E71" i="1"/>
  <c r="I49" i="3"/>
  <c r="I23" i="3" s="1"/>
  <c r="D49" i="3"/>
  <c r="D23" i="3" s="1"/>
  <c r="J244" i="1"/>
  <c r="E244" i="1"/>
  <c r="D185" i="3"/>
  <c r="D104" i="3"/>
  <c r="E141" i="1"/>
  <c r="D101" i="3"/>
  <c r="J73" i="1"/>
  <c r="I79" i="3"/>
  <c r="I27" i="3" s="1"/>
  <c r="E73" i="1"/>
  <c r="D79" i="3"/>
  <c r="D27" i="3" s="1"/>
  <c r="J71" i="1"/>
  <c r="E187" i="1"/>
  <c r="E116" i="3"/>
  <c r="E214" i="1"/>
  <c r="E148" i="3"/>
  <c r="I116" i="3"/>
  <c r="I110" i="3" s="1"/>
  <c r="J242" i="1"/>
  <c r="I213" i="3"/>
  <c r="E140" i="1"/>
  <c r="D103" i="3"/>
  <c r="J140" i="1"/>
  <c r="I103" i="3"/>
  <c r="P272" i="1"/>
  <c r="E242" i="1"/>
  <c r="P268" i="1"/>
  <c r="O200" i="3" s="1"/>
  <c r="J141" i="1"/>
  <c r="E84" i="1"/>
  <c r="D45" i="3" s="1"/>
  <c r="P191" i="1"/>
  <c r="O120" i="3" s="1"/>
  <c r="P193" i="1"/>
  <c r="O122" i="3" s="1"/>
  <c r="P198" i="1"/>
  <c r="O132" i="3" s="1"/>
  <c r="P200" i="1"/>
  <c r="O134" i="3" s="1"/>
  <c r="P159" i="1"/>
  <c r="O101" i="3" s="1"/>
  <c r="P161" i="1"/>
  <c r="P162" i="1"/>
  <c r="O104" i="3" s="1"/>
  <c r="P87" i="1"/>
  <c r="P68" i="1" s="1"/>
  <c r="P374" i="1" s="1"/>
  <c r="P88" i="1"/>
  <c r="O50" i="3" s="1"/>
  <c r="O25" i="3" s="1"/>
  <c r="P102" i="1"/>
  <c r="O65" i="3" s="1"/>
  <c r="P116" i="1"/>
  <c r="D274" i="3" l="1"/>
  <c r="E179" i="1"/>
  <c r="D85" i="3"/>
  <c r="O49" i="3"/>
  <c r="O23" i="3" s="1"/>
  <c r="E110" i="3"/>
  <c r="D116" i="3"/>
  <c r="P244" i="1"/>
  <c r="P214" i="1"/>
  <c r="O148" i="3" s="1"/>
  <c r="P73" i="1"/>
  <c r="O79" i="3"/>
  <c r="O27" i="3" s="1"/>
  <c r="P71" i="1"/>
  <c r="D148" i="3"/>
  <c r="P187" i="1"/>
  <c r="P242" i="1"/>
  <c r="O213" i="3"/>
  <c r="P140" i="1"/>
  <c r="O103" i="3"/>
  <c r="P84" i="1"/>
  <c r="O45" i="3" s="1"/>
  <c r="P141" i="1"/>
  <c r="E387" i="1" l="1"/>
  <c r="E419" i="1"/>
  <c r="P179" i="1"/>
  <c r="D110" i="3"/>
  <c r="O116" i="3"/>
  <c r="O110" i="3" s="1"/>
  <c r="C241" i="3"/>
  <c r="N244" i="3"/>
  <c r="N275" i="3" s="1"/>
  <c r="O420" i="1" s="1"/>
  <c r="M244" i="3"/>
  <c r="M275" i="3" s="1"/>
  <c r="N420" i="1" s="1"/>
  <c r="L244" i="3"/>
  <c r="L275" i="3" s="1"/>
  <c r="M420" i="1" s="1"/>
  <c r="K244" i="3"/>
  <c r="K275" i="3" s="1"/>
  <c r="L420" i="1" s="1"/>
  <c r="J244" i="3"/>
  <c r="J275" i="3" s="1"/>
  <c r="K420" i="1" s="1"/>
  <c r="H244" i="3"/>
  <c r="H275" i="3" s="1"/>
  <c r="I420" i="1" s="1"/>
  <c r="G244" i="3"/>
  <c r="G275" i="3" s="1"/>
  <c r="H420" i="1" s="1"/>
  <c r="F244" i="3"/>
  <c r="F275" i="3" s="1"/>
  <c r="G420" i="1" s="1"/>
  <c r="E244" i="3"/>
  <c r="E241" i="3" s="1"/>
  <c r="E239" i="3" s="1"/>
  <c r="D57" i="1"/>
  <c r="O16" i="1"/>
  <c r="O375" i="1" s="1"/>
  <c r="N16" i="1"/>
  <c r="N375" i="1" s="1"/>
  <c r="M16" i="1"/>
  <c r="M375" i="1" s="1"/>
  <c r="L16" i="1"/>
  <c r="L375" i="1" s="1"/>
  <c r="K16" i="1"/>
  <c r="K375" i="1" s="1"/>
  <c r="I16" i="1"/>
  <c r="I375" i="1" s="1"/>
  <c r="H16" i="1"/>
  <c r="H375" i="1" s="1"/>
  <c r="G16" i="1"/>
  <c r="G375" i="1" s="1"/>
  <c r="F16" i="1"/>
  <c r="F375" i="1" s="1"/>
  <c r="J57" i="1"/>
  <c r="J16" i="1" s="1"/>
  <c r="J375" i="1" s="1"/>
  <c r="E57" i="1"/>
  <c r="E16" i="1" s="1"/>
  <c r="E375" i="1" s="1"/>
  <c r="E399" i="1" l="1"/>
  <c r="F393" i="1"/>
  <c r="E275" i="3"/>
  <c r="H388" i="1"/>
  <c r="K388" i="1"/>
  <c r="M388" i="1"/>
  <c r="O388" i="1"/>
  <c r="G388" i="1"/>
  <c r="I388" i="1"/>
  <c r="L388" i="1"/>
  <c r="N388" i="1"/>
  <c r="F241" i="3"/>
  <c r="F239" i="3" s="1"/>
  <c r="K241" i="3"/>
  <c r="K239" i="3" s="1"/>
  <c r="M241" i="3"/>
  <c r="M239" i="3" s="1"/>
  <c r="H241" i="3"/>
  <c r="H239" i="3" s="1"/>
  <c r="G241" i="3"/>
  <c r="G239" i="3" s="1"/>
  <c r="J241" i="3"/>
  <c r="J239" i="3" s="1"/>
  <c r="L241" i="3"/>
  <c r="L239" i="3" s="1"/>
  <c r="N241" i="3"/>
  <c r="N239" i="3" s="1"/>
  <c r="I244" i="3"/>
  <c r="P57" i="1"/>
  <c r="D244" i="3"/>
  <c r="F388" i="1" l="1"/>
  <c r="F420" i="1"/>
  <c r="I241" i="3"/>
  <c r="I239" i="3" s="1"/>
  <c r="D241" i="3"/>
  <c r="D239" i="3" s="1"/>
  <c r="P16" i="1"/>
  <c r="P375" i="1" s="1"/>
  <c r="O244" i="3"/>
  <c r="O241" i="3" l="1"/>
  <c r="O239" i="3" s="1"/>
  <c r="E164" i="1"/>
  <c r="J65" i="1"/>
  <c r="E65" i="1"/>
  <c r="I272" i="3" l="1"/>
  <c r="D272" i="3"/>
  <c r="P65" i="1"/>
  <c r="O272" i="3" l="1"/>
  <c r="E264" i="1"/>
  <c r="D195" i="3" s="1"/>
  <c r="C264" i="1"/>
  <c r="P264" i="1" l="1"/>
  <c r="O195" i="3" s="1"/>
  <c r="J193" i="3" l="1"/>
  <c r="E242" i="3" l="1"/>
  <c r="F242" i="3"/>
  <c r="G242" i="3"/>
  <c r="H242" i="3"/>
  <c r="J242" i="3"/>
  <c r="K242" i="3"/>
  <c r="L242" i="3"/>
  <c r="M242" i="3"/>
  <c r="N242" i="3"/>
  <c r="J281" i="1"/>
  <c r="E281" i="1"/>
  <c r="C281" i="1"/>
  <c r="D281" i="1"/>
  <c r="B281" i="1"/>
  <c r="P281" i="1" l="1"/>
  <c r="E246" i="3" l="1"/>
  <c r="E245" i="3" s="1"/>
  <c r="F246" i="3"/>
  <c r="F245" i="3" s="1"/>
  <c r="G246" i="3"/>
  <c r="G245" i="3" s="1"/>
  <c r="H246" i="3"/>
  <c r="H245" i="3" s="1"/>
  <c r="J246" i="3"/>
  <c r="J245" i="3" s="1"/>
  <c r="K246" i="3"/>
  <c r="K245" i="3" s="1"/>
  <c r="L246" i="3"/>
  <c r="L245" i="3" s="1"/>
  <c r="M246" i="3"/>
  <c r="M245" i="3" s="1"/>
  <c r="N246" i="3"/>
  <c r="N245" i="3" s="1"/>
  <c r="J282" i="1"/>
  <c r="E282" i="1"/>
  <c r="C282" i="1"/>
  <c r="D282" i="1"/>
  <c r="B282" i="1"/>
  <c r="P282" i="1" l="1"/>
  <c r="E209" i="3" l="1"/>
  <c r="F209" i="3"/>
  <c r="G209" i="3"/>
  <c r="H209" i="3"/>
  <c r="J209" i="3"/>
  <c r="K209" i="3"/>
  <c r="L209" i="3"/>
  <c r="M209" i="3"/>
  <c r="N209" i="3"/>
  <c r="E211" i="3"/>
  <c r="F211" i="3"/>
  <c r="G211" i="3"/>
  <c r="H211" i="3"/>
  <c r="J211" i="3"/>
  <c r="K211" i="3"/>
  <c r="L211" i="3"/>
  <c r="M211" i="3"/>
  <c r="N211" i="3"/>
  <c r="E44" i="1"/>
  <c r="E46" i="1"/>
  <c r="J43" i="1"/>
  <c r="J44" i="1"/>
  <c r="I209" i="3" s="1"/>
  <c r="J46" i="1"/>
  <c r="I211" i="3" s="1"/>
  <c r="C44" i="1"/>
  <c r="D44" i="1"/>
  <c r="D46" i="1"/>
  <c r="B46" i="1"/>
  <c r="B44" i="1"/>
  <c r="D211" i="3" l="1"/>
  <c r="P46" i="1"/>
  <c r="P44" i="1"/>
  <c r="O209" i="3" s="1"/>
  <c r="D209" i="3"/>
  <c r="O211" i="3" l="1"/>
  <c r="N190" i="3"/>
  <c r="J190" i="3" l="1"/>
  <c r="E212" i="3" l="1"/>
  <c r="F212" i="3"/>
  <c r="G212" i="3"/>
  <c r="H212" i="3"/>
  <c r="J212" i="3"/>
  <c r="K212" i="3"/>
  <c r="L212" i="3"/>
  <c r="M212" i="3"/>
  <c r="N212" i="3"/>
  <c r="J271" i="1"/>
  <c r="E271" i="1"/>
  <c r="D216" i="3" s="1"/>
  <c r="B271" i="1"/>
  <c r="I212" i="3" l="1"/>
  <c r="I216" i="3"/>
  <c r="P271" i="1"/>
  <c r="D212" i="3"/>
  <c r="N197" i="3"/>
  <c r="M197" i="3"/>
  <c r="L197" i="3"/>
  <c r="K197" i="3"/>
  <c r="J197" i="3"/>
  <c r="H197" i="3"/>
  <c r="G197" i="3"/>
  <c r="F197" i="3"/>
  <c r="E197" i="3"/>
  <c r="J166" i="1"/>
  <c r="E166" i="1"/>
  <c r="D166" i="1"/>
  <c r="C166" i="1"/>
  <c r="B166" i="1"/>
  <c r="D316" i="1"/>
  <c r="C316" i="1"/>
  <c r="B316" i="1"/>
  <c r="D265" i="1"/>
  <c r="C265" i="1"/>
  <c r="B265" i="1"/>
  <c r="O212" i="3" l="1"/>
  <c r="O216" i="3"/>
  <c r="P166" i="1"/>
  <c r="J316" i="1"/>
  <c r="E316" i="1"/>
  <c r="E265" i="1"/>
  <c r="D197" i="3" l="1"/>
  <c r="P316" i="1"/>
  <c r="I197" i="3"/>
  <c r="P265" i="1"/>
  <c r="O197" i="3" l="1"/>
  <c r="K336" i="1"/>
  <c r="J322" i="1" l="1"/>
  <c r="E322" i="1"/>
  <c r="E267" i="1"/>
  <c r="P322" i="1" l="1"/>
  <c r="P267" i="1" l="1"/>
  <c r="J317" i="1"/>
  <c r="I199" i="3" s="1"/>
  <c r="E317" i="1"/>
  <c r="D199" i="3" s="1"/>
  <c r="P317" i="1" l="1"/>
  <c r="O199" i="3" s="1"/>
  <c r="N234" i="3" l="1"/>
  <c r="M234" i="3"/>
  <c r="L234" i="3"/>
  <c r="K234" i="3"/>
  <c r="J234" i="3"/>
  <c r="H234" i="3"/>
  <c r="G234" i="3"/>
  <c r="F234" i="3"/>
  <c r="E234" i="3"/>
  <c r="J171" i="1"/>
  <c r="I236" i="3" s="1"/>
  <c r="E171" i="1"/>
  <c r="D236" i="3" s="1"/>
  <c r="D234" i="3" l="1"/>
  <c r="I234" i="3"/>
  <c r="P171" i="1"/>
  <c r="O236" i="3" s="1"/>
  <c r="D185" i="1"/>
  <c r="O234" i="3" l="1"/>
  <c r="B313" i="1" l="1"/>
  <c r="J313" i="1"/>
  <c r="I193" i="3" s="1"/>
  <c r="P313" i="1" l="1"/>
  <c r="O193" i="3" s="1"/>
  <c r="D219" i="1" l="1"/>
  <c r="G336" i="1"/>
  <c r="H336" i="1"/>
  <c r="L336" i="1"/>
  <c r="M336" i="1"/>
  <c r="N336" i="1"/>
  <c r="O336" i="1"/>
  <c r="G135" i="1"/>
  <c r="H135" i="1"/>
  <c r="I135" i="1"/>
  <c r="L135" i="1"/>
  <c r="M135" i="1"/>
  <c r="N135" i="1"/>
  <c r="I336" i="1" l="1"/>
  <c r="F336" i="1" l="1"/>
  <c r="F135" i="1"/>
  <c r="D289" i="1" l="1"/>
  <c r="O135" i="1" l="1"/>
  <c r="K135" i="1"/>
  <c r="J239" i="1"/>
  <c r="E239" i="1"/>
  <c r="C239" i="1"/>
  <c r="D239" i="1"/>
  <c r="B239" i="1"/>
  <c r="P239" i="1" l="1"/>
  <c r="E15" i="3"/>
  <c r="F15" i="3"/>
  <c r="G15" i="3"/>
  <c r="H15" i="3"/>
  <c r="J15" i="3"/>
  <c r="K15" i="3"/>
  <c r="L15" i="3"/>
  <c r="M15" i="3"/>
  <c r="N15" i="3"/>
  <c r="E95" i="3"/>
  <c r="F95" i="3"/>
  <c r="G95" i="3"/>
  <c r="H95" i="3"/>
  <c r="J95" i="3"/>
  <c r="K95" i="3"/>
  <c r="L95" i="3"/>
  <c r="M95" i="3"/>
  <c r="N95" i="3"/>
  <c r="E98" i="3"/>
  <c r="F98" i="3"/>
  <c r="G98" i="3"/>
  <c r="H98" i="3"/>
  <c r="J98" i="3"/>
  <c r="K98" i="3"/>
  <c r="L98" i="3"/>
  <c r="M98" i="3"/>
  <c r="N98" i="3"/>
  <c r="E100" i="3"/>
  <c r="F100" i="3"/>
  <c r="G100" i="3"/>
  <c r="H100" i="3"/>
  <c r="J100" i="3"/>
  <c r="K100" i="3"/>
  <c r="L100" i="3"/>
  <c r="M100" i="3"/>
  <c r="N100" i="3"/>
  <c r="E102" i="3"/>
  <c r="F102" i="3"/>
  <c r="G102" i="3"/>
  <c r="H102" i="3"/>
  <c r="J102" i="3"/>
  <c r="K102" i="3"/>
  <c r="L102" i="3"/>
  <c r="M102" i="3"/>
  <c r="N102" i="3"/>
  <c r="E105" i="3"/>
  <c r="F105" i="3"/>
  <c r="G105" i="3"/>
  <c r="H105" i="3"/>
  <c r="J105" i="3"/>
  <c r="K105" i="3"/>
  <c r="L105" i="3"/>
  <c r="M105" i="3"/>
  <c r="N105" i="3"/>
  <c r="E106" i="3"/>
  <c r="F106" i="3"/>
  <c r="G106" i="3"/>
  <c r="H106" i="3"/>
  <c r="J106" i="3"/>
  <c r="K106" i="3"/>
  <c r="L106" i="3"/>
  <c r="M106" i="3"/>
  <c r="N106" i="3"/>
  <c r="E113" i="3"/>
  <c r="F113" i="3"/>
  <c r="G113" i="3"/>
  <c r="H113" i="3"/>
  <c r="K113" i="3"/>
  <c r="L113" i="3"/>
  <c r="M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3" i="3"/>
  <c r="F133" i="3"/>
  <c r="G133" i="3"/>
  <c r="H133" i="3"/>
  <c r="J133" i="3"/>
  <c r="K133" i="3"/>
  <c r="L133" i="3"/>
  <c r="M133" i="3"/>
  <c r="N133" i="3"/>
  <c r="F135" i="3"/>
  <c r="G135" i="3"/>
  <c r="H135" i="3"/>
  <c r="J135" i="3"/>
  <c r="K135" i="3"/>
  <c r="L135" i="3"/>
  <c r="M135" i="3"/>
  <c r="N135" i="3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6" i="3"/>
  <c r="F146" i="3"/>
  <c r="G146" i="3"/>
  <c r="H146" i="3"/>
  <c r="J146" i="3"/>
  <c r="K146" i="3"/>
  <c r="L146" i="3"/>
  <c r="M146" i="3"/>
  <c r="N146" i="3"/>
  <c r="E150" i="3"/>
  <c r="F150" i="3"/>
  <c r="G150" i="3"/>
  <c r="H150" i="3"/>
  <c r="J150" i="3"/>
  <c r="K150" i="3"/>
  <c r="L150" i="3"/>
  <c r="M150" i="3"/>
  <c r="N150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K152" i="3"/>
  <c r="L152" i="3"/>
  <c r="M152" i="3"/>
  <c r="N152" i="3"/>
  <c r="E153" i="3"/>
  <c r="F153" i="3"/>
  <c r="G153" i="3"/>
  <c r="H153" i="3"/>
  <c r="J153" i="3"/>
  <c r="K153" i="3"/>
  <c r="L153" i="3"/>
  <c r="M153" i="3"/>
  <c r="N153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60" i="3"/>
  <c r="F160" i="3"/>
  <c r="G160" i="3"/>
  <c r="H160" i="3"/>
  <c r="J160" i="3"/>
  <c r="K160" i="3"/>
  <c r="L160" i="3"/>
  <c r="M160" i="3"/>
  <c r="N160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5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168" i="3"/>
  <c r="F168" i="3"/>
  <c r="E169" i="3"/>
  <c r="F169" i="3"/>
  <c r="G169" i="3"/>
  <c r="H169" i="3"/>
  <c r="J169" i="3"/>
  <c r="K169" i="3"/>
  <c r="L169" i="3"/>
  <c r="M169" i="3"/>
  <c r="N169" i="3"/>
  <c r="E170" i="3"/>
  <c r="F170" i="3"/>
  <c r="G170" i="3"/>
  <c r="H170" i="3"/>
  <c r="J170" i="3"/>
  <c r="K170" i="3"/>
  <c r="L170" i="3"/>
  <c r="M170" i="3"/>
  <c r="N170" i="3"/>
  <c r="E171" i="3"/>
  <c r="F171" i="3"/>
  <c r="G171" i="3"/>
  <c r="H171" i="3"/>
  <c r="K171" i="3"/>
  <c r="L171" i="3"/>
  <c r="M171" i="3"/>
  <c r="N171" i="3"/>
  <c r="E175" i="3"/>
  <c r="F175" i="3"/>
  <c r="G175" i="3"/>
  <c r="H175" i="3"/>
  <c r="J175" i="3"/>
  <c r="K175" i="3"/>
  <c r="L175" i="3"/>
  <c r="M175" i="3"/>
  <c r="N175" i="3"/>
  <c r="E182" i="3"/>
  <c r="F182" i="3"/>
  <c r="G182" i="3"/>
  <c r="H182" i="3"/>
  <c r="J182" i="3"/>
  <c r="K182" i="3"/>
  <c r="L182" i="3"/>
  <c r="M182" i="3"/>
  <c r="N182" i="3"/>
  <c r="E187" i="3"/>
  <c r="E184" i="3" s="1"/>
  <c r="F187" i="3"/>
  <c r="F184" i="3" s="1"/>
  <c r="G187" i="3"/>
  <c r="G184" i="3" s="1"/>
  <c r="H187" i="3"/>
  <c r="H184" i="3" s="1"/>
  <c r="J187" i="3"/>
  <c r="J184" i="3" s="1"/>
  <c r="K187" i="3"/>
  <c r="K184" i="3" s="1"/>
  <c r="L187" i="3"/>
  <c r="L184" i="3" s="1"/>
  <c r="M187" i="3"/>
  <c r="M184" i="3" s="1"/>
  <c r="N187" i="3"/>
  <c r="N184" i="3" s="1"/>
  <c r="E198" i="3"/>
  <c r="F198" i="3"/>
  <c r="G198" i="3"/>
  <c r="H198" i="3"/>
  <c r="J198" i="3"/>
  <c r="K198" i="3"/>
  <c r="L198" i="3"/>
  <c r="M198" i="3"/>
  <c r="N198" i="3"/>
  <c r="E208" i="3"/>
  <c r="E204" i="3" s="1"/>
  <c r="F208" i="3"/>
  <c r="F204" i="3" s="1"/>
  <c r="G208" i="3"/>
  <c r="G204" i="3" s="1"/>
  <c r="H208" i="3"/>
  <c r="H204" i="3" s="1"/>
  <c r="J208" i="3"/>
  <c r="J204" i="3" s="1"/>
  <c r="K208" i="3"/>
  <c r="K204" i="3" s="1"/>
  <c r="L208" i="3"/>
  <c r="L204" i="3" s="1"/>
  <c r="M208" i="3"/>
  <c r="M204" i="3" s="1"/>
  <c r="N208" i="3"/>
  <c r="N204" i="3" s="1"/>
  <c r="E229" i="3"/>
  <c r="F229" i="3"/>
  <c r="G229" i="3"/>
  <c r="H229" i="3"/>
  <c r="J229" i="3"/>
  <c r="K229" i="3"/>
  <c r="L229" i="3"/>
  <c r="M229" i="3"/>
  <c r="N229" i="3"/>
  <c r="F231" i="3"/>
  <c r="G231" i="3"/>
  <c r="H231" i="3"/>
  <c r="J231" i="3"/>
  <c r="K231" i="3"/>
  <c r="L231" i="3"/>
  <c r="M231" i="3"/>
  <c r="N231" i="3"/>
  <c r="E243" i="3"/>
  <c r="F243" i="3"/>
  <c r="G243" i="3"/>
  <c r="H243" i="3"/>
  <c r="J243" i="3"/>
  <c r="K243" i="3"/>
  <c r="L243" i="3"/>
  <c r="M243" i="3"/>
  <c r="N243" i="3"/>
  <c r="E249" i="3"/>
  <c r="E248" i="3" s="1"/>
  <c r="F249" i="3"/>
  <c r="F248" i="3" s="1"/>
  <c r="G249" i="3"/>
  <c r="H249" i="3"/>
  <c r="J249" i="3"/>
  <c r="K249" i="3"/>
  <c r="K248" i="3" s="1"/>
  <c r="L249" i="3"/>
  <c r="M249" i="3"/>
  <c r="M248" i="3" s="1"/>
  <c r="N249" i="3"/>
  <c r="E252" i="3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E253" i="3"/>
  <c r="F253" i="3"/>
  <c r="G253" i="3"/>
  <c r="H253" i="3"/>
  <c r="J253" i="3"/>
  <c r="K253" i="3"/>
  <c r="L253" i="3"/>
  <c r="M253" i="3"/>
  <c r="N253" i="3"/>
  <c r="D255" i="3"/>
  <c r="D254" i="3" s="1"/>
  <c r="E255" i="3"/>
  <c r="E254" i="3" s="1"/>
  <c r="F255" i="3"/>
  <c r="F254" i="3" s="1"/>
  <c r="G255" i="3"/>
  <c r="G254" i="3" s="1"/>
  <c r="H255" i="3"/>
  <c r="H254" i="3" s="1"/>
  <c r="J255" i="3"/>
  <c r="J254" i="3" s="1"/>
  <c r="K255" i="3"/>
  <c r="K254" i="3" s="1"/>
  <c r="L255" i="3"/>
  <c r="L254" i="3" s="1"/>
  <c r="M255" i="3"/>
  <c r="M254" i="3" s="1"/>
  <c r="N255" i="3"/>
  <c r="N254" i="3" s="1"/>
  <c r="J81" i="1"/>
  <c r="I35" i="3" s="1"/>
  <c r="J365" i="1"/>
  <c r="J366" i="1"/>
  <c r="J368" i="1"/>
  <c r="I249" i="3" s="1"/>
  <c r="J369" i="1"/>
  <c r="J370" i="1"/>
  <c r="I253" i="3" s="1"/>
  <c r="J371" i="1"/>
  <c r="I255" i="3" s="1"/>
  <c r="I254" i="3" s="1"/>
  <c r="J372" i="1"/>
  <c r="I263" i="3" s="1"/>
  <c r="I262" i="3" s="1"/>
  <c r="J364" i="1"/>
  <c r="J338" i="1"/>
  <c r="I183" i="3" s="1"/>
  <c r="J339" i="1"/>
  <c r="J340" i="1"/>
  <c r="I227" i="3" s="1"/>
  <c r="J341" i="1"/>
  <c r="I228" i="3" s="1"/>
  <c r="J342" i="1"/>
  <c r="J337" i="1"/>
  <c r="J334" i="1"/>
  <c r="J307" i="1"/>
  <c r="J308" i="1"/>
  <c r="I175" i="3" s="1"/>
  <c r="J309" i="1"/>
  <c r="J310" i="1"/>
  <c r="I188" i="3" s="1"/>
  <c r="J311" i="1"/>
  <c r="I190" i="3" s="1"/>
  <c r="J314" i="1"/>
  <c r="J326" i="1"/>
  <c r="J327" i="1"/>
  <c r="I176" i="3" s="1"/>
  <c r="J331" i="1"/>
  <c r="J302" i="1"/>
  <c r="J293" i="1"/>
  <c r="J250" i="1"/>
  <c r="J251" i="1"/>
  <c r="J252" i="1"/>
  <c r="I166" i="3" s="1"/>
  <c r="I169" i="3"/>
  <c r="J256" i="1"/>
  <c r="J257" i="1"/>
  <c r="J262" i="1"/>
  <c r="J263" i="1"/>
  <c r="I198" i="3"/>
  <c r="J277" i="1"/>
  <c r="J278" i="1"/>
  <c r="J283" i="1"/>
  <c r="J289" i="1"/>
  <c r="J248" i="1"/>
  <c r="J233" i="1"/>
  <c r="I150" i="3" s="1"/>
  <c r="J234" i="1"/>
  <c r="J235" i="1"/>
  <c r="J236" i="1"/>
  <c r="J238" i="1"/>
  <c r="J231" i="1"/>
  <c r="J224" i="1"/>
  <c r="I124" i="3" s="1"/>
  <c r="J225" i="1"/>
  <c r="I125" i="3" s="1"/>
  <c r="J223" i="1"/>
  <c r="J185" i="1"/>
  <c r="J186" i="1"/>
  <c r="J188" i="1"/>
  <c r="I117" i="3" s="1"/>
  <c r="J189" i="1"/>
  <c r="J190" i="1"/>
  <c r="I119" i="3" s="1"/>
  <c r="J192" i="1"/>
  <c r="I121" i="3" s="1"/>
  <c r="J194" i="1"/>
  <c r="I123" i="3" s="1"/>
  <c r="J196" i="1"/>
  <c r="I130" i="3" s="1"/>
  <c r="J197" i="1"/>
  <c r="I131" i="3" s="1"/>
  <c r="J199" i="1"/>
  <c r="I133" i="3" s="1"/>
  <c r="J201" i="1"/>
  <c r="I135" i="3" s="1"/>
  <c r="J202" i="1"/>
  <c r="I136" i="3" s="1"/>
  <c r="J203" i="1"/>
  <c r="I137" i="3" s="1"/>
  <c r="J204" i="1"/>
  <c r="I138" i="3" s="1"/>
  <c r="J205" i="1"/>
  <c r="J212" i="1"/>
  <c r="J213" i="1"/>
  <c r="J219" i="1"/>
  <c r="J182" i="1"/>
  <c r="J147" i="1"/>
  <c r="J153" i="1"/>
  <c r="J156" i="1"/>
  <c r="I98" i="3" s="1"/>
  <c r="J158" i="1"/>
  <c r="I100" i="3" s="1"/>
  <c r="J160" i="1"/>
  <c r="I102" i="3" s="1"/>
  <c r="J163" i="1"/>
  <c r="I105" i="3" s="1"/>
  <c r="J164" i="1"/>
  <c r="I106" i="3" s="1"/>
  <c r="J146" i="1"/>
  <c r="J86" i="1"/>
  <c r="I48" i="3" s="1"/>
  <c r="J89" i="1"/>
  <c r="I51" i="3" s="1"/>
  <c r="J98" i="1"/>
  <c r="I60" i="3" s="1"/>
  <c r="J104" i="1"/>
  <c r="I67" i="3" s="1"/>
  <c r="J105" i="1"/>
  <c r="I68" i="3" s="1"/>
  <c r="J107" i="1"/>
  <c r="I70" i="3" s="1"/>
  <c r="J115" i="1"/>
  <c r="I78" i="3" s="1"/>
  <c r="J80" i="1"/>
  <c r="J23" i="1"/>
  <c r="J24" i="1"/>
  <c r="J25" i="1"/>
  <c r="I126" i="3" s="1"/>
  <c r="J26" i="1"/>
  <c r="I127" i="3" s="1"/>
  <c r="J28" i="1"/>
  <c r="I129" i="3" s="1"/>
  <c r="J29" i="1"/>
  <c r="J30" i="1"/>
  <c r="J31" i="1"/>
  <c r="J32" i="1"/>
  <c r="J33" i="1"/>
  <c r="J34" i="1"/>
  <c r="I156" i="3" s="1"/>
  <c r="J35" i="1"/>
  <c r="I157" i="3" s="1"/>
  <c r="J36" i="1"/>
  <c r="I158" i="3" s="1"/>
  <c r="J37" i="1"/>
  <c r="I160" i="3" s="1"/>
  <c r="J38" i="1"/>
  <c r="I161" i="3" s="1"/>
  <c r="J39" i="1"/>
  <c r="I162" i="3" s="1"/>
  <c r="I208" i="3"/>
  <c r="I204" i="3" s="1"/>
  <c r="J48" i="1"/>
  <c r="J49" i="1"/>
  <c r="J51" i="1"/>
  <c r="J52" i="1"/>
  <c r="I231" i="3" s="1"/>
  <c r="J53" i="1"/>
  <c r="J54" i="1"/>
  <c r="J55" i="1"/>
  <c r="I242" i="3" s="1"/>
  <c r="J56" i="1"/>
  <c r="I243" i="3" s="1"/>
  <c r="J58" i="1"/>
  <c r="J60" i="1"/>
  <c r="I252" i="3"/>
  <c r="I251" i="3" s="1"/>
  <c r="J18" i="1"/>
  <c r="I224" i="3" l="1"/>
  <c r="J363" i="1"/>
  <c r="J15" i="1"/>
  <c r="I233" i="3"/>
  <c r="I17" i="3"/>
  <c r="I182" i="3"/>
  <c r="I271" i="3"/>
  <c r="M163" i="3"/>
  <c r="K163" i="3"/>
  <c r="H163" i="3"/>
  <c r="F163" i="3"/>
  <c r="N163" i="3"/>
  <c r="L163" i="3"/>
  <c r="J163" i="3"/>
  <c r="G163" i="3"/>
  <c r="I89" i="3"/>
  <c r="M82" i="3"/>
  <c r="K82" i="3"/>
  <c r="H82" i="3"/>
  <c r="F82" i="3"/>
  <c r="N82" i="3"/>
  <c r="L82" i="3"/>
  <c r="J82" i="3"/>
  <c r="G82" i="3"/>
  <c r="E82" i="3"/>
  <c r="I147" i="3"/>
  <c r="J221" i="1"/>
  <c r="I250" i="3"/>
  <c r="I248" i="3" s="1"/>
  <c r="J325" i="1"/>
  <c r="J324" i="1" s="1"/>
  <c r="M107" i="3"/>
  <c r="K107" i="3"/>
  <c r="G107" i="3"/>
  <c r="L107" i="3"/>
  <c r="H107" i="3"/>
  <c r="F107" i="3"/>
  <c r="M222" i="3"/>
  <c r="M177" i="3" s="1"/>
  <c r="K222" i="3"/>
  <c r="K177" i="3" s="1"/>
  <c r="H222" i="3"/>
  <c r="H177" i="3" s="1"/>
  <c r="F222" i="3"/>
  <c r="F177" i="3" s="1"/>
  <c r="N222" i="3"/>
  <c r="N177" i="3" s="1"/>
  <c r="L222" i="3"/>
  <c r="L177" i="3" s="1"/>
  <c r="J222" i="3"/>
  <c r="J177" i="3" s="1"/>
  <c r="G222" i="3"/>
  <c r="G177" i="3" s="1"/>
  <c r="I221" i="3"/>
  <c r="I220" i="3" s="1"/>
  <c r="I194" i="3"/>
  <c r="I114" i="3"/>
  <c r="I95" i="3"/>
  <c r="I246" i="3"/>
  <c r="I245" i="3" s="1"/>
  <c r="I170" i="3"/>
  <c r="I165" i="3"/>
  <c r="J336" i="1"/>
  <c r="J320" i="1"/>
  <c r="J299" i="1" s="1"/>
  <c r="I153" i="3"/>
  <c r="I151" i="3"/>
  <c r="I229" i="3"/>
  <c r="I152" i="3"/>
  <c r="E161" i="3"/>
  <c r="E154" i="3" s="1"/>
  <c r="I187" i="3"/>
  <c r="L240" i="3"/>
  <c r="J240" i="3"/>
  <c r="G240" i="3"/>
  <c r="I115" i="3"/>
  <c r="I154" i="3"/>
  <c r="I139" i="3"/>
  <c r="N240" i="3"/>
  <c r="H240" i="3"/>
  <c r="M240" i="3"/>
  <c r="M238" i="3" s="1"/>
  <c r="K240" i="3"/>
  <c r="K238" i="3" s="1"/>
  <c r="F240" i="3"/>
  <c r="F238" i="3" s="1"/>
  <c r="E240" i="3"/>
  <c r="E238" i="3" s="1"/>
  <c r="I171" i="3"/>
  <c r="I240" i="3"/>
  <c r="M154" i="3"/>
  <c r="F154" i="3"/>
  <c r="I146" i="3"/>
  <c r="I118" i="3"/>
  <c r="N248" i="3"/>
  <c r="L248" i="3"/>
  <c r="J248" i="3"/>
  <c r="H248" i="3"/>
  <c r="G248" i="3"/>
  <c r="K154" i="3"/>
  <c r="L149" i="3"/>
  <c r="H149" i="3"/>
  <c r="N149" i="3"/>
  <c r="J149" i="3"/>
  <c r="G149" i="3"/>
  <c r="M149" i="3"/>
  <c r="K149" i="3"/>
  <c r="F149" i="3"/>
  <c r="E149" i="3"/>
  <c r="N154" i="3"/>
  <c r="L154" i="3"/>
  <c r="J154" i="3"/>
  <c r="H154" i="3"/>
  <c r="G154" i="3"/>
  <c r="J280" i="1"/>
  <c r="J241" i="1" s="1"/>
  <c r="I163" i="3" l="1"/>
  <c r="I238" i="3"/>
  <c r="G238" i="3"/>
  <c r="G273" i="3" s="1"/>
  <c r="H418" i="1" s="1"/>
  <c r="L238" i="3"/>
  <c r="L273" i="3" s="1"/>
  <c r="M418" i="1" s="1"/>
  <c r="H238" i="3"/>
  <c r="H273" i="3" s="1"/>
  <c r="I418" i="1" s="1"/>
  <c r="N238" i="3"/>
  <c r="J238" i="3"/>
  <c r="I82" i="3"/>
  <c r="I184" i="3"/>
  <c r="I268" i="3"/>
  <c r="I260" i="3" s="1"/>
  <c r="M273" i="3"/>
  <c r="N418" i="1" s="1"/>
  <c r="F273" i="3"/>
  <c r="K273" i="3"/>
  <c r="L418" i="1" s="1"/>
  <c r="I232" i="3"/>
  <c r="I15" i="3"/>
  <c r="I149" i="3"/>
  <c r="E368" i="1"/>
  <c r="D249" i="3" s="1"/>
  <c r="D368" i="1"/>
  <c r="B368" i="1"/>
  <c r="E163" i="3" l="1"/>
  <c r="E231" i="3"/>
  <c r="J169" i="1"/>
  <c r="P368" i="1"/>
  <c r="O249" i="3" s="1"/>
  <c r="J136" i="1" l="1"/>
  <c r="J135" i="1" s="1"/>
  <c r="I225" i="3"/>
  <c r="I222" i="3" s="1"/>
  <c r="I177" i="3" s="1"/>
  <c r="E222" i="3"/>
  <c r="E177" i="3" s="1"/>
  <c r="E266" i="1" l="1"/>
  <c r="C266" i="1"/>
  <c r="D266" i="1"/>
  <c r="B266" i="1"/>
  <c r="D198" i="3" l="1"/>
  <c r="P266" i="1"/>
  <c r="O198" i="3" s="1"/>
  <c r="E135" i="3" l="1"/>
  <c r="E107" i="3" s="1"/>
  <c r="E273" i="3" l="1"/>
  <c r="J82" i="1"/>
  <c r="J67" i="1" s="1"/>
  <c r="I37" i="3" l="1"/>
  <c r="I22" i="3" s="1"/>
  <c r="J230" i="1"/>
  <c r="D53" i="1"/>
  <c r="D331" i="1"/>
  <c r="D280" i="1"/>
  <c r="C234" i="1"/>
  <c r="B234" i="1"/>
  <c r="D224" i="1"/>
  <c r="P371" i="1"/>
  <c r="E365" i="1"/>
  <c r="E366" i="1"/>
  <c r="E369" i="1"/>
  <c r="E370" i="1"/>
  <c r="D253" i="3" s="1"/>
  <c r="D263" i="3"/>
  <c r="D262" i="3" s="1"/>
  <c r="K362" i="1"/>
  <c r="L362" i="1"/>
  <c r="M362" i="1"/>
  <c r="N362" i="1"/>
  <c r="O362" i="1"/>
  <c r="F362" i="1"/>
  <c r="G362" i="1"/>
  <c r="H362" i="1"/>
  <c r="I362" i="1"/>
  <c r="E338" i="1"/>
  <c r="D183" i="3" s="1"/>
  <c r="E339" i="1"/>
  <c r="E340" i="1"/>
  <c r="D227" i="3" s="1"/>
  <c r="E341" i="1"/>
  <c r="D228" i="3" s="1"/>
  <c r="E342" i="1"/>
  <c r="E337" i="1"/>
  <c r="K335" i="1"/>
  <c r="L335" i="1"/>
  <c r="M335" i="1"/>
  <c r="N335" i="1"/>
  <c r="O335" i="1"/>
  <c r="F335" i="1"/>
  <c r="G335" i="1"/>
  <c r="H335" i="1"/>
  <c r="I335" i="1"/>
  <c r="J333" i="1"/>
  <c r="J332" i="1" s="1"/>
  <c r="E334" i="1"/>
  <c r="E333" i="1" s="1"/>
  <c r="E332" i="1" s="1"/>
  <c r="K333" i="1"/>
  <c r="K332" i="1" s="1"/>
  <c r="L333" i="1"/>
  <c r="L332" i="1" s="1"/>
  <c r="M333" i="1"/>
  <c r="M332" i="1" s="1"/>
  <c r="N333" i="1"/>
  <c r="N332" i="1" s="1"/>
  <c r="O333" i="1"/>
  <c r="O332" i="1" s="1"/>
  <c r="F333" i="1"/>
  <c r="F332" i="1" s="1"/>
  <c r="G333" i="1"/>
  <c r="G332" i="1" s="1"/>
  <c r="H333" i="1"/>
  <c r="H332" i="1" s="1"/>
  <c r="I333" i="1"/>
  <c r="I332" i="1" s="1"/>
  <c r="E327" i="1"/>
  <c r="E331" i="1"/>
  <c r="E326" i="1"/>
  <c r="K324" i="1"/>
  <c r="L324" i="1"/>
  <c r="M324" i="1"/>
  <c r="N324" i="1"/>
  <c r="O324" i="1"/>
  <c r="F324" i="1"/>
  <c r="G324" i="1"/>
  <c r="H324" i="1"/>
  <c r="I324" i="1"/>
  <c r="E307" i="1"/>
  <c r="E308" i="1"/>
  <c r="D175" i="3" s="1"/>
  <c r="E309" i="1"/>
  <c r="E310" i="1"/>
  <c r="D188" i="3" s="1"/>
  <c r="E311" i="1"/>
  <c r="D190" i="3" s="1"/>
  <c r="E314" i="1"/>
  <c r="E320" i="1"/>
  <c r="E302" i="1"/>
  <c r="K298" i="1"/>
  <c r="M298" i="1"/>
  <c r="N298" i="1"/>
  <c r="O298" i="1"/>
  <c r="F298" i="1"/>
  <c r="G298" i="1"/>
  <c r="H298" i="1"/>
  <c r="I298" i="1"/>
  <c r="J292" i="1"/>
  <c r="J291" i="1" s="1"/>
  <c r="E293" i="1"/>
  <c r="E292" i="1" s="1"/>
  <c r="E291" i="1" s="1"/>
  <c r="K292" i="1"/>
  <c r="K291" i="1" s="1"/>
  <c r="L292" i="1"/>
  <c r="L291" i="1" s="1"/>
  <c r="M292" i="1"/>
  <c r="M291" i="1" s="1"/>
  <c r="N292" i="1"/>
  <c r="N291" i="1" s="1"/>
  <c r="O292" i="1"/>
  <c r="O291" i="1" s="1"/>
  <c r="F292" i="1"/>
  <c r="F291" i="1" s="1"/>
  <c r="G292" i="1"/>
  <c r="G291" i="1" s="1"/>
  <c r="H292" i="1"/>
  <c r="H291" i="1" s="1"/>
  <c r="I292" i="1"/>
  <c r="I291" i="1" s="1"/>
  <c r="E250" i="1"/>
  <c r="E251" i="1"/>
  <c r="D165" i="3" s="1"/>
  <c r="E252" i="1"/>
  <c r="E254" i="1"/>
  <c r="D168" i="3" s="1"/>
  <c r="E255" i="1"/>
  <c r="E256" i="1"/>
  <c r="E257" i="1"/>
  <c r="E261" i="1"/>
  <c r="D176" i="3" s="1"/>
  <c r="E262" i="1"/>
  <c r="E263" i="1"/>
  <c r="P263" i="1" s="1"/>
  <c r="E277" i="1"/>
  <c r="E278" i="1"/>
  <c r="P278" i="1" s="1"/>
  <c r="E280" i="1"/>
  <c r="P280" i="1" s="1"/>
  <c r="E283" i="1"/>
  <c r="P283" i="1" s="1"/>
  <c r="E289" i="1"/>
  <c r="E248" i="1"/>
  <c r="F240" i="1"/>
  <c r="G240" i="1"/>
  <c r="H240" i="1"/>
  <c r="I240" i="1"/>
  <c r="E233" i="1"/>
  <c r="E234" i="1"/>
  <c r="E235" i="1"/>
  <c r="E236" i="1"/>
  <c r="E238" i="1"/>
  <c r="E231" i="1"/>
  <c r="K229" i="1"/>
  <c r="L229" i="1"/>
  <c r="M229" i="1"/>
  <c r="N229" i="1"/>
  <c r="F229" i="1"/>
  <c r="G229" i="1"/>
  <c r="H229" i="1"/>
  <c r="I229" i="1"/>
  <c r="E224" i="1"/>
  <c r="D124" i="3" s="1"/>
  <c r="E225" i="1"/>
  <c r="D125" i="3" s="1"/>
  <c r="E223" i="1"/>
  <c r="K220" i="1"/>
  <c r="L220" i="1"/>
  <c r="M220" i="1"/>
  <c r="N220" i="1"/>
  <c r="O220" i="1"/>
  <c r="F220" i="1"/>
  <c r="G220" i="1"/>
  <c r="H220" i="1"/>
  <c r="I220" i="1"/>
  <c r="E184" i="1"/>
  <c r="D113" i="3" s="1"/>
  <c r="E185" i="1"/>
  <c r="E186" i="1"/>
  <c r="E188" i="1"/>
  <c r="D117" i="3" s="1"/>
  <c r="E189" i="1"/>
  <c r="E190" i="1"/>
  <c r="D119" i="3" s="1"/>
  <c r="E192" i="1"/>
  <c r="D121" i="3" s="1"/>
  <c r="E194" i="1"/>
  <c r="E196" i="1"/>
  <c r="E197" i="1"/>
  <c r="E199" i="1"/>
  <c r="D133" i="3" s="1"/>
  <c r="E201" i="1"/>
  <c r="D135" i="3" s="1"/>
  <c r="E202" i="1"/>
  <c r="D136" i="3" s="1"/>
  <c r="E203" i="1"/>
  <c r="D137" i="3" s="1"/>
  <c r="E204" i="1"/>
  <c r="D138" i="3" s="1"/>
  <c r="E205" i="1"/>
  <c r="E212" i="1"/>
  <c r="E213" i="1"/>
  <c r="E219" i="1"/>
  <c r="E182" i="1"/>
  <c r="E147" i="1"/>
  <c r="D89" i="3" s="1"/>
  <c r="E153" i="1"/>
  <c r="E156" i="1"/>
  <c r="D98" i="3" s="1"/>
  <c r="E158" i="1"/>
  <c r="D100" i="3" s="1"/>
  <c r="E160" i="1"/>
  <c r="D102" i="3" s="1"/>
  <c r="E163" i="1"/>
  <c r="D105" i="3" s="1"/>
  <c r="D106" i="3"/>
  <c r="E169" i="1"/>
  <c r="E146" i="1"/>
  <c r="K66" i="1"/>
  <c r="L66" i="1"/>
  <c r="M66" i="1"/>
  <c r="N66" i="1"/>
  <c r="O66" i="1"/>
  <c r="F66" i="1"/>
  <c r="G66" i="1"/>
  <c r="H66" i="1"/>
  <c r="I66" i="1"/>
  <c r="E81" i="1"/>
  <c r="D35" i="3" s="1"/>
  <c r="E82" i="1"/>
  <c r="E86" i="1"/>
  <c r="E89" i="1"/>
  <c r="D51" i="3" s="1"/>
  <c r="E98" i="1"/>
  <c r="D60" i="3" s="1"/>
  <c r="E104" i="1"/>
  <c r="D67" i="3" s="1"/>
  <c r="E105" i="1"/>
  <c r="D68" i="3" s="1"/>
  <c r="E107" i="1"/>
  <c r="D70" i="3" s="1"/>
  <c r="E115" i="1"/>
  <c r="D78" i="3" s="1"/>
  <c r="E80" i="1"/>
  <c r="E20" i="1"/>
  <c r="D19" i="3" s="1"/>
  <c r="E23" i="1"/>
  <c r="E24" i="1"/>
  <c r="E25" i="1"/>
  <c r="D126" i="3" s="1"/>
  <c r="E26" i="1"/>
  <c r="D127" i="3" s="1"/>
  <c r="E28" i="1"/>
  <c r="D129" i="3" s="1"/>
  <c r="E29" i="1"/>
  <c r="E30" i="1"/>
  <c r="E31" i="1"/>
  <c r="E32" i="1"/>
  <c r="E33" i="1"/>
  <c r="E34" i="1"/>
  <c r="D156" i="3" s="1"/>
  <c r="E35" i="1"/>
  <c r="D157" i="3" s="1"/>
  <c r="E36" i="1"/>
  <c r="E37" i="1"/>
  <c r="D160" i="3" s="1"/>
  <c r="E38" i="1"/>
  <c r="E39" i="1"/>
  <c r="D208" i="3"/>
  <c r="D204" i="3" s="1"/>
  <c r="E48" i="1"/>
  <c r="E49" i="1"/>
  <c r="E51" i="1"/>
  <c r="E52" i="1"/>
  <c r="D231" i="3" s="1"/>
  <c r="E53" i="1"/>
  <c r="E54" i="1"/>
  <c r="E55" i="1"/>
  <c r="D242" i="3" s="1"/>
  <c r="E56" i="1"/>
  <c r="D243" i="3" s="1"/>
  <c r="E58" i="1"/>
  <c r="E60" i="1"/>
  <c r="E61" i="1"/>
  <c r="E18" i="1"/>
  <c r="K14" i="1"/>
  <c r="M14" i="1"/>
  <c r="N14" i="1"/>
  <c r="O14" i="1"/>
  <c r="F14" i="1"/>
  <c r="G14" i="1"/>
  <c r="H14" i="1"/>
  <c r="I14" i="1"/>
  <c r="L14" i="1"/>
  <c r="D233" i="3" l="1"/>
  <c r="E363" i="1"/>
  <c r="E362" i="1" s="1"/>
  <c r="D224" i="3"/>
  <c r="D225" i="3"/>
  <c r="D271" i="3"/>
  <c r="E15" i="1"/>
  <c r="E14" i="1" s="1"/>
  <c r="O255" i="3"/>
  <c r="O254" i="3" s="1"/>
  <c r="H373" i="1"/>
  <c r="N373" i="1"/>
  <c r="F373" i="1"/>
  <c r="F418" i="1" s="1"/>
  <c r="D17" i="3"/>
  <c r="D15" i="3" s="1"/>
  <c r="I373" i="1"/>
  <c r="G373" i="1"/>
  <c r="G418" i="1" s="1"/>
  <c r="M373" i="1"/>
  <c r="K373" i="1"/>
  <c r="D182" i="3"/>
  <c r="D252" i="3"/>
  <c r="D251" i="3" s="1"/>
  <c r="D37" i="3"/>
  <c r="E67" i="1"/>
  <c r="E66" i="1" s="1"/>
  <c r="E241" i="1"/>
  <c r="E240" i="1" s="1"/>
  <c r="E176" i="1"/>
  <c r="E175" i="1" s="1"/>
  <c r="E136" i="1"/>
  <c r="E135" i="1" s="1"/>
  <c r="E299" i="1"/>
  <c r="E298" i="1" s="1"/>
  <c r="D48" i="3"/>
  <c r="D250" i="3"/>
  <c r="D248" i="3" s="1"/>
  <c r="D147" i="3"/>
  <c r="E221" i="1"/>
  <c r="E220" i="1" s="1"/>
  <c r="E325" i="1"/>
  <c r="E324" i="1" s="1"/>
  <c r="D130" i="3"/>
  <c r="P28" i="1"/>
  <c r="O129" i="3" s="1"/>
  <c r="D162" i="3"/>
  <c r="E336" i="1"/>
  <c r="E335" i="1" s="1"/>
  <c r="E230" i="1"/>
  <c r="E229" i="1" s="1"/>
  <c r="D158" i="3"/>
  <c r="D150" i="3"/>
  <c r="D123" i="3"/>
  <c r="D232" i="3"/>
  <c r="D161" i="3"/>
  <c r="D221" i="3"/>
  <c r="D220" i="3" s="1"/>
  <c r="D194" i="3"/>
  <c r="P213" i="1"/>
  <c r="P250" i="1"/>
  <c r="D114" i="3"/>
  <c r="D95" i="3"/>
  <c r="D82" i="3" s="1"/>
  <c r="D169" i="3"/>
  <c r="D246" i="3"/>
  <c r="D245" i="3" s="1"/>
  <c r="D170" i="3"/>
  <c r="P289" i="1"/>
  <c r="D166" i="3"/>
  <c r="D171" i="3"/>
  <c r="D229" i="3"/>
  <c r="D131" i="3"/>
  <c r="P248" i="1"/>
  <c r="O229" i="1"/>
  <c r="O373" i="1" s="1"/>
  <c r="D152" i="3"/>
  <c r="D139" i="3"/>
  <c r="D187" i="3"/>
  <c r="D153" i="3"/>
  <c r="D151" i="3"/>
  <c r="J229" i="1"/>
  <c r="D240" i="3"/>
  <c r="P219" i="1"/>
  <c r="D146" i="3"/>
  <c r="D118" i="3"/>
  <c r="D115" i="3"/>
  <c r="P18" i="1"/>
  <c r="P60" i="1"/>
  <c r="P56" i="1"/>
  <c r="O243" i="3" s="1"/>
  <c r="P54" i="1"/>
  <c r="P52" i="1"/>
  <c r="O231" i="3" s="1"/>
  <c r="P49" i="1"/>
  <c r="P115" i="1"/>
  <c r="O78" i="3" s="1"/>
  <c r="P107" i="1"/>
  <c r="O70" i="3" s="1"/>
  <c r="P105" i="1"/>
  <c r="O68" i="3" s="1"/>
  <c r="P89" i="1"/>
  <c r="O51" i="3" s="1"/>
  <c r="P86" i="1"/>
  <c r="P82" i="1"/>
  <c r="P146" i="1"/>
  <c r="P204" i="1"/>
  <c r="O138" i="3" s="1"/>
  <c r="P202" i="1"/>
  <c r="O136" i="3" s="1"/>
  <c r="P199" i="1"/>
  <c r="O133" i="3" s="1"/>
  <c r="P196" i="1"/>
  <c r="P192" i="1"/>
  <c r="O121" i="3" s="1"/>
  <c r="P189" i="1"/>
  <c r="P186" i="1"/>
  <c r="P261" i="1"/>
  <c r="P256" i="1"/>
  <c r="P252" i="1"/>
  <c r="P310" i="1"/>
  <c r="O188" i="3" s="1"/>
  <c r="P372" i="1"/>
  <c r="O263" i="3" s="1"/>
  <c r="O262" i="3" s="1"/>
  <c r="P61" i="1"/>
  <c r="P58" i="1"/>
  <c r="P55" i="1"/>
  <c r="O242" i="3" s="1"/>
  <c r="P53" i="1"/>
  <c r="P51" i="1"/>
  <c r="O229" i="3" s="1"/>
  <c r="P48" i="1"/>
  <c r="P104" i="1"/>
  <c r="O67" i="3" s="1"/>
  <c r="P98" i="1"/>
  <c r="O60" i="3" s="1"/>
  <c r="P182" i="1"/>
  <c r="P205" i="1"/>
  <c r="P203" i="1"/>
  <c r="O137" i="3" s="1"/>
  <c r="P201" i="1"/>
  <c r="O135" i="3" s="1"/>
  <c r="P197" i="1"/>
  <c r="O131" i="3" s="1"/>
  <c r="P194" i="1"/>
  <c r="O123" i="3" s="1"/>
  <c r="P190" i="1"/>
  <c r="O119" i="3" s="1"/>
  <c r="P188" i="1"/>
  <c r="O117" i="3" s="1"/>
  <c r="P185" i="1"/>
  <c r="P257" i="1"/>
  <c r="P255" i="1"/>
  <c r="P254" i="1"/>
  <c r="O168" i="3" s="1"/>
  <c r="P311" i="1"/>
  <c r="O190" i="3" s="1"/>
  <c r="P364" i="1"/>
  <c r="J240" i="1"/>
  <c r="P277" i="1"/>
  <c r="P326" i="1"/>
  <c r="P327" i="1"/>
  <c r="P340" i="1"/>
  <c r="O227" i="3" s="1"/>
  <c r="J335" i="1"/>
  <c r="P369" i="1"/>
  <c r="P365" i="1"/>
  <c r="P225" i="1"/>
  <c r="O125" i="3" s="1"/>
  <c r="P224" i="1"/>
  <c r="O124" i="3" s="1"/>
  <c r="P43" i="1"/>
  <c r="O208" i="3" s="1"/>
  <c r="O204" i="3" s="1"/>
  <c r="P36" i="1"/>
  <c r="O158" i="3" s="1"/>
  <c r="P34" i="1"/>
  <c r="O156" i="3" s="1"/>
  <c r="P32" i="1"/>
  <c r="P30" i="1"/>
  <c r="P25" i="1"/>
  <c r="O126" i="3" s="1"/>
  <c r="P23" i="1"/>
  <c r="P231" i="1"/>
  <c r="P320" i="1"/>
  <c r="P334" i="1"/>
  <c r="P333" i="1" s="1"/>
  <c r="P332" i="1" s="1"/>
  <c r="P341" i="1"/>
  <c r="O228" i="3" s="1"/>
  <c r="P339" i="1"/>
  <c r="P338" i="1"/>
  <c r="O183" i="3" s="1"/>
  <c r="P342" i="1"/>
  <c r="P262" i="1"/>
  <c r="P39" i="1"/>
  <c r="P37" i="1"/>
  <c r="O160" i="3" s="1"/>
  <c r="P35" i="1"/>
  <c r="O157" i="3" s="1"/>
  <c r="P33" i="1"/>
  <c r="P29" i="1"/>
  <c r="P26" i="1"/>
  <c r="O127" i="3" s="1"/>
  <c r="P24" i="1"/>
  <c r="P169" i="1"/>
  <c r="P164" i="1"/>
  <c r="O106" i="3" s="1"/>
  <c r="P163" i="1"/>
  <c r="O105" i="3" s="1"/>
  <c r="P160" i="1"/>
  <c r="O102" i="3" s="1"/>
  <c r="P158" i="1"/>
  <c r="O100" i="3" s="1"/>
  <c r="P156" i="1"/>
  <c r="O98" i="3" s="1"/>
  <c r="P153" i="1"/>
  <c r="P147" i="1"/>
  <c r="O89" i="3" s="1"/>
  <c r="J220" i="1"/>
  <c r="P236" i="1"/>
  <c r="P238" i="1"/>
  <c r="P233" i="1"/>
  <c r="P314" i="1"/>
  <c r="P309" i="1"/>
  <c r="P20" i="1"/>
  <c r="O19" i="3" s="1"/>
  <c r="P31" i="1"/>
  <c r="P251" i="1"/>
  <c r="O165" i="3" s="1"/>
  <c r="P331" i="1"/>
  <c r="P38" i="1"/>
  <c r="O161" i="3" s="1"/>
  <c r="P81" i="1"/>
  <c r="O35" i="3" s="1"/>
  <c r="P223" i="1"/>
  <c r="P235" i="1"/>
  <c r="P234" i="1"/>
  <c r="P366" i="1"/>
  <c r="P302" i="1"/>
  <c r="P307" i="1"/>
  <c r="P370" i="1"/>
  <c r="O253" i="3" s="1"/>
  <c r="J362" i="1"/>
  <c r="J66" i="1"/>
  <c r="P337" i="1"/>
  <c r="P293" i="1"/>
  <c r="P292" i="1" s="1"/>
  <c r="P291" i="1" s="1"/>
  <c r="P80" i="1"/>
  <c r="J14" i="1"/>
  <c r="P212" i="1"/>
  <c r="M386" i="1" l="1"/>
  <c r="I386" i="1"/>
  <c r="H386" i="1"/>
  <c r="G386" i="1"/>
  <c r="N386" i="1"/>
  <c r="K378" i="1"/>
  <c r="F386" i="1"/>
  <c r="O176" i="3"/>
  <c r="O224" i="3"/>
  <c r="O225" i="3"/>
  <c r="P15" i="1"/>
  <c r="P363" i="1"/>
  <c r="O233" i="3"/>
  <c r="O17" i="3"/>
  <c r="O15" i="3" s="1"/>
  <c r="E373" i="1"/>
  <c r="O182" i="3"/>
  <c r="O271" i="3"/>
  <c r="O268" i="3" s="1"/>
  <c r="O260" i="3" s="1"/>
  <c r="O252" i="3"/>
  <c r="O251" i="3" s="1"/>
  <c r="O37" i="3"/>
  <c r="P67" i="1"/>
  <c r="P66" i="1" s="1"/>
  <c r="P241" i="1"/>
  <c r="P240" i="1" s="1"/>
  <c r="D163" i="3"/>
  <c r="O166" i="3"/>
  <c r="D238" i="3"/>
  <c r="P136" i="1"/>
  <c r="P135" i="1" s="1"/>
  <c r="O147" i="3"/>
  <c r="O194" i="3"/>
  <c r="D184" i="3"/>
  <c r="D22" i="3"/>
  <c r="O48" i="3"/>
  <c r="P221" i="1"/>
  <c r="P325" i="1"/>
  <c r="O250" i="3"/>
  <c r="O248" i="3" s="1"/>
  <c r="O130" i="3"/>
  <c r="D107" i="3"/>
  <c r="O162" i="3"/>
  <c r="O154" i="3" s="1"/>
  <c r="D268" i="3"/>
  <c r="D260" i="3" s="1"/>
  <c r="D222" i="3"/>
  <c r="P230" i="1"/>
  <c r="O232" i="3"/>
  <c r="D154" i="3"/>
  <c r="O221" i="3"/>
  <c r="O220" i="3" s="1"/>
  <c r="O150" i="3"/>
  <c r="O139" i="3"/>
  <c r="O114" i="3"/>
  <c r="O95" i="3"/>
  <c r="O82" i="3" s="1"/>
  <c r="O169" i="3"/>
  <c r="O246" i="3"/>
  <c r="O245" i="3" s="1"/>
  <c r="O170" i="3"/>
  <c r="P336" i="1"/>
  <c r="O187" i="3"/>
  <c r="O146" i="3"/>
  <c r="D149" i="3"/>
  <c r="O240" i="3"/>
  <c r="O171" i="3"/>
  <c r="O153" i="3"/>
  <c r="O152" i="3"/>
  <c r="O118" i="3"/>
  <c r="O151" i="3"/>
  <c r="O115" i="3"/>
  <c r="L298" i="1"/>
  <c r="L373" i="1" s="1"/>
  <c r="F398" i="1" l="1"/>
  <c r="E378" i="1"/>
  <c r="E398" i="1" s="1"/>
  <c r="O238" i="3"/>
  <c r="O184" i="3"/>
  <c r="O22" i="3"/>
  <c r="L386" i="1"/>
  <c r="D177" i="3"/>
  <c r="O222" i="3"/>
  <c r="O149" i="3"/>
  <c r="P308" i="1"/>
  <c r="P299" i="1" s="1"/>
  <c r="J298" i="1"/>
  <c r="E402" i="1" l="1"/>
  <c r="K398" i="1" s="1"/>
  <c r="K404" i="1" s="1"/>
  <c r="E400" i="1"/>
  <c r="F400" i="1" s="1"/>
  <c r="G398" i="1"/>
  <c r="O177" i="3"/>
  <c r="D273" i="3"/>
  <c r="E418" i="1" s="1"/>
  <c r="O175" i="3"/>
  <c r="O163" i="3" s="1"/>
  <c r="J398" i="1" l="1"/>
  <c r="E386" i="1"/>
  <c r="J404" i="1"/>
  <c r="L404" i="1" s="1"/>
  <c r="J113" i="3"/>
  <c r="J107" i="3" s="1"/>
  <c r="N113" i="3"/>
  <c r="N107" i="3" s="1"/>
  <c r="J184" i="1"/>
  <c r="J176" i="1" s="1"/>
  <c r="J175" i="1" s="1"/>
  <c r="J373" i="1" s="1"/>
  <c r="K407" i="1" l="1"/>
  <c r="N273" i="3"/>
  <c r="O418" i="1" s="1"/>
  <c r="J273" i="3"/>
  <c r="K418" i="1" s="1"/>
  <c r="I113" i="3"/>
  <c r="I107" i="3" s="1"/>
  <c r="P184" i="1"/>
  <c r="P176" i="1" s="1"/>
  <c r="P175" i="1" s="1"/>
  <c r="P14" i="1"/>
  <c r="P324" i="1"/>
  <c r="P362" i="1"/>
  <c r="O386" i="1" l="1"/>
  <c r="K386" i="1"/>
  <c r="K409" i="1"/>
  <c r="K410" i="1" s="1"/>
  <c r="K411" i="1" s="1"/>
  <c r="I273" i="3"/>
  <c r="J418" i="1" s="1"/>
  <c r="O113" i="3"/>
  <c r="O107" i="3" s="1"/>
  <c r="P335" i="1"/>
  <c r="P298" i="1"/>
  <c r="P229" i="1"/>
  <c r="P220" i="1"/>
  <c r="P373" i="1" l="1"/>
  <c r="J378" i="1"/>
  <c r="O273" i="3"/>
  <c r="P418" i="1" s="1"/>
  <c r="C56" i="1"/>
  <c r="P378" i="1" l="1"/>
  <c r="P386" i="1"/>
  <c r="J407" i="1"/>
  <c r="J386" i="1"/>
  <c r="C366" i="1"/>
  <c r="D366" i="1"/>
  <c r="B366" i="1"/>
  <c r="C278" i="1"/>
  <c r="D278" i="1"/>
  <c r="B278" i="1"/>
  <c r="J409" i="1" l="1"/>
  <c r="J410" i="1" s="1"/>
  <c r="C188" i="1"/>
  <c r="D188" i="1"/>
  <c r="B188" i="1"/>
  <c r="C31" i="1"/>
  <c r="B31" i="1"/>
  <c r="B160" i="1"/>
  <c r="C160" i="1"/>
  <c r="D160" i="1"/>
  <c r="B197" i="1"/>
  <c r="C197" i="1"/>
  <c r="D197" i="1"/>
  <c r="B199" i="1"/>
  <c r="C199" i="1"/>
  <c r="C192" i="1"/>
  <c r="D192" i="1"/>
  <c r="B192" i="1"/>
  <c r="C331" i="1"/>
  <c r="B331" i="1"/>
  <c r="C327" i="1"/>
  <c r="D327" i="1"/>
  <c r="B327" i="1"/>
  <c r="D164" i="1"/>
  <c r="C164" i="1"/>
  <c r="B164" i="1"/>
  <c r="C163" i="1"/>
  <c r="D163" i="1"/>
  <c r="B163" i="1"/>
  <c r="C53" i="1"/>
  <c r="B53" i="1"/>
  <c r="C219" i="1"/>
  <c r="B219" i="1"/>
  <c r="C212" i="1"/>
  <c r="D212" i="1"/>
  <c r="C213" i="1"/>
  <c r="B213" i="1"/>
  <c r="B212" i="1"/>
  <c r="C205" i="1"/>
  <c r="D205" i="1"/>
  <c r="B205" i="1"/>
  <c r="C204" i="1"/>
  <c r="D204" i="1"/>
  <c r="B204" i="1"/>
  <c r="C203" i="1"/>
  <c r="B203" i="1"/>
  <c r="C202" i="1"/>
  <c r="D202" i="1"/>
  <c r="B202" i="1"/>
  <c r="C201" i="1"/>
  <c r="D201" i="1"/>
  <c r="B201" i="1"/>
  <c r="C196" i="1"/>
  <c r="D196" i="1"/>
  <c r="B196" i="1"/>
  <c r="C194" i="1"/>
  <c r="D194" i="1"/>
  <c r="B194" i="1"/>
  <c r="C190" i="1"/>
  <c r="D190" i="1"/>
  <c r="B190" i="1"/>
  <c r="C189" i="1"/>
  <c r="D189" i="1"/>
  <c r="B189" i="1"/>
  <c r="C186" i="1"/>
  <c r="B186" i="1"/>
  <c r="C185" i="1"/>
  <c r="B185" i="1"/>
  <c r="C184" i="1"/>
  <c r="D184" i="1"/>
  <c r="B184" i="1"/>
  <c r="C169" i="1"/>
  <c r="B169" i="1"/>
  <c r="C158" i="1"/>
  <c r="D158" i="1"/>
  <c r="B158" i="1"/>
  <c r="C156" i="1"/>
  <c r="B156" i="1"/>
  <c r="C153" i="1"/>
  <c r="B153" i="1"/>
  <c r="C147" i="1"/>
  <c r="B147" i="1"/>
  <c r="C105" i="1"/>
  <c r="C107" i="1"/>
  <c r="C82" i="1"/>
  <c r="B82" i="1"/>
  <c r="C81" i="1"/>
  <c r="B81" i="1"/>
  <c r="C61" i="1"/>
  <c r="D61" i="1"/>
  <c r="B61" i="1"/>
  <c r="C60" i="1"/>
  <c r="D60" i="1"/>
  <c r="B60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49" i="1"/>
  <c r="D49" i="1"/>
  <c r="B49" i="1"/>
  <c r="C48" i="1"/>
  <c r="B48" i="1"/>
  <c r="C43" i="1"/>
  <c r="D43" i="1"/>
  <c r="B43" i="1"/>
  <c r="C29" i="1"/>
  <c r="C30" i="1"/>
  <c r="B30" i="1"/>
  <c r="B29" i="1"/>
  <c r="C32" i="1"/>
  <c r="C33" i="1"/>
  <c r="B32" i="1"/>
  <c r="C39" i="1"/>
  <c r="D39" i="1"/>
  <c r="B39" i="1"/>
  <c r="C38" i="1"/>
  <c r="B38" i="1"/>
  <c r="C37" i="1"/>
  <c r="B37" i="1"/>
  <c r="C36" i="1"/>
  <c r="B36" i="1"/>
  <c r="C35" i="1"/>
  <c r="B35" i="1"/>
  <c r="C34" i="1"/>
  <c r="B34" i="1"/>
  <c r="C28" i="1"/>
  <c r="B28" i="1"/>
  <c r="C26" i="1"/>
  <c r="D26" i="1"/>
  <c r="B26" i="1"/>
  <c r="C25" i="1"/>
  <c r="B25" i="1"/>
  <c r="C24" i="1"/>
  <c r="D24" i="1"/>
  <c r="B24" i="1"/>
  <c r="C23" i="1"/>
  <c r="B23" i="1"/>
  <c r="C20" i="1"/>
  <c r="D20" i="1"/>
  <c r="B20" i="1"/>
  <c r="D225" i="1"/>
  <c r="C225" i="1"/>
  <c r="B225" i="1"/>
  <c r="C233" i="1"/>
  <c r="D233" i="1"/>
  <c r="B233" i="1"/>
  <c r="C235" i="1"/>
  <c r="D235" i="1"/>
  <c r="C236" i="1"/>
  <c r="D236" i="1"/>
  <c r="B236" i="1"/>
  <c r="B235" i="1"/>
  <c r="C238" i="1"/>
  <c r="B238" i="1"/>
  <c r="C250" i="1"/>
  <c r="D250" i="1"/>
  <c r="B250" i="1"/>
  <c r="C255" i="1"/>
  <c r="D255" i="1"/>
  <c r="B255" i="1"/>
  <c r="C254" i="1"/>
  <c r="D254" i="1"/>
  <c r="B254" i="1"/>
  <c r="C252" i="1"/>
  <c r="D252" i="1"/>
  <c r="B252" i="1"/>
  <c r="C251" i="1"/>
  <c r="D251" i="1"/>
  <c r="B251" i="1"/>
  <c r="C256" i="1"/>
  <c r="D256" i="1"/>
  <c r="B256" i="1"/>
  <c r="C257" i="1"/>
  <c r="D257" i="1"/>
  <c r="B257" i="1"/>
  <c r="C261" i="1"/>
  <c r="D261" i="1"/>
  <c r="B261" i="1"/>
  <c r="C262" i="1"/>
  <c r="B262" i="1"/>
  <c r="C263" i="1"/>
  <c r="B263" i="1"/>
  <c r="C277" i="1"/>
  <c r="B277" i="1"/>
  <c r="C283" i="1"/>
  <c r="D283" i="1"/>
  <c r="B283" i="1"/>
  <c r="C289" i="1"/>
  <c r="B289" i="1"/>
  <c r="C307" i="1"/>
  <c r="D307" i="1"/>
  <c r="B307" i="1"/>
  <c r="C308" i="1"/>
  <c r="B308" i="1"/>
  <c r="C309" i="1"/>
  <c r="D309" i="1"/>
  <c r="B309" i="1"/>
  <c r="C311" i="1"/>
  <c r="B311" i="1"/>
  <c r="C310" i="1"/>
  <c r="B310" i="1"/>
  <c r="C314" i="1"/>
  <c r="B314" i="1"/>
  <c r="C320" i="1"/>
  <c r="B320" i="1"/>
  <c r="C338" i="1"/>
  <c r="D338" i="1"/>
  <c r="B338" i="1"/>
  <c r="C339" i="1"/>
  <c r="D339" i="1"/>
  <c r="B339" i="1"/>
  <c r="C340" i="1"/>
  <c r="D340" i="1"/>
  <c r="B340" i="1"/>
  <c r="C341" i="1"/>
  <c r="D341" i="1"/>
  <c r="B341" i="1"/>
  <c r="C342" i="1"/>
  <c r="D342" i="1"/>
  <c r="B342" i="1"/>
  <c r="C365" i="1"/>
  <c r="B365" i="1"/>
  <c r="C369" i="1"/>
  <c r="D369" i="1"/>
  <c r="B369" i="1"/>
  <c r="C370" i="1"/>
  <c r="D370" i="1"/>
  <c r="B370" i="1"/>
  <c r="C371" i="1"/>
  <c r="D371" i="1"/>
  <c r="C372" i="1"/>
  <c r="D372" i="1"/>
  <c r="B372" i="1"/>
  <c r="C364" i="1"/>
  <c r="B364" i="1"/>
  <c r="C337" i="1"/>
  <c r="B337" i="1"/>
  <c r="C334" i="1"/>
  <c r="B334" i="1"/>
  <c r="C326" i="1"/>
  <c r="B326" i="1"/>
  <c r="C302" i="1"/>
  <c r="B302" i="1"/>
  <c r="C293" i="1"/>
  <c r="B293" i="1"/>
  <c r="C248" i="1"/>
  <c r="B248" i="1"/>
  <c r="C231" i="1"/>
  <c r="B231" i="1"/>
  <c r="C223" i="1"/>
  <c r="B223" i="1"/>
  <c r="C182" i="1"/>
  <c r="B182" i="1"/>
  <c r="C146" i="1"/>
  <c r="B146" i="1"/>
  <c r="C80" i="1"/>
  <c r="B80" i="1"/>
  <c r="C18" i="1"/>
  <c r="B18" i="1"/>
  <c r="J411" i="1" l="1"/>
  <c r="L410" i="1"/>
  <c r="E84" i="3"/>
  <c r="D84" i="3" l="1"/>
  <c r="I84" i="3"/>
  <c r="O84" i="3" l="1"/>
  <c r="D83" i="3" l="1"/>
  <c r="I86" i="3"/>
  <c r="I85" i="3"/>
  <c r="O86" i="3"/>
  <c r="O85" i="3" l="1"/>
  <c r="I83" i="3"/>
  <c r="O83" i="3" l="1"/>
  <c r="I205" i="3" l="1"/>
  <c r="I179" i="3" s="1"/>
  <c r="I275" i="3" s="1"/>
  <c r="J420" i="1" s="1"/>
  <c r="D205" i="3"/>
  <c r="D179" i="3" s="1"/>
  <c r="D275" i="3" s="1"/>
  <c r="E420" i="1" s="1"/>
  <c r="E388" i="1" l="1"/>
  <c r="J388" i="1"/>
  <c r="O205" i="3"/>
  <c r="O179" i="3" s="1"/>
  <c r="O275" i="3" s="1"/>
  <c r="P420" i="1" s="1"/>
  <c r="P388" i="1" l="1"/>
  <c r="D178" i="3"/>
  <c r="I185" i="3" l="1"/>
  <c r="I274" i="3" s="1"/>
  <c r="J419" i="1" s="1"/>
  <c r="O185" i="3"/>
  <c r="O274" i="3" s="1"/>
  <c r="P419" i="1" s="1"/>
  <c r="P387" i="1" l="1"/>
  <c r="J387" i="1"/>
  <c r="O178" i="3"/>
  <c r="I178" i="3"/>
</calcChain>
</file>

<file path=xl/sharedStrings.xml><?xml version="1.0" encoding="utf-8"?>
<sst xmlns="http://schemas.openxmlformats.org/spreadsheetml/2006/main" count="1147" uniqueCount="696">
  <si>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</si>
  <si>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</si>
  <si>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</si>
  <si>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</si>
  <si>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</si>
  <si>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</si>
  <si>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</si>
  <si>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</si>
  <si>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</si>
  <si>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</si>
  <si>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</si>
  <si>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</si>
  <si>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</si>
  <si>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</si>
  <si>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</si>
  <si>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</si>
  <si>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</si>
  <si>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</si>
  <si>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</si>
  <si>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</si>
  <si>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</si>
  <si>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</si>
  <si>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</si>
  <si>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</si>
  <si>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</si>
  <si>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</si>
  <si>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</si>
  <si>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</si>
  <si>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</si>
  <si>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</si>
  <si>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</si>
  <si>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</si>
  <si>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</si>
  <si>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</si>
  <si>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</si>
  <si>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</si>
  <si>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</si>
  <si>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</si>
  <si>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</si>
  <si>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</si>
  <si>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</si>
  <si>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</si>
  <si>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</si>
  <si>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</si>
  <si>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</si>
  <si>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</si>
  <si>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</si>
  <si>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</si>
  <si>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</si>
  <si>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</si>
  <si>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</si>
  <si>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</si>
  <si>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</si>
  <si>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</si>
  <si>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</si>
  <si>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</si>
  <si>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</si>
  <si>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</si>
  <si>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</si>
  <si>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</si>
  <si>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</si>
  <si>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</si>
  <si>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</si>
  <si>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</si>
  <si>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</si>
  <si>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</si>
  <si>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</si>
  <si>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</si>
  <si>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</si>
  <si>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</si>
  <si>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</si>
  <si>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</si>
  <si>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</si>
  <si>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</si>
  <si>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</si>
  <si>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</si>
  <si>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</si>
  <si>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</si>
  <si>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</si>
  <si>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</si>
  <si>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</si>
  <si>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</si>
  <si>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</si>
  <si>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</si>
  <si>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</si>
  <si>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</si>
  <si>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</si>
  <si>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</si>
  <si>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</si>
  <si>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</si>
  <si>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</si>
  <si>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</si>
  <si>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</si>
  <si>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</si>
  <si>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</si>
  <si>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</si>
  <si>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</si>
  <si>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</si>
  <si>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</si>
  <si>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</si>
  <si>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</si>
  <si>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</si>
  <si>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</si>
  <si>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</si>
  <si>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</si>
  <si>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</si>
  <si>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</si>
  <si>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</si>
  <si>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</si>
  <si>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</si>
  <si>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</si>
  <si>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</si>
  <si>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</si>
  <si>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</si>
  <si>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</si>
  <si>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</si>
  <si>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</si>
  <si>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</si>
  <si>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</si>
  <si>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</si>
  <si>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</si>
  <si>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</si>
  <si>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</si>
  <si>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</si>
  <si>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</si>
  <si>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</si>
  <si>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</si>
  <si>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</si>
  <si>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</si>
  <si>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</si>
  <si>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</si>
  <si>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</si>
  <si>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</si>
  <si>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</si>
  <si>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</si>
  <si>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</si>
  <si>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</si>
  <si>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</si>
  <si>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</si>
  <si>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</si>
  <si>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</si>
  <si>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</si>
  <si>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</si>
  <si>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</si>
  <si>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</si>
  <si>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</si>
  <si>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</si>
  <si>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</si>
  <si>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</si>
  <si>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</si>
  <si>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</si>
  <si>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</si>
  <si>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</si>
  <si>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</si>
  <si>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</si>
  <si>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</si>
  <si>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</si>
  <si>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</si>
  <si>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</si>
  <si>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</si>
  <si>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</si>
  <si>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</si>
  <si>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</si>
  <si>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</si>
  <si>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</si>
  <si>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</si>
  <si>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</si>
  <si>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</si>
  <si>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</si>
  <si>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</si>
  <si>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</si>
  <si>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</si>
  <si>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</si>
  <si>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</si>
  <si>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</si>
  <si>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</si>
  <si>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</si>
  <si>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</si>
  <si>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</si>
  <si>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</si>
  <si>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</si>
  <si>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</si>
  <si>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</si>
  <si>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</si>
  <si>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</si>
  <si>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</si>
  <si>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</si>
  <si>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</si>
  <si>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</si>
  <si>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</si>
  <si>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</si>
  <si>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</si>
  <si>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</si>
  <si>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</si>
  <si>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</si>
  <si>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</si>
  <si>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</si>
  <si>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</si>
  <si>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</si>
  <si>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</si>
  <si>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</si>
  <si>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</si>
  <si>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</si>
  <si>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</si>
  <si>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</si>
  <si>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</si>
  <si>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</si>
  <si>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</si>
  <si>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</si>
  <si>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</si>
  <si>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</si>
  <si>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</si>
  <si>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</si>
  <si>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</si>
  <si>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</si>
  <si>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</si>
  <si>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</si>
  <si>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</si>
  <si>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</si>
  <si>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</si>
  <si>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</si>
  <si>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</si>
  <si>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</si>
  <si>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</si>
  <si>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</si>
  <si>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</si>
  <si>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</si>
  <si>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</si>
  <si>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</si>
  <si>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</si>
  <si>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</si>
  <si>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</si>
  <si>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</si>
  <si>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</si>
  <si>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</si>
  <si>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</si>
  <si>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</si>
  <si>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</si>
  <si>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</si>
  <si>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</si>
  <si>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</si>
  <si>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</si>
  <si>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</si>
  <si>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</si>
  <si>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</si>
  <si>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</si>
  <si>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</si>
  <si>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</si>
  <si>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</si>
  <si>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</si>
  <si>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</si>
  <si>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</si>
  <si>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</si>
  <si>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</si>
  <si>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</si>
  <si>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</si>
  <si>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</si>
  <si>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</si>
  <si>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</si>
  <si>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</si>
  <si>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</si>
  <si>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</si>
  <si>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</si>
  <si>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</si>
  <si>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</si>
  <si>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</si>
  <si>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</si>
  <si>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</si>
  <si>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</si>
  <si>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</si>
  <si>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</si>
  <si>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</si>
  <si>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</si>
  <si>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</si>
  <si>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</si>
  <si>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</si>
  <si>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</si>
  <si>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</si>
  <si>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</si>
  <si>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</si>
  <si>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</si>
  <si>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</si>
  <si>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</si>
  <si>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</si>
  <si>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</si>
  <si>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</si>
  <si>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</si>
  <si>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</si>
  <si>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</si>
  <si>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</si>
  <si>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</si>
  <si>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</si>
  <si>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</si>
  <si>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</si>
  <si>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</si>
  <si>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</si>
  <si>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</si>
  <si>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</si>
  <si>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</si>
  <si>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</si>
  <si>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</si>
  <si>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</si>
  <si>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</si>
  <si>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</si>
  <si>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</si>
  <si>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</si>
  <si>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</si>
  <si>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</si>
  <si>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</si>
  <si>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</si>
  <si>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</si>
  <si>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</si>
  <si>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</si>
  <si>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</si>
  <si>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</si>
  <si>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</si>
  <si>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</si>
  <si>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</si>
  <si>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</si>
  <si>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</si>
  <si>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</si>
  <si>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</si>
  <si>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</si>
  <si>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</si>
  <si>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</si>
  <si>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</si>
  <si>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</si>
  <si>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</si>
  <si>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</si>
  <si>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</si>
  <si>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</si>
  <si>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</si>
  <si>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</si>
  <si>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</si>
  <si>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</si>
  <si>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</si>
  <si>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</si>
  <si>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</si>
  <si>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</si>
  <si>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</si>
  <si>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</si>
  <si>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</si>
  <si>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</si>
  <si>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</si>
  <si>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</si>
  <si>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</si>
  <si>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</si>
  <si>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</si>
  <si>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</si>
  <si>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</si>
  <si>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</si>
  <si>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</si>
  <si>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</si>
  <si>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</si>
  <si>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</si>
  <si>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</si>
  <si>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</si>
  <si>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</si>
  <si>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</si>
  <si>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</si>
  <si>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</si>
  <si>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</si>
  <si>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</si>
  <si>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</si>
  <si>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</si>
  <si>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</si>
  <si>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</si>
  <si>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</si>
  <si>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</si>
  <si>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</si>
  <si>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</si>
  <si>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</si>
  <si>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</si>
  <si>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</si>
  <si>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</si>
  <si>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</si>
  <si>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</si>
  <si>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</si>
  <si>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</si>
  <si>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</si>
  <si>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</si>
  <si>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</si>
  <si>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</si>
  <si>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</si>
  <si>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</si>
  <si>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</si>
  <si>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</si>
  <si>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</si>
  <si>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</si>
  <si>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</si>
  <si>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</si>
  <si>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</si>
  <si>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</si>
  <si>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</si>
  <si>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</si>
  <si>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</si>
  <si>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</si>
  <si>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</si>
  <si>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</si>
  <si>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</si>
  <si>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</si>
  <si>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</si>
  <si>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</si>
  <si>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</si>
  <si>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</si>
  <si>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</si>
  <si>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</si>
  <si>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</si>
  <si>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</si>
  <si>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</si>
  <si>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</si>
  <si>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</si>
  <si>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</si>
  <si>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</si>
  <si>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</si>
  <si>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</si>
  <si>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</si>
  <si>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</si>
  <si>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</si>
  <si>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</si>
  <si>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</si>
  <si>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</si>
  <si>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</si>
  <si>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</si>
  <si>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</si>
  <si>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</si>
  <si>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</si>
  <si>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</si>
  <si>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</si>
  <si>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</si>
  <si>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</si>
  <si>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</si>
  <si>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</si>
  <si>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</si>
  <si>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</si>
  <si>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</si>
  <si>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</si>
  <si>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</si>
  <si>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</si>
  <si>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</si>
  <si>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</si>
  <si>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</si>
  <si>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</si>
  <si>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</si>
  <si>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</si>
  <si>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</si>
  <si>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</si>
  <si>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</si>
  <si>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</si>
  <si>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</si>
  <si>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</si>
  <si>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</si>
  <si>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</si>
  <si>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</si>
  <si>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</si>
  <si>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</si>
  <si>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</si>
  <si>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</si>
  <si>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</si>
  <si>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</si>
  <si>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</si>
  <si>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</si>
  <si>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</si>
  <si>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</si>
  <si>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</si>
  <si>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</si>
  <si>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</si>
  <si>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</si>
  <si>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</si>
  <si>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</si>
  <si>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</si>
  <si>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</si>
  <si>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</si>
  <si>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</si>
  <si>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</si>
  <si>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</si>
  <si>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</si>
  <si>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</si>
  <si>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</si>
  <si>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</si>
  <si>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</si>
  <si>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</si>
  <si>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</si>
  <si>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</si>
  <si>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</si>
  <si>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</si>
  <si>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</si>
  <si>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</si>
  <si>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</si>
  <si>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</si>
  <si>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</si>
  <si>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</si>
  <si>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</si>
  <si>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</si>
  <si>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</si>
  <si>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</si>
  <si>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</si>
  <si>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</si>
  <si>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</si>
  <si>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</si>
  <si>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</si>
  <si>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</si>
  <si>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</si>
  <si>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</si>
  <si>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</si>
  <si>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</si>
  <si>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</si>
  <si>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</si>
  <si>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</si>
  <si>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</si>
  <si>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</si>
  <si>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</si>
  <si>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</si>
  <si>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</si>
  <si>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</si>
  <si>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</si>
  <si>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</si>
  <si>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</si>
  <si>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</si>
  <si>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</si>
  <si>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</si>
  <si>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</si>
  <si>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</si>
  <si>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</si>
  <si>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</si>
  <si>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</si>
  <si>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</si>
  <si>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</si>
  <si>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</si>
  <si>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</si>
  <si>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</si>
  <si>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</si>
  <si>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</si>
  <si>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</si>
  <si>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</si>
  <si>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</si>
  <si>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</si>
  <si>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</si>
  <si>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</si>
  <si>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</si>
  <si>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</si>
  <si>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</si>
  <si>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</si>
  <si>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</si>
  <si>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</si>
  <si>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</si>
  <si>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</si>
  <si>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</si>
  <si>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</si>
  <si>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</si>
  <si>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</si>
  <si>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</si>
  <si>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</si>
  <si>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</si>
  <si>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</si>
  <si>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</si>
  <si>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</si>
  <si>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</si>
  <si>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</si>
  <si>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</si>
  <si>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</si>
  <si>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</si>
  <si>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</si>
  <si>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</si>
  <si>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</si>
  <si>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</si>
  <si>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</si>
  <si>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</si>
  <si>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</si>
  <si>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</si>
  <si>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</si>
  <si>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</si>
  <si>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</si>
  <si>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</si>
  <si>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</si>
  <si>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</si>
  <si>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</si>
  <si>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</si>
  <si>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</si>
  <si>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</si>
  <si>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</si>
  <si>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</si>
  <si>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</si>
  <si>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</si>
  <si>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</si>
  <si>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</si>
  <si>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</si>
  <si>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</si>
  <si>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</si>
  <si>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</si>
  <si>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</si>
  <si>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</si>
  <si>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</si>
  <si>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</si>
  <si>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</si>
  <si>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</si>
  <si>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</si>
  <si>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</si>
  <si>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</si>
  <si>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</si>
  <si>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</si>
  <si>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</si>
  <si>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</si>
  <si>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</si>
  <si>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</si>
  <si>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</si>
  <si>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</si>
  <si>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</si>
  <si>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</si>
  <si>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</si>
  <si>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</si>
  <si>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</si>
  <si>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</si>
  <si>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</si>
  <si>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</si>
  <si>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</si>
  <si>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</si>
  <si>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</si>
  <si>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</si>
  <si>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</si>
  <si>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</si>
  <si>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</si>
  <si>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</si>
  <si>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</si>
  <si>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</si>
  <si>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</si>
  <si>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</si>
  <si>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</si>
  <si>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</si>
  <si>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</si>
  <si>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</si>
  <si>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</si>
  <si>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</si>
  <si>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</si>
  <si>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</si>
  <si>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</si>
  <si>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</si>
  <si>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</si>
  <si>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</si>
  <si>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</si>
  <si>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</si>
  <si>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</si>
  <si>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</si>
  <si>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</si>
  <si>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</si>
  <si>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</si>
  <si>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</si>
  <si>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</si>
  <si>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</si>
  <si>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</si>
  <si>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</si>
  <si>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Заходи з організації рятування на водах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</si>
  <si>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</si>
  <si>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</si>
  <si>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</si>
  <si>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</si>
  <si>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</si>
  <si>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</si>
  <si>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</si>
  <si>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</si>
  <si>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</si>
  <si>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</si>
  <si>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</si>
  <si>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</si>
  <si>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</si>
  <si>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</si>
  <si>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</si>
  <si>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 xml:space="preserve">                    Додаток 3</t>
  </si>
  <si>
    <t>до   рішення  Сумської  міської  ради</t>
  </si>
  <si>
    <t xml:space="preserve">«Про   бюджет    Сумської     міської </t>
  </si>
  <si>
    <t>територіальної  громади на 2023 рік»</t>
  </si>
  <si>
    <t>Сумський міський голова</t>
  </si>
  <si>
    <t>Олександр ЛИСЕНКО</t>
  </si>
  <si>
    <t xml:space="preserve">                          </t>
  </si>
  <si>
    <t>Виконавець: ___________ Світлана ЛИПОВА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</si>
  <si>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</si>
  <si>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</si>
  <si>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кредитування СФ</t>
  </si>
  <si>
    <t>РАЗОМ видатки+кред</t>
  </si>
  <si>
    <t xml:space="preserve">                    Додаток 9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</si>
  <si>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</si>
  <si>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</si>
  <si>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</si>
  <si>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</si>
  <si>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</si>
  <si>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</si>
  <si>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</si>
  <si>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</si>
  <si>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</si>
  <si>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</si>
  <si>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</si>
  <si>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</si>
  <si>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</si>
  <si>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</si>
  <si>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</si>
  <si>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від 14 грудня 2022 року № 3309 -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</si>
</sst>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62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7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252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0" fontId="21" fillId="0" borderId="0" xfId="0" applyFont="1" applyFill="1" applyAlignment="1">
      <alignment vertical="center" wrapText="1"/>
    </xf>
    <xf numFmtId="4" fontId="49" fillId="0" borderId="0" xfId="0" applyNumberFormat="1" applyFont="1" applyFill="1" applyBorder="1" applyAlignment="1">
      <alignment horizontal="right"/>
    </xf>
    <xf numFmtId="0" fontId="31" fillId="0" borderId="7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 applyAlignment="1"/>
    <xf numFmtId="1" fontId="51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2" fontId="23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0" fillId="0" borderId="0" xfId="0" applyNumberFormat="1" applyFont="1" applyFill="1" applyAlignment="1"/>
    <xf numFmtId="4" fontId="50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52" fillId="0" borderId="0" xfId="0" applyNumberFormat="1" applyFont="1" applyFill="1" applyAlignment="1"/>
    <xf numFmtId="4" fontId="52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53" fillId="0" borderId="0" xfId="0" applyNumberFormat="1" applyFont="1" applyFill="1" applyBorder="1"/>
    <xf numFmtId="4" fontId="58" fillId="0" borderId="0" xfId="0" applyNumberFormat="1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2" fontId="23" fillId="0" borderId="12" xfId="0" applyNumberFormat="1" applyFont="1" applyFill="1" applyBorder="1" applyAlignment="1" applyProtection="1">
      <alignment horizontal="right" wrapText="1"/>
    </xf>
    <xf numFmtId="3" fontId="23" fillId="0" borderId="13" xfId="0" applyNumberFormat="1" applyFont="1" applyFill="1" applyBorder="1" applyAlignment="1" applyProtection="1">
      <alignment horizontal="right" wrapText="1"/>
    </xf>
    <xf numFmtId="4" fontId="23" fillId="0" borderId="14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 applyProtection="1">
      <alignment horizontal="right" wrapText="1"/>
    </xf>
    <xf numFmtId="4" fontId="24" fillId="0" borderId="14" xfId="0" applyNumberFormat="1" applyFont="1" applyFill="1" applyBorder="1" applyAlignment="1">
      <alignment horizontal="center"/>
    </xf>
    <xf numFmtId="3" fontId="56" fillId="0" borderId="15" xfId="0" applyNumberFormat="1" applyFont="1" applyFill="1" applyBorder="1" applyAlignment="1" applyProtection="1">
      <alignment horizontal="right" wrapText="1"/>
    </xf>
    <xf numFmtId="4" fontId="57" fillId="0" borderId="16" xfId="0" applyNumberFormat="1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2" fontId="58" fillId="43" borderId="0" xfId="0" applyNumberFormat="1" applyFont="1" applyFill="1" applyBorder="1"/>
    <xf numFmtId="4" fontId="23" fillId="0" borderId="0" xfId="0" applyNumberFormat="1" applyFont="1" applyFill="1" applyBorder="1" applyAlignment="1">
      <alignment horizontal="left"/>
    </xf>
    <xf numFmtId="4" fontId="58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4" fontId="58" fillId="0" borderId="25" xfId="0" applyNumberFormat="1" applyFont="1" applyFill="1" applyBorder="1" applyAlignment="1">
      <alignment horizontal="left"/>
    </xf>
    <xf numFmtId="49" fontId="60" fillId="0" borderId="0" xfId="0" applyNumberFormat="1" applyFont="1" applyFill="1" applyBorder="1" applyAlignment="1" applyProtection="1"/>
    <xf numFmtId="4" fontId="60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3" fontId="27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Alignment="1">
      <alignment vertical="center"/>
    </xf>
    <xf numFmtId="4" fontId="27" fillId="0" borderId="14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center"/>
    </xf>
    <xf numFmtId="4" fontId="55" fillId="0" borderId="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textRotation="180"/>
    </xf>
    <xf numFmtId="3" fontId="28" fillId="0" borderId="10" xfId="0" applyNumberFormat="1" applyFont="1" applyFill="1" applyBorder="1" applyAlignment="1">
      <alignment vertical="center" textRotation="180"/>
    </xf>
    <xf numFmtId="3" fontId="28" fillId="0" borderId="0" xfId="0" applyNumberFormat="1" applyFont="1" applyFill="1" applyBorder="1" applyAlignment="1">
      <alignment vertical="center" textRotation="180"/>
    </xf>
    <xf numFmtId="0" fontId="28" fillId="0" borderId="0" xfId="0" applyFont="1" applyFill="1" applyBorder="1"/>
    <xf numFmtId="4" fontId="23" fillId="0" borderId="7" xfId="0" applyNumberFormat="1" applyFont="1" applyFill="1" applyBorder="1" applyAlignment="1">
      <alignment horizontal="center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23" fillId="0" borderId="8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/>
    </xf>
    <xf numFmtId="4" fontId="54" fillId="0" borderId="20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55" fillId="0" borderId="13" xfId="0" applyNumberFormat="1" applyFont="1" applyFill="1" applyBorder="1" applyAlignment="1">
      <alignment horizontal="center"/>
    </xf>
    <xf numFmtId="4" fontId="55" fillId="0" borderId="7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2" fontId="58" fillId="0" borderId="0" xfId="0" applyNumberFormat="1" applyFont="1" applyFill="1" applyBorder="1" applyAlignment="1" applyProtection="1">
      <alignment horizontal="center"/>
    </xf>
    <xf numFmtId="4" fontId="58" fillId="0" borderId="17" xfId="0" applyNumberFormat="1" applyFont="1" applyFill="1" applyBorder="1" applyAlignment="1">
      <alignment horizontal="center"/>
    </xf>
    <xf numFmtId="4" fontId="58" fillId="0" borderId="18" xfId="0" applyNumberFormat="1" applyFont="1" applyFill="1" applyBorder="1" applyAlignment="1">
      <alignment horizontal="center"/>
    </xf>
    <xf numFmtId="4" fontId="58" fillId="0" borderId="13" xfId="0" applyNumberFormat="1" applyFont="1" applyFill="1" applyBorder="1" applyAlignment="1">
      <alignment horizontal="center"/>
    </xf>
    <xf numFmtId="4" fontId="58" fillId="0" borderId="7" xfId="0" applyNumberFormat="1" applyFont="1" applyFill="1" applyBorder="1" applyAlignment="1">
      <alignment horizontal="center"/>
    </xf>
    <xf numFmtId="4" fontId="58" fillId="0" borderId="14" xfId="0" applyNumberFormat="1" applyFont="1" applyFill="1" applyBorder="1" applyAlignment="1">
      <alignment horizontal="center"/>
    </xf>
    <xf numFmtId="4" fontId="58" fillId="0" borderId="27" xfId="0" applyNumberFormat="1" applyFont="1" applyFill="1" applyBorder="1" applyAlignment="1">
      <alignment horizontal="center"/>
    </xf>
    <xf numFmtId="4" fontId="58" fillId="0" borderId="28" xfId="0" applyNumberFormat="1" applyFont="1" applyFill="1" applyBorder="1" applyAlignment="1">
      <alignment horizontal="center"/>
    </xf>
    <xf numFmtId="4" fontId="58" fillId="0" borderId="29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 applyProtection="1">
      <alignment horizontal="right" vertical="center" wrapText="1"/>
    </xf>
    <xf numFmtId="4" fontId="52" fillId="0" borderId="0" xfId="0" applyNumberFormat="1" applyFont="1" applyFill="1" applyAlignment="1">
      <alignment horizontal="left"/>
    </xf>
    <xf numFmtId="4" fontId="27" fillId="0" borderId="13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/>
    </xf>
    <xf numFmtId="4" fontId="54" fillId="0" borderId="15" xfId="0" applyNumberFormat="1" applyFont="1" applyFill="1" applyBorder="1" applyAlignment="1">
      <alignment horizontal="center"/>
    </xf>
    <xf numFmtId="4" fontId="54" fillId="0" borderId="20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55" fillId="0" borderId="13" xfId="0" applyNumberFormat="1" applyFont="1" applyFill="1" applyBorder="1" applyAlignment="1">
      <alignment horizontal="center"/>
    </xf>
    <xf numFmtId="4" fontId="55" fillId="0" borderId="7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2" fontId="58" fillId="0" borderId="9" xfId="0" applyNumberFormat="1" applyFont="1" applyFill="1" applyBorder="1" applyAlignment="1" applyProtection="1">
      <alignment horizontal="right" vertical="center" wrapText="1"/>
    </xf>
    <xf numFmtId="2" fontId="58" fillId="0" borderId="21" xfId="0" applyNumberFormat="1" applyFont="1" applyFill="1" applyBorder="1" applyAlignment="1" applyProtection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3" fontId="28" fillId="0" borderId="10" xfId="0" applyNumberFormat="1" applyFont="1" applyFill="1" applyBorder="1" applyAlignment="1">
      <alignment horizontal="center" vertical="center" textRotation="180"/>
    </xf>
    <xf numFmtId="3" fontId="28" fillId="0" borderId="0" xfId="0" applyNumberFormat="1" applyFont="1" applyFill="1" applyBorder="1" applyAlignment="1">
      <alignment horizontal="center" vertical="center" textRotation="180"/>
    </xf>
    <xf numFmtId="4" fontId="46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10" xfId="0" applyFont="1" applyFill="1" applyBorder="1" applyAlignment="1">
      <alignment horizontal="center" vertical="center" textRotation="180"/>
    </xf>
    <xf numFmtId="49" fontId="28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48"/>
  <sheetViews>
    <sheetView showGridLines="0" showZeros="0" tabSelected="1" view="pageBreakPreview" zoomScale="60" zoomScaleNormal="82" workbookViewId="0">
      <selection activeCell="H82" sqref="H82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117" customWidth="1"/>
    <col min="6" max="6" width="22.5" style="117" customWidth="1"/>
    <col min="7" max="7" width="21.33203125" style="117" customWidth="1"/>
    <col min="8" max="8" width="19.83203125" style="117" customWidth="1"/>
    <col min="9" max="9" width="20" style="117" customWidth="1"/>
    <col min="10" max="10" width="20.6640625" style="117" customWidth="1"/>
    <col min="11" max="11" width="21.6640625" style="117" customWidth="1"/>
    <col min="12" max="12" width="20" style="117" customWidth="1"/>
    <col min="13" max="13" width="19.5" style="117" customWidth="1"/>
    <col min="14" max="14" width="16.83203125" style="117" customWidth="1"/>
    <col min="15" max="15" width="20" style="117" customWidth="1"/>
    <col min="16" max="16" width="27.83203125" style="136" customWidth="1"/>
    <col min="17" max="17" width="6.6640625" style="187" customWidth="1"/>
    <col min="18" max="18" width="12.33203125" style="28" bestFit="1" customWidth="1"/>
    <col min="19" max="525" width="9.1640625" style="28"/>
    <col min="526" max="16384" width="9.1640625" style="20"/>
  </cols>
  <sheetData>
    <row r="1" spans="1:525" ht="29.25" customHeight="1" x14ac:dyDescent="0.4">
      <c r="K1" s="142" t="s">
        <v>667</v>
      </c>
      <c r="L1" s="142"/>
      <c r="M1" s="142"/>
      <c r="N1" s="142"/>
      <c r="O1" s="142"/>
      <c r="P1" s="142"/>
      <c r="Q1" s="233">
        <v>18</v>
      </c>
    </row>
    <row r="2" spans="1:525" ht="26.25" customHeight="1" x14ac:dyDescent="0.25">
      <c r="K2" s="143" t="s">
        <v>668</v>
      </c>
      <c r="L2" s="143"/>
      <c r="M2" s="143"/>
      <c r="N2" s="143"/>
      <c r="O2" s="143"/>
      <c r="P2" s="143"/>
      <c r="Q2" s="233"/>
    </row>
    <row r="3" spans="1:525" ht="26.25" customHeight="1" x14ac:dyDescent="0.4">
      <c r="K3" s="214" t="s">
        <v>669</v>
      </c>
      <c r="L3" s="214"/>
      <c r="M3" s="214"/>
      <c r="N3" s="214"/>
      <c r="O3" s="214"/>
      <c r="P3" s="214"/>
      <c r="Q3" s="233"/>
    </row>
    <row r="4" spans="1:525" ht="26.25" customHeight="1" x14ac:dyDescent="0.4">
      <c r="K4" s="214" t="s">
        <v>670</v>
      </c>
      <c r="L4" s="214"/>
      <c r="M4" s="214"/>
      <c r="N4" s="214"/>
      <c r="O4" s="214"/>
      <c r="P4" s="214"/>
      <c r="Q4" s="233"/>
    </row>
    <row r="5" spans="1:525" ht="26.25" customHeight="1" x14ac:dyDescent="0.4">
      <c r="K5" s="214" t="s">
        <v>695</v>
      </c>
      <c r="L5" s="214"/>
      <c r="M5" s="214"/>
      <c r="N5" s="214"/>
      <c r="O5" s="214"/>
      <c r="P5" s="214"/>
      <c r="Q5" s="233"/>
    </row>
    <row r="6" spans="1:525" ht="26.25" customHeight="1" x14ac:dyDescent="0.4">
      <c r="K6" s="142"/>
      <c r="L6" s="142"/>
      <c r="M6" s="142"/>
      <c r="N6" s="142"/>
      <c r="O6" s="142"/>
      <c r="P6" s="142"/>
      <c r="Q6" s="233"/>
    </row>
    <row r="7" spans="1:525" s="44" customFormat="1" ht="71.25" customHeight="1" x14ac:dyDescent="0.3">
      <c r="A7" s="240" t="s">
        <v>619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3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</row>
    <row r="8" spans="1:525" s="44" customFormat="1" ht="23.25" customHeight="1" x14ac:dyDescent="0.35">
      <c r="A8" s="243" t="s">
        <v>542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3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</row>
    <row r="9" spans="1:525" s="44" customFormat="1" ht="19.5" customHeight="1" x14ac:dyDescent="0.3">
      <c r="A9" s="244" t="s">
        <v>541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3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</row>
    <row r="10" spans="1:525" s="46" customFormat="1" ht="22.5" customHeight="1" x14ac:dyDescent="0.3">
      <c r="A10" s="52"/>
      <c r="B10" s="48"/>
      <c r="C10" s="48"/>
      <c r="D10" s="19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 t="s">
        <v>353</v>
      </c>
      <c r="Q10" s="233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</row>
    <row r="11" spans="1:525" s="21" customFormat="1" ht="20.25" customHeight="1" x14ac:dyDescent="0.2">
      <c r="A11" s="241" t="s">
        <v>331</v>
      </c>
      <c r="B11" s="242" t="s">
        <v>332</v>
      </c>
      <c r="C11" s="242" t="s">
        <v>322</v>
      </c>
      <c r="D11" s="242" t="s">
        <v>333</v>
      </c>
      <c r="E11" s="236" t="s">
        <v>221</v>
      </c>
      <c r="F11" s="236"/>
      <c r="G11" s="236"/>
      <c r="H11" s="236"/>
      <c r="I11" s="236"/>
      <c r="J11" s="236" t="s">
        <v>222</v>
      </c>
      <c r="K11" s="236"/>
      <c r="L11" s="236"/>
      <c r="M11" s="236"/>
      <c r="N11" s="236"/>
      <c r="O11" s="236"/>
      <c r="P11" s="236" t="s">
        <v>223</v>
      </c>
      <c r="Q11" s="233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</row>
    <row r="12" spans="1:525" s="21" customFormat="1" ht="19.5" customHeight="1" x14ac:dyDescent="0.2">
      <c r="A12" s="241"/>
      <c r="B12" s="242"/>
      <c r="C12" s="242"/>
      <c r="D12" s="242"/>
      <c r="E12" s="235" t="s">
        <v>323</v>
      </c>
      <c r="F12" s="235" t="s">
        <v>224</v>
      </c>
      <c r="G12" s="234" t="s">
        <v>225</v>
      </c>
      <c r="H12" s="234"/>
      <c r="I12" s="235" t="s">
        <v>226</v>
      </c>
      <c r="J12" s="235" t="s">
        <v>323</v>
      </c>
      <c r="K12" s="235" t="s">
        <v>324</v>
      </c>
      <c r="L12" s="235" t="s">
        <v>224</v>
      </c>
      <c r="M12" s="234" t="s">
        <v>225</v>
      </c>
      <c r="N12" s="234"/>
      <c r="O12" s="235" t="s">
        <v>226</v>
      </c>
      <c r="P12" s="236"/>
      <c r="Q12" s="233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</row>
    <row r="13" spans="1:525" s="21" customFormat="1" ht="72.75" customHeight="1" x14ac:dyDescent="0.2">
      <c r="A13" s="241"/>
      <c r="B13" s="242"/>
      <c r="C13" s="242"/>
      <c r="D13" s="242"/>
      <c r="E13" s="235"/>
      <c r="F13" s="235"/>
      <c r="G13" s="195" t="s">
        <v>227</v>
      </c>
      <c r="H13" s="195" t="s">
        <v>228</v>
      </c>
      <c r="I13" s="235"/>
      <c r="J13" s="235"/>
      <c r="K13" s="235"/>
      <c r="L13" s="235"/>
      <c r="M13" s="195" t="s">
        <v>227</v>
      </c>
      <c r="N13" s="195" t="s">
        <v>228</v>
      </c>
      <c r="O13" s="235"/>
      <c r="P13" s="236"/>
      <c r="Q13" s="233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</row>
    <row r="14" spans="1:525" s="27" customFormat="1" ht="24" customHeight="1" x14ac:dyDescent="0.25">
      <c r="A14" s="100" t="s">
        <v>146</v>
      </c>
      <c r="B14" s="101"/>
      <c r="C14" s="101"/>
      <c r="D14" s="102" t="s">
        <v>34</v>
      </c>
      <c r="E14" s="120">
        <f>E15</f>
        <v>301021411</v>
      </c>
      <c r="F14" s="120">
        <f t="shared" ref="F14:J14" si="0">F15</f>
        <v>230102411</v>
      </c>
      <c r="G14" s="120">
        <f t="shared" si="0"/>
        <v>109925000</v>
      </c>
      <c r="H14" s="120">
        <f t="shared" si="0"/>
        <v>11231575</v>
      </c>
      <c r="I14" s="120">
        <f t="shared" si="0"/>
        <v>70919000</v>
      </c>
      <c r="J14" s="120">
        <f t="shared" si="0"/>
        <v>30236000</v>
      </c>
      <c r="K14" s="120">
        <f t="shared" ref="K14" si="1">K15</f>
        <v>29516790</v>
      </c>
      <c r="L14" s="120">
        <f t="shared" ref="L14" si="2">L15</f>
        <v>719210</v>
      </c>
      <c r="M14" s="120">
        <f t="shared" ref="M14" si="3">M15</f>
        <v>296610</v>
      </c>
      <c r="N14" s="120">
        <f t="shared" ref="N14" si="4">N15</f>
        <v>98700</v>
      </c>
      <c r="O14" s="120">
        <f t="shared" ref="O14:P14" si="5">O15</f>
        <v>29516790</v>
      </c>
      <c r="P14" s="120">
        <f t="shared" si="5"/>
        <v>331257411</v>
      </c>
      <c r="Q14" s="23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</row>
    <row r="15" spans="1:525" s="34" customFormat="1" ht="24" customHeight="1" x14ac:dyDescent="0.25">
      <c r="A15" s="84" t="s">
        <v>147</v>
      </c>
      <c r="B15" s="85"/>
      <c r="C15" s="85"/>
      <c r="D15" s="68" t="s">
        <v>34</v>
      </c>
      <c r="E15" s="121">
        <f>E18+E19+E20+E21+E23+E24+E25+E26+E28+E29+E30+E31+E32+E33+E34+E35+E36+E37+E38+E39+E41+E42+E43+E45+E47+E48+E49+E51+E52+E53+E54+E55+E56+E58+E60+E61+E44+E46+E65+E62+E40+E27+E63+E59+E64+E50</f>
        <v>301021411</v>
      </c>
      <c r="F15" s="121">
        <f t="shared" ref="F15:P15" si="6">F18+F19+F20+F21+F23+F24+F25+F26+F28+F29+F30+F31+F32+F33+F34+F35+F36+F37+F38+F39+F41+F42+F43+F45+F47+F48+F49+F51+F52+F53+F54+F55+F56+F58+F60+F61+F44+F46+F65+F62+F40+F27+F63+F59+F64+F50</f>
        <v>230102411</v>
      </c>
      <c r="G15" s="121">
        <f t="shared" si="6"/>
        <v>109925000</v>
      </c>
      <c r="H15" s="121">
        <f t="shared" si="6"/>
        <v>11231575</v>
      </c>
      <c r="I15" s="121">
        <f t="shared" si="6"/>
        <v>70919000</v>
      </c>
      <c r="J15" s="121">
        <f t="shared" si="6"/>
        <v>30236000</v>
      </c>
      <c r="K15" s="121">
        <f t="shared" si="6"/>
        <v>29516790</v>
      </c>
      <c r="L15" s="121">
        <f t="shared" si="6"/>
        <v>719210</v>
      </c>
      <c r="M15" s="121">
        <f t="shared" si="6"/>
        <v>296610</v>
      </c>
      <c r="N15" s="121">
        <f t="shared" si="6"/>
        <v>98700</v>
      </c>
      <c r="O15" s="121">
        <f t="shared" si="6"/>
        <v>29516790</v>
      </c>
      <c r="P15" s="121">
        <f t="shared" si="6"/>
        <v>331257411</v>
      </c>
      <c r="Q15" s="2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</row>
    <row r="16" spans="1:525" s="34" customFormat="1" ht="63" hidden="1" customHeight="1" x14ac:dyDescent="0.25">
      <c r="A16" s="84"/>
      <c r="B16" s="85"/>
      <c r="C16" s="85"/>
      <c r="D16" s="68" t="s">
        <v>377</v>
      </c>
      <c r="E16" s="121">
        <f>E57</f>
        <v>0</v>
      </c>
      <c r="F16" s="121">
        <f t="shared" ref="F16:P16" si="7">F57</f>
        <v>0</v>
      </c>
      <c r="G16" s="121">
        <f t="shared" si="7"/>
        <v>0</v>
      </c>
      <c r="H16" s="121">
        <f t="shared" si="7"/>
        <v>0</v>
      </c>
      <c r="I16" s="121">
        <f t="shared" si="7"/>
        <v>0</v>
      </c>
      <c r="J16" s="121">
        <f t="shared" si="7"/>
        <v>0</v>
      </c>
      <c r="K16" s="121">
        <f t="shared" si="7"/>
        <v>0</v>
      </c>
      <c r="L16" s="121">
        <f t="shared" si="7"/>
        <v>0</v>
      </c>
      <c r="M16" s="121">
        <f t="shared" si="7"/>
        <v>0</v>
      </c>
      <c r="N16" s="121">
        <f t="shared" si="7"/>
        <v>0</v>
      </c>
      <c r="O16" s="121">
        <f t="shared" si="7"/>
        <v>0</v>
      </c>
      <c r="P16" s="121">
        <f t="shared" si="7"/>
        <v>0</v>
      </c>
      <c r="Q16" s="2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</row>
    <row r="17" spans="1:525" s="34" customFormat="1" ht="63" hidden="1" customHeight="1" x14ac:dyDescent="0.25">
      <c r="A17" s="84"/>
      <c r="B17" s="85"/>
      <c r="C17" s="85"/>
      <c r="D17" s="68" t="str">
        <f>'дод 9'!C21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7" s="121">
        <f>E22</f>
        <v>0</v>
      </c>
      <c r="F17" s="121">
        <f t="shared" ref="F17:P17" si="8">F22</f>
        <v>0</v>
      </c>
      <c r="G17" s="121">
        <f t="shared" si="8"/>
        <v>0</v>
      </c>
      <c r="H17" s="121">
        <f t="shared" si="8"/>
        <v>0</v>
      </c>
      <c r="I17" s="121">
        <f t="shared" si="8"/>
        <v>0</v>
      </c>
      <c r="J17" s="121">
        <f t="shared" si="8"/>
        <v>0</v>
      </c>
      <c r="K17" s="121">
        <f t="shared" si="8"/>
        <v>0</v>
      </c>
      <c r="L17" s="121">
        <f t="shared" si="8"/>
        <v>0</v>
      </c>
      <c r="M17" s="121">
        <f t="shared" si="8"/>
        <v>0</v>
      </c>
      <c r="N17" s="121">
        <f t="shared" si="8"/>
        <v>0</v>
      </c>
      <c r="O17" s="121">
        <f t="shared" si="8"/>
        <v>0</v>
      </c>
      <c r="P17" s="121">
        <f t="shared" si="8"/>
        <v>0</v>
      </c>
      <c r="Q17" s="2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</row>
    <row r="18" spans="1:525" s="22" customFormat="1" ht="45.75" customHeight="1" x14ac:dyDescent="0.25">
      <c r="A18" s="56" t="s">
        <v>148</v>
      </c>
      <c r="B18" s="82" t="str">
        <f>'дод 9'!A17</f>
        <v>0160</v>
      </c>
      <c r="C18" s="82" t="str">
        <f>'дод 9'!B17</f>
        <v>0111</v>
      </c>
      <c r="D18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8" s="122">
        <f t="shared" ref="E18:E65" si="9">F18+I18</f>
        <v>112314500</v>
      </c>
      <c r="F18" s="122">
        <v>112314500</v>
      </c>
      <c r="G18" s="122">
        <v>80351600</v>
      </c>
      <c r="H18" s="122">
        <v>5783800</v>
      </c>
      <c r="I18" s="122"/>
      <c r="J18" s="122">
        <f>L18+O18</f>
        <v>787000</v>
      </c>
      <c r="K18" s="122">
        <v>787000</v>
      </c>
      <c r="L18" s="122"/>
      <c r="M18" s="122"/>
      <c r="N18" s="122"/>
      <c r="O18" s="122">
        <v>787000</v>
      </c>
      <c r="P18" s="122">
        <f t="shared" ref="P18:P65" si="10">E18+J18</f>
        <v>113101500</v>
      </c>
      <c r="Q18" s="23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</row>
    <row r="19" spans="1:525" s="22" customFormat="1" ht="35.25" hidden="1" customHeight="1" x14ac:dyDescent="0.25">
      <c r="A19" s="56" t="s">
        <v>436</v>
      </c>
      <c r="B19" s="56" t="s">
        <v>89</v>
      </c>
      <c r="C19" s="56" t="s">
        <v>446</v>
      </c>
      <c r="D19" s="36" t="s">
        <v>437</v>
      </c>
      <c r="E19" s="122">
        <f t="shared" si="9"/>
        <v>0</v>
      </c>
      <c r="F19" s="122"/>
      <c r="G19" s="122"/>
      <c r="H19" s="122"/>
      <c r="I19" s="122"/>
      <c r="J19" s="122">
        <f>L19+O19</f>
        <v>0</v>
      </c>
      <c r="K19" s="122"/>
      <c r="L19" s="122"/>
      <c r="M19" s="122"/>
      <c r="N19" s="122"/>
      <c r="O19" s="122"/>
      <c r="P19" s="122">
        <f t="shared" si="10"/>
        <v>0</v>
      </c>
      <c r="Q19" s="23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</row>
    <row r="20" spans="1:525" s="22" customFormat="1" ht="22.5" customHeight="1" x14ac:dyDescent="0.25">
      <c r="A20" s="56" t="s">
        <v>238</v>
      </c>
      <c r="B20" s="82" t="str">
        <f>'дод 9'!A19</f>
        <v>0180</v>
      </c>
      <c r="C20" s="82" t="str">
        <f>'дод 9'!B19</f>
        <v>0133</v>
      </c>
      <c r="D20" s="57" t="str">
        <f>'дод 9'!C19</f>
        <v>Інша діяльність у сфері державного управління</v>
      </c>
      <c r="E20" s="122">
        <f t="shared" si="9"/>
        <v>2320800</v>
      </c>
      <c r="F20" s="122">
        <f>520800+1800000</f>
        <v>2320800</v>
      </c>
      <c r="G20" s="122"/>
      <c r="H20" s="122"/>
      <c r="I20" s="122"/>
      <c r="J20" s="122">
        <f t="shared" ref="J20:J22" si="11">L20+O20</f>
        <v>0</v>
      </c>
      <c r="K20" s="122"/>
      <c r="L20" s="122"/>
      <c r="M20" s="122"/>
      <c r="N20" s="122"/>
      <c r="O20" s="122"/>
      <c r="P20" s="122">
        <f t="shared" si="10"/>
        <v>2320800</v>
      </c>
      <c r="Q20" s="23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</row>
    <row r="21" spans="1:525" s="22" customFormat="1" ht="15.75" hidden="1" customHeight="1" x14ac:dyDescent="0.25">
      <c r="A21" s="56" t="s">
        <v>421</v>
      </c>
      <c r="B21" s="56" t="s">
        <v>422</v>
      </c>
      <c r="C21" s="56" t="s">
        <v>117</v>
      </c>
      <c r="D21" s="57" t="s">
        <v>423</v>
      </c>
      <c r="E21" s="122">
        <f t="shared" si="9"/>
        <v>0</v>
      </c>
      <c r="F21" s="122"/>
      <c r="G21" s="122"/>
      <c r="H21" s="122"/>
      <c r="I21" s="122"/>
      <c r="J21" s="122">
        <f t="shared" si="11"/>
        <v>0</v>
      </c>
      <c r="K21" s="122"/>
      <c r="L21" s="122"/>
      <c r="M21" s="122"/>
      <c r="N21" s="122"/>
      <c r="O21" s="122"/>
      <c r="P21" s="122">
        <f t="shared" si="10"/>
        <v>0</v>
      </c>
      <c r="Q21" s="23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</row>
    <row r="22" spans="1:525" s="24" customFormat="1" ht="60" hidden="1" customHeight="1" x14ac:dyDescent="0.25">
      <c r="A22" s="74"/>
      <c r="B22" s="86"/>
      <c r="C22" s="86"/>
      <c r="D22" s="77" t="str">
        <f>'дод 9'!C21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2" s="123">
        <f t="shared" si="9"/>
        <v>0</v>
      </c>
      <c r="F22" s="123"/>
      <c r="G22" s="123"/>
      <c r="H22" s="123"/>
      <c r="I22" s="123"/>
      <c r="J22" s="123">
        <f t="shared" si="11"/>
        <v>0</v>
      </c>
      <c r="K22" s="123"/>
      <c r="L22" s="123"/>
      <c r="M22" s="123"/>
      <c r="N22" s="123"/>
      <c r="O22" s="123"/>
      <c r="P22" s="123">
        <f t="shared" si="10"/>
        <v>0</v>
      </c>
      <c r="Q22" s="2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</row>
    <row r="23" spans="1:525" s="22" customFormat="1" ht="47.25" customHeight="1" x14ac:dyDescent="0.25">
      <c r="A23" s="56" t="s">
        <v>254</v>
      </c>
      <c r="B23" s="82" t="str">
        <f>'дод 9'!A115</f>
        <v>3033</v>
      </c>
      <c r="C23" s="82" t="str">
        <f>'дод 9'!B115</f>
        <v>1070</v>
      </c>
      <c r="D23" s="57" t="str">
        <f>'дод 9'!C115</f>
        <v>Компенсаційні виплати на пільговий проїзд автомобільним транспортом окремим категоріям громадян</v>
      </c>
      <c r="E23" s="122">
        <f t="shared" si="9"/>
        <v>515700</v>
      </c>
      <c r="F23" s="122">
        <v>515700</v>
      </c>
      <c r="G23" s="122"/>
      <c r="H23" s="122"/>
      <c r="I23" s="122"/>
      <c r="J23" s="122">
        <f t="shared" ref="J23:J65" si="12">L23+O23</f>
        <v>0</v>
      </c>
      <c r="K23" s="122"/>
      <c r="L23" s="122"/>
      <c r="M23" s="122"/>
      <c r="N23" s="122"/>
      <c r="O23" s="122"/>
      <c r="P23" s="122">
        <f t="shared" si="10"/>
        <v>515700</v>
      </c>
      <c r="Q23" s="23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</row>
    <row r="24" spans="1:525" s="22" customFormat="1" ht="31.5" customHeight="1" x14ac:dyDescent="0.25">
      <c r="A24" s="56" t="s">
        <v>149</v>
      </c>
      <c r="B24" s="82" t="str">
        <f>'дод 9'!A118</f>
        <v>3036</v>
      </c>
      <c r="C24" s="82" t="str">
        <f>'дод 9'!B118</f>
        <v>1070</v>
      </c>
      <c r="D24" s="57" t="str">
        <f>'дод 9'!C118</f>
        <v>Компенсаційні виплати на пільговий проїзд електротранспортом окремим категоріям громадян</v>
      </c>
      <c r="E24" s="122">
        <f t="shared" si="9"/>
        <v>675200</v>
      </c>
      <c r="F24" s="122">
        <v>675200</v>
      </c>
      <c r="G24" s="122"/>
      <c r="H24" s="122"/>
      <c r="I24" s="122"/>
      <c r="J24" s="122">
        <f t="shared" si="12"/>
        <v>0</v>
      </c>
      <c r="K24" s="122"/>
      <c r="L24" s="122"/>
      <c r="M24" s="122"/>
      <c r="N24" s="122"/>
      <c r="O24" s="122"/>
      <c r="P24" s="122">
        <f t="shared" si="10"/>
        <v>675200</v>
      </c>
      <c r="Q24" s="23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</row>
    <row r="25" spans="1:525" s="22" customFormat="1" ht="36" customHeight="1" x14ac:dyDescent="0.25">
      <c r="A25" s="56" t="s">
        <v>150</v>
      </c>
      <c r="B25" s="82" t="str">
        <f>'дод 9'!A126</f>
        <v>3121</v>
      </c>
      <c r="C25" s="82" t="str">
        <f>'дод 9'!B126</f>
        <v>1040</v>
      </c>
      <c r="D25" s="57" t="str">
        <f>'дод 9'!C126</f>
        <v>Утримання та забезпечення діяльності центрів соціальних служб</v>
      </c>
      <c r="E25" s="122">
        <f t="shared" si="9"/>
        <v>3599300</v>
      </c>
      <c r="F25" s="122">
        <v>3599300</v>
      </c>
      <c r="G25" s="122">
        <v>2642600</v>
      </c>
      <c r="H25" s="122">
        <v>89600</v>
      </c>
      <c r="I25" s="122"/>
      <c r="J25" s="122">
        <f t="shared" si="12"/>
        <v>350000</v>
      </c>
      <c r="K25" s="122">
        <v>350000</v>
      </c>
      <c r="L25" s="122"/>
      <c r="M25" s="122"/>
      <c r="N25" s="122"/>
      <c r="O25" s="122">
        <v>350000</v>
      </c>
      <c r="P25" s="122">
        <f t="shared" si="10"/>
        <v>3949300</v>
      </c>
      <c r="Q25" s="23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</row>
    <row r="26" spans="1:525" s="22" customFormat="1" ht="48.75" customHeight="1" x14ac:dyDescent="0.25">
      <c r="A26" s="56" t="s">
        <v>151</v>
      </c>
      <c r="B26" s="82" t="str">
        <f>'дод 9'!A127</f>
        <v>3131</v>
      </c>
      <c r="C26" s="82" t="str">
        <f>'дод 9'!B127</f>
        <v>1040</v>
      </c>
      <c r="D26" s="57" t="str">
        <f>'дод 9'!C127</f>
        <v>Здійснення заходів та реалізація проектів на виконання Державної цільової соціальної програми "Молодь України"</v>
      </c>
      <c r="E26" s="122">
        <f t="shared" si="9"/>
        <v>1000000</v>
      </c>
      <c r="F26" s="122">
        <v>1000000</v>
      </c>
      <c r="G26" s="122"/>
      <c r="H26" s="122"/>
      <c r="I26" s="122"/>
      <c r="J26" s="122">
        <f t="shared" si="12"/>
        <v>0</v>
      </c>
      <c r="K26" s="124"/>
      <c r="L26" s="124"/>
      <c r="M26" s="124"/>
      <c r="N26" s="124"/>
      <c r="O26" s="124"/>
      <c r="P26" s="122">
        <f t="shared" si="10"/>
        <v>1000000</v>
      </c>
      <c r="Q26" s="23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</row>
    <row r="27" spans="1:525" s="22" customFormat="1" ht="18.75" customHeight="1" x14ac:dyDescent="0.25">
      <c r="A27" s="56" t="s">
        <v>564</v>
      </c>
      <c r="B27" s="82">
        <v>3133</v>
      </c>
      <c r="C27" s="82">
        <v>1040</v>
      </c>
      <c r="D27" s="57" t="str">
        <f>'дод 9'!C128</f>
        <v>Інші заходи та заклади молодіжної політики</v>
      </c>
      <c r="E27" s="122">
        <f t="shared" si="9"/>
        <v>5570500</v>
      </c>
      <c r="F27" s="122">
        <v>5570500</v>
      </c>
      <c r="G27" s="122">
        <v>3000900</v>
      </c>
      <c r="H27" s="122">
        <v>1020200</v>
      </c>
      <c r="I27" s="122"/>
      <c r="J27" s="122">
        <f t="shared" si="12"/>
        <v>10000</v>
      </c>
      <c r="K27" s="122"/>
      <c r="L27" s="122">
        <f>10000</f>
        <v>10000</v>
      </c>
      <c r="M27" s="122"/>
      <c r="N27" s="122">
        <v>3330</v>
      </c>
      <c r="O27" s="122"/>
      <c r="P27" s="122">
        <f t="shared" si="10"/>
        <v>5580500</v>
      </c>
      <c r="Q27" s="23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</row>
    <row r="28" spans="1:525" s="22" customFormat="1" ht="78.75" hidden="1" customHeight="1" x14ac:dyDescent="0.25">
      <c r="A28" s="56" t="s">
        <v>152</v>
      </c>
      <c r="B28" s="82" t="str">
        <f>'дод 9'!A129</f>
        <v>3140</v>
      </c>
      <c r="C28" s="82" t="str">
        <f>'дод 9'!B129</f>
        <v>1040</v>
      </c>
      <c r="D28" s="57" t="str">
        <f>'дод 9'!C129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8" s="122">
        <f t="shared" si="9"/>
        <v>0</v>
      </c>
      <c r="F28" s="122"/>
      <c r="G28" s="122"/>
      <c r="H28" s="122"/>
      <c r="I28" s="122"/>
      <c r="J28" s="122">
        <f t="shared" si="12"/>
        <v>0</v>
      </c>
      <c r="K28" s="122"/>
      <c r="L28" s="122"/>
      <c r="M28" s="122"/>
      <c r="N28" s="122"/>
      <c r="O28" s="122"/>
      <c r="P28" s="122">
        <f t="shared" si="10"/>
        <v>0</v>
      </c>
      <c r="Q28" s="23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</row>
    <row r="29" spans="1:525" s="22" customFormat="1" ht="32.25" customHeight="1" x14ac:dyDescent="0.25">
      <c r="A29" s="56" t="s">
        <v>300</v>
      </c>
      <c r="B29" s="82" t="str">
        <f>'дод 9'!A146</f>
        <v>3241</v>
      </c>
      <c r="C29" s="82" t="str">
        <f>'дод 9'!B146</f>
        <v>1090</v>
      </c>
      <c r="D29" s="3" t="str">
        <f>'дод 9'!C146</f>
        <v>Забезпечення діяльності інших закладів у сфері соціального захисту і соціального забезпечення</v>
      </c>
      <c r="E29" s="122">
        <f t="shared" si="9"/>
        <v>1579300</v>
      </c>
      <c r="F29" s="122">
        <v>1579300</v>
      </c>
      <c r="G29" s="122">
        <v>1057800</v>
      </c>
      <c r="H29" s="122">
        <v>218000</v>
      </c>
      <c r="I29" s="122"/>
      <c r="J29" s="122">
        <f t="shared" si="12"/>
        <v>0</v>
      </c>
      <c r="K29" s="122"/>
      <c r="L29" s="122"/>
      <c r="M29" s="122"/>
      <c r="N29" s="122"/>
      <c r="O29" s="122"/>
      <c r="P29" s="122">
        <f t="shared" si="10"/>
        <v>1579300</v>
      </c>
      <c r="Q29" s="23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</row>
    <row r="30" spans="1:525" s="22" customFormat="1" ht="33.75" customHeight="1" x14ac:dyDescent="0.25">
      <c r="A30" s="56" t="s">
        <v>301</v>
      </c>
      <c r="B30" s="82" t="str">
        <f>'дод 9'!A147</f>
        <v>3242</v>
      </c>
      <c r="C30" s="82" t="str">
        <f>'дод 9'!B147</f>
        <v>1090</v>
      </c>
      <c r="D30" s="57" t="s">
        <v>403</v>
      </c>
      <c r="E30" s="122">
        <f t="shared" si="9"/>
        <v>141000</v>
      </c>
      <c r="F30" s="122">
        <v>141000</v>
      </c>
      <c r="G30" s="122"/>
      <c r="H30" s="122"/>
      <c r="I30" s="122"/>
      <c r="J30" s="122">
        <f t="shared" si="12"/>
        <v>0</v>
      </c>
      <c r="K30" s="122"/>
      <c r="L30" s="122"/>
      <c r="M30" s="122"/>
      <c r="N30" s="122"/>
      <c r="O30" s="122"/>
      <c r="P30" s="122">
        <f t="shared" si="10"/>
        <v>141000</v>
      </c>
      <c r="Q30" s="23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</row>
    <row r="31" spans="1:525" s="22" customFormat="1" ht="50.25" hidden="1" customHeight="1" x14ac:dyDescent="0.25">
      <c r="A31" s="56" t="s">
        <v>313</v>
      </c>
      <c r="B31" s="82" t="str">
        <f>'дод 9'!A151</f>
        <v>4060</v>
      </c>
      <c r="C31" s="82" t="str">
        <f>'дод 9'!B151</f>
        <v>0828</v>
      </c>
      <c r="D31" s="57" t="str">
        <f>'дод 9'!C151</f>
        <v>Забезпечення діяльності палаців i будинків культури, клубів, центрів дозвілля та iнших клубних закладів</v>
      </c>
      <c r="E31" s="122">
        <f t="shared" si="9"/>
        <v>0</v>
      </c>
      <c r="F31" s="125"/>
      <c r="G31" s="122"/>
      <c r="H31" s="122"/>
      <c r="I31" s="122"/>
      <c r="J31" s="122">
        <f t="shared" si="12"/>
        <v>0</v>
      </c>
      <c r="K31" s="122"/>
      <c r="L31" s="122"/>
      <c r="M31" s="122"/>
      <c r="N31" s="122"/>
      <c r="O31" s="122"/>
      <c r="P31" s="122">
        <f t="shared" si="10"/>
        <v>0</v>
      </c>
      <c r="Q31" s="23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</row>
    <row r="32" spans="1:525" s="22" customFormat="1" ht="30.75" customHeight="1" x14ac:dyDescent="0.25">
      <c r="A32" s="56" t="s">
        <v>298</v>
      </c>
      <c r="B32" s="82" t="str">
        <f>'дод 9'!A152</f>
        <v>4081</v>
      </c>
      <c r="C32" s="82" t="str">
        <f>'дод 9'!B152</f>
        <v>0829</v>
      </c>
      <c r="D32" s="57" t="str">
        <f>'дод 9'!C152</f>
        <v>Забезпечення діяльності інших закладів в галузі культури і мистецтва</v>
      </c>
      <c r="E32" s="122">
        <f t="shared" si="9"/>
        <v>2668100</v>
      </c>
      <c r="F32" s="122">
        <v>2668100</v>
      </c>
      <c r="G32" s="122">
        <v>1775500</v>
      </c>
      <c r="H32" s="122">
        <v>163600</v>
      </c>
      <c r="I32" s="122"/>
      <c r="J32" s="122">
        <f t="shared" si="12"/>
        <v>0</v>
      </c>
      <c r="K32" s="122"/>
      <c r="L32" s="122"/>
      <c r="M32" s="122"/>
      <c r="N32" s="122"/>
      <c r="O32" s="122"/>
      <c r="P32" s="122">
        <f t="shared" si="10"/>
        <v>2668100</v>
      </c>
      <c r="Q32" s="23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</row>
    <row r="33" spans="1:525" s="22" customFormat="1" ht="25.5" hidden="1" customHeight="1" x14ac:dyDescent="0.25">
      <c r="A33" s="56" t="s">
        <v>299</v>
      </c>
      <c r="B33" s="82">
        <v>4082</v>
      </c>
      <c r="C33" s="82" t="str">
        <f>'дод 9'!B153</f>
        <v>0829</v>
      </c>
      <c r="D33" s="57" t="str">
        <f>'дод 9'!C153</f>
        <v>Інші заходи в галузі культури і мистецтва</v>
      </c>
      <c r="E33" s="122">
        <f t="shared" si="9"/>
        <v>0</v>
      </c>
      <c r="F33" s="122"/>
      <c r="G33" s="122"/>
      <c r="H33" s="122"/>
      <c r="I33" s="122"/>
      <c r="J33" s="122">
        <f t="shared" si="12"/>
        <v>0</v>
      </c>
      <c r="K33" s="122"/>
      <c r="L33" s="122"/>
      <c r="M33" s="122"/>
      <c r="N33" s="122"/>
      <c r="O33" s="122"/>
      <c r="P33" s="122">
        <f t="shared" si="10"/>
        <v>0</v>
      </c>
      <c r="Q33" s="23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</row>
    <row r="34" spans="1:525" s="22" customFormat="1" ht="36.75" customHeight="1" x14ac:dyDescent="0.25">
      <c r="A34" s="87" t="s">
        <v>153</v>
      </c>
      <c r="B34" s="42" t="str">
        <f>'дод 9'!A156</f>
        <v>5011</v>
      </c>
      <c r="C34" s="42" t="str">
        <f>'дод 9'!B156</f>
        <v>0810</v>
      </c>
      <c r="D34" s="36" t="str">
        <f>'дод 9'!C156</f>
        <v>Проведення навчально-тренувальних зборів і змагань з олімпійських видів спорту</v>
      </c>
      <c r="E34" s="122">
        <f t="shared" si="9"/>
        <v>400000</v>
      </c>
      <c r="F34" s="122">
        <v>400000</v>
      </c>
      <c r="G34" s="122"/>
      <c r="H34" s="122"/>
      <c r="I34" s="122"/>
      <c r="J34" s="122">
        <f t="shared" si="12"/>
        <v>0</v>
      </c>
      <c r="K34" s="122"/>
      <c r="L34" s="122"/>
      <c r="M34" s="122"/>
      <c r="N34" s="122"/>
      <c r="O34" s="122"/>
      <c r="P34" s="122">
        <f t="shared" si="10"/>
        <v>400000</v>
      </c>
      <c r="Q34" s="23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</row>
    <row r="35" spans="1:525" s="22" customFormat="1" ht="34.5" customHeight="1" x14ac:dyDescent="0.25">
      <c r="A35" s="87" t="s">
        <v>154</v>
      </c>
      <c r="B35" s="42" t="str">
        <f>'дод 9'!A157</f>
        <v>5012</v>
      </c>
      <c r="C35" s="42" t="str">
        <f>'дод 9'!B157</f>
        <v>0810</v>
      </c>
      <c r="D35" s="36" t="str">
        <f>'дод 9'!C157</f>
        <v>Проведення навчально-тренувальних зборів і змагань з неолімпійських видів спорту</v>
      </c>
      <c r="E35" s="122">
        <f t="shared" si="9"/>
        <v>400000</v>
      </c>
      <c r="F35" s="122">
        <v>400000</v>
      </c>
      <c r="G35" s="122"/>
      <c r="H35" s="122"/>
      <c r="I35" s="122"/>
      <c r="J35" s="122">
        <f t="shared" si="12"/>
        <v>0</v>
      </c>
      <c r="K35" s="122"/>
      <c r="L35" s="122"/>
      <c r="M35" s="122"/>
      <c r="N35" s="122"/>
      <c r="O35" s="122"/>
      <c r="P35" s="122">
        <f t="shared" si="10"/>
        <v>400000</v>
      </c>
      <c r="Q35" s="23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</row>
    <row r="36" spans="1:525" s="22" customFormat="1" ht="31.5" x14ac:dyDescent="0.25">
      <c r="A36" s="87" t="s">
        <v>155</v>
      </c>
      <c r="B36" s="42" t="str">
        <f>'дод 9'!A158</f>
        <v>5031</v>
      </c>
      <c r="C36" s="42" t="str">
        <f>'дод 9'!B158</f>
        <v>0810</v>
      </c>
      <c r="D36" s="36" t="str">
        <f>'дод 9'!C158</f>
        <v>Утримання та навчально-тренувальна робота комунальних дитячо-юнацьких спортивних шкіл</v>
      </c>
      <c r="E36" s="122">
        <f t="shared" si="9"/>
        <v>21461600</v>
      </c>
      <c r="F36" s="122">
        <f>21445700+15900</f>
        <v>21461600</v>
      </c>
      <c r="G36" s="122">
        <v>15832000</v>
      </c>
      <c r="H36" s="122">
        <f>1709100+15900</f>
        <v>1725000</v>
      </c>
      <c r="I36" s="122"/>
      <c r="J36" s="122">
        <f t="shared" si="12"/>
        <v>0</v>
      </c>
      <c r="K36" s="122"/>
      <c r="L36" s="122"/>
      <c r="M36" s="122"/>
      <c r="N36" s="122"/>
      <c r="O36" s="122"/>
      <c r="P36" s="122">
        <f t="shared" si="10"/>
        <v>21461600</v>
      </c>
      <c r="Q36" s="23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</row>
    <row r="37" spans="1:525" s="22" customFormat="1" ht="34.5" customHeight="1" x14ac:dyDescent="0.25">
      <c r="A37" s="87" t="s">
        <v>352</v>
      </c>
      <c r="B37" s="42" t="str">
        <f>'дод 9'!A160</f>
        <v>5032</v>
      </c>
      <c r="C37" s="42" t="str">
        <f>'дод 9'!B160</f>
        <v>0810</v>
      </c>
      <c r="D37" s="36" t="str">
        <f>'дод 9'!C160</f>
        <v>Фінансова підтримка дитячо-юнацьких спортивних шкіл фізкультурно-спортивних товариств</v>
      </c>
      <c r="E37" s="122">
        <f t="shared" si="9"/>
        <v>15408900</v>
      </c>
      <c r="F37" s="122">
        <f>15404200+4700</f>
        <v>15408900</v>
      </c>
      <c r="G37" s="122"/>
      <c r="H37" s="122"/>
      <c r="I37" s="122"/>
      <c r="J37" s="122">
        <f t="shared" si="12"/>
        <v>0</v>
      </c>
      <c r="K37" s="122"/>
      <c r="L37" s="122"/>
      <c r="M37" s="122"/>
      <c r="N37" s="122"/>
      <c r="O37" s="122"/>
      <c r="P37" s="122">
        <f t="shared" si="10"/>
        <v>15408900</v>
      </c>
      <c r="Q37" s="23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</row>
    <row r="38" spans="1:525" s="22" customFormat="1" ht="64.5" customHeight="1" x14ac:dyDescent="0.25">
      <c r="A38" s="87" t="s">
        <v>156</v>
      </c>
      <c r="B38" s="42" t="str">
        <f>'дод 9'!A161</f>
        <v>5061</v>
      </c>
      <c r="C38" s="42" t="str">
        <f>'дод 9'!B161</f>
        <v>0810</v>
      </c>
      <c r="D38" s="36" t="str">
        <f>'дод 9'!C161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8" s="122">
        <f t="shared" si="9"/>
        <v>5289200</v>
      </c>
      <c r="F38" s="122">
        <f>5285100+4100</f>
        <v>5289200</v>
      </c>
      <c r="G38" s="122">
        <v>3265100</v>
      </c>
      <c r="H38" s="122">
        <f>621400+4100</f>
        <v>625500</v>
      </c>
      <c r="I38" s="122"/>
      <c r="J38" s="122">
        <f t="shared" si="12"/>
        <v>478110</v>
      </c>
      <c r="K38" s="122"/>
      <c r="L38" s="122">
        <v>478110</v>
      </c>
      <c r="M38" s="122">
        <v>296610</v>
      </c>
      <c r="N38" s="122">
        <v>93770</v>
      </c>
      <c r="O38" s="122"/>
      <c r="P38" s="122">
        <f t="shared" si="10"/>
        <v>5767310</v>
      </c>
      <c r="Q38" s="232">
        <v>19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</row>
    <row r="39" spans="1:525" s="22" customFormat="1" ht="47.25" x14ac:dyDescent="0.25">
      <c r="A39" s="87" t="s">
        <v>344</v>
      </c>
      <c r="B39" s="42" t="str">
        <f>'дод 9'!A162</f>
        <v>5062</v>
      </c>
      <c r="C39" s="42" t="str">
        <f>'дод 9'!B162</f>
        <v>0810</v>
      </c>
      <c r="D39" s="36" t="str">
        <f>'дод 9'!C162</f>
        <v>Підтримка спорту вищих досягнень та організацій, які здійснюють фізкультурно-спортивну діяльність в регіоні</v>
      </c>
      <c r="E39" s="122">
        <f t="shared" si="9"/>
        <v>10828800</v>
      </c>
      <c r="F39" s="122">
        <f>13810500+18300-3000000</f>
        <v>10828800</v>
      </c>
      <c r="G39" s="122"/>
      <c r="H39" s="122"/>
      <c r="I39" s="122"/>
      <c r="J39" s="122">
        <f t="shared" si="12"/>
        <v>0</v>
      </c>
      <c r="K39" s="122"/>
      <c r="L39" s="122"/>
      <c r="M39" s="122"/>
      <c r="N39" s="122"/>
      <c r="O39" s="122"/>
      <c r="P39" s="122">
        <f t="shared" si="10"/>
        <v>10828800</v>
      </c>
      <c r="Q39" s="23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</row>
    <row r="40" spans="1:525" s="22" customFormat="1" ht="37.5" hidden="1" customHeight="1" x14ac:dyDescent="0.25">
      <c r="A40" s="87" t="s">
        <v>563</v>
      </c>
      <c r="B40" s="42">
        <v>7323</v>
      </c>
      <c r="C40" s="87" t="s">
        <v>110</v>
      </c>
      <c r="D40" s="36" t="str">
        <f>'дод 9'!C191</f>
        <v>Будівництво1 установ та закладів соціальної сфери</v>
      </c>
      <c r="E40" s="122"/>
      <c r="F40" s="122"/>
      <c r="G40" s="122"/>
      <c r="H40" s="122"/>
      <c r="I40" s="122"/>
      <c r="J40" s="122">
        <f t="shared" si="12"/>
        <v>0</v>
      </c>
      <c r="K40" s="122"/>
      <c r="L40" s="122"/>
      <c r="M40" s="122"/>
      <c r="N40" s="122"/>
      <c r="O40" s="122"/>
      <c r="P40" s="122">
        <f t="shared" si="10"/>
        <v>0</v>
      </c>
      <c r="Q40" s="23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</row>
    <row r="41" spans="1:525" s="22" customFormat="1" ht="31.5" hidden="1" customHeight="1" x14ac:dyDescent="0.25">
      <c r="A41" s="87" t="s">
        <v>405</v>
      </c>
      <c r="B41" s="42">
        <v>7325</v>
      </c>
      <c r="C41" s="65" t="s">
        <v>110</v>
      </c>
      <c r="D41" s="6" t="str">
        <f>'дод 9'!C193</f>
        <v>Будівництво1 споруд, установ та закладів фізичної культури і спорту</v>
      </c>
      <c r="E41" s="122">
        <f t="shared" si="9"/>
        <v>0</v>
      </c>
      <c r="F41" s="122"/>
      <c r="G41" s="122"/>
      <c r="H41" s="122"/>
      <c r="I41" s="122"/>
      <c r="J41" s="122">
        <f t="shared" si="12"/>
        <v>0</v>
      </c>
      <c r="K41" s="122"/>
      <c r="L41" s="122"/>
      <c r="M41" s="122"/>
      <c r="N41" s="122"/>
      <c r="O41" s="122"/>
      <c r="P41" s="122">
        <f t="shared" si="10"/>
        <v>0</v>
      </c>
      <c r="Q41" s="23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</row>
    <row r="42" spans="1:525" s="22" customFormat="1" ht="15.75" hidden="1" customHeight="1" x14ac:dyDescent="0.25">
      <c r="A42" s="87" t="s">
        <v>406</v>
      </c>
      <c r="B42" s="42">
        <v>7330</v>
      </c>
      <c r="C42" s="65" t="s">
        <v>110</v>
      </c>
      <c r="D42" s="6" t="str">
        <f>'дод 9'!C194</f>
        <v>Будівництво1 інших об'єктів комунальної власності</v>
      </c>
      <c r="E42" s="122">
        <f t="shared" si="9"/>
        <v>0</v>
      </c>
      <c r="F42" s="122"/>
      <c r="G42" s="122"/>
      <c r="H42" s="122"/>
      <c r="I42" s="122"/>
      <c r="J42" s="122">
        <f t="shared" si="12"/>
        <v>0</v>
      </c>
      <c r="K42" s="122"/>
      <c r="L42" s="122"/>
      <c r="M42" s="122"/>
      <c r="N42" s="122"/>
      <c r="O42" s="122"/>
      <c r="P42" s="122">
        <f t="shared" si="10"/>
        <v>0</v>
      </c>
      <c r="Q42" s="23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</row>
    <row r="43" spans="1:525" s="22" customFormat="1" ht="33" customHeight="1" x14ac:dyDescent="0.25">
      <c r="A43" s="87" t="s">
        <v>157</v>
      </c>
      <c r="B43" s="42" t="str">
        <f>'дод 9'!A208</f>
        <v>7412</v>
      </c>
      <c r="C43" s="42" t="str">
        <f>'дод 9'!B208</f>
        <v>0451</v>
      </c>
      <c r="D43" s="36" t="str">
        <f>'дод 9'!C208</f>
        <v>Регулювання цін на послуги місцевого автотранспорту</v>
      </c>
      <c r="E43" s="122">
        <f>F43+I43</f>
        <v>14205800</v>
      </c>
      <c r="F43" s="122"/>
      <c r="G43" s="122"/>
      <c r="H43" s="122"/>
      <c r="I43" s="122">
        <v>14205800</v>
      </c>
      <c r="J43" s="122">
        <f t="shared" si="12"/>
        <v>0</v>
      </c>
      <c r="K43" s="122"/>
      <c r="L43" s="122"/>
      <c r="M43" s="122"/>
      <c r="N43" s="122"/>
      <c r="O43" s="122"/>
      <c r="P43" s="122">
        <f t="shared" si="10"/>
        <v>14205800</v>
      </c>
      <c r="Q43" s="23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</row>
    <row r="44" spans="1:525" s="22" customFormat="1" ht="24" customHeight="1" x14ac:dyDescent="0.25">
      <c r="A44" s="87" t="s">
        <v>372</v>
      </c>
      <c r="B44" s="42">
        <f>'дод 9'!A209</f>
        <v>7413</v>
      </c>
      <c r="C44" s="42" t="str">
        <f>'дод 9'!B209</f>
        <v>0451</v>
      </c>
      <c r="D44" s="88" t="str">
        <f>'дод 9'!C209</f>
        <v>Інші заходи у сфері автотранспорту</v>
      </c>
      <c r="E44" s="122">
        <f t="shared" si="9"/>
        <v>4937700</v>
      </c>
      <c r="F44" s="122"/>
      <c r="G44" s="122"/>
      <c r="H44" s="122"/>
      <c r="I44" s="122">
        <v>4937700</v>
      </c>
      <c r="J44" s="122">
        <f t="shared" si="12"/>
        <v>0</v>
      </c>
      <c r="K44" s="122"/>
      <c r="L44" s="122"/>
      <c r="M44" s="122"/>
      <c r="N44" s="122"/>
      <c r="O44" s="122"/>
      <c r="P44" s="122">
        <f t="shared" si="10"/>
        <v>4937700</v>
      </c>
      <c r="Q44" s="23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</row>
    <row r="45" spans="1:525" s="22" customFormat="1" ht="33" customHeight="1" x14ac:dyDescent="0.25">
      <c r="A45" s="87" t="s">
        <v>530</v>
      </c>
      <c r="B45" s="42">
        <v>7422</v>
      </c>
      <c r="C45" s="87" t="s">
        <v>404</v>
      </c>
      <c r="D45" s="88" t="str">
        <f>'дод 9'!C210</f>
        <v>Регулювання цін на послуги місцевого наземного електротранспорту</v>
      </c>
      <c r="E45" s="122">
        <f t="shared" si="9"/>
        <v>41613200</v>
      </c>
      <c r="F45" s="122"/>
      <c r="G45" s="122"/>
      <c r="H45" s="122"/>
      <c r="I45" s="122">
        <v>41613200</v>
      </c>
      <c r="J45" s="122">
        <f t="shared" si="12"/>
        <v>0</v>
      </c>
      <c r="K45" s="122"/>
      <c r="L45" s="122"/>
      <c r="M45" s="122"/>
      <c r="N45" s="122"/>
      <c r="O45" s="122"/>
      <c r="P45" s="122">
        <f t="shared" si="10"/>
        <v>41613200</v>
      </c>
      <c r="Q45" s="2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</row>
    <row r="46" spans="1:525" s="22" customFormat="1" ht="24" customHeight="1" x14ac:dyDescent="0.25">
      <c r="A46" s="87" t="s">
        <v>373</v>
      </c>
      <c r="B46" s="42">
        <f>'дод 9'!A211</f>
        <v>7426</v>
      </c>
      <c r="C46" s="87" t="s">
        <v>404</v>
      </c>
      <c r="D46" s="88" t="str">
        <f>'дод 9'!C211</f>
        <v>Інші заходи у сфері електротранспорту</v>
      </c>
      <c r="E46" s="122">
        <f t="shared" si="9"/>
        <v>10162300</v>
      </c>
      <c r="F46" s="122"/>
      <c r="G46" s="122"/>
      <c r="H46" s="122"/>
      <c r="I46" s="122">
        <v>10162300</v>
      </c>
      <c r="J46" s="122">
        <f t="shared" si="12"/>
        <v>0</v>
      </c>
      <c r="K46" s="122"/>
      <c r="L46" s="122"/>
      <c r="M46" s="122"/>
      <c r="N46" s="122"/>
      <c r="O46" s="122"/>
      <c r="P46" s="122">
        <f t="shared" si="10"/>
        <v>10162300</v>
      </c>
      <c r="Q46" s="2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</row>
    <row r="47" spans="1:525" s="22" customFormat="1" ht="21.75" customHeight="1" x14ac:dyDescent="0.25">
      <c r="A47" s="87" t="s">
        <v>438</v>
      </c>
      <c r="B47" s="87" t="s">
        <v>439</v>
      </c>
      <c r="C47" s="87" t="s">
        <v>393</v>
      </c>
      <c r="D47" s="88" t="str">
        <f>'дод 9'!C215</f>
        <v>Інша діяльність у сфері транспорту</v>
      </c>
      <c r="E47" s="122">
        <f t="shared" si="9"/>
        <v>2500000</v>
      </c>
      <c r="F47" s="122">
        <v>2500000</v>
      </c>
      <c r="G47" s="122"/>
      <c r="H47" s="122"/>
      <c r="I47" s="122"/>
      <c r="J47" s="122">
        <f t="shared" si="12"/>
        <v>0</v>
      </c>
      <c r="K47" s="122"/>
      <c r="L47" s="122"/>
      <c r="M47" s="122"/>
      <c r="N47" s="122"/>
      <c r="O47" s="122"/>
      <c r="P47" s="122">
        <f t="shared" si="10"/>
        <v>2500000</v>
      </c>
      <c r="Q47" s="2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</row>
    <row r="48" spans="1:525" s="22" customFormat="1" ht="30.75" customHeight="1" x14ac:dyDescent="0.25">
      <c r="A48" s="87" t="s">
        <v>230</v>
      </c>
      <c r="B48" s="42" t="str">
        <f>'дод 9'!A221</f>
        <v>7530</v>
      </c>
      <c r="C48" s="42" t="str">
        <f>'дод 9'!B221</f>
        <v>0460</v>
      </c>
      <c r="D48" s="36" t="str">
        <f>'дод 9'!C221</f>
        <v>Інші заходи у сфері зв'язку, телекомунікації та інформатики</v>
      </c>
      <c r="E48" s="122">
        <f t="shared" si="9"/>
        <v>10000000</v>
      </c>
      <c r="F48" s="122">
        <v>10000000</v>
      </c>
      <c r="G48" s="122"/>
      <c r="H48" s="122"/>
      <c r="I48" s="122"/>
      <c r="J48" s="122">
        <f t="shared" si="12"/>
        <v>0</v>
      </c>
      <c r="K48" s="122"/>
      <c r="L48" s="122"/>
      <c r="M48" s="122"/>
      <c r="N48" s="122"/>
      <c r="O48" s="122"/>
      <c r="P48" s="122">
        <f t="shared" si="10"/>
        <v>10000000</v>
      </c>
      <c r="Q48" s="2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</row>
    <row r="49" spans="1:525" s="22" customFormat="1" ht="31.5" hidden="1" customHeight="1" x14ac:dyDescent="0.25">
      <c r="A49" s="87" t="s">
        <v>158</v>
      </c>
      <c r="B49" s="42" t="str">
        <f>'дод 9'!A224</f>
        <v>7610</v>
      </c>
      <c r="C49" s="42" t="str">
        <f>'дод 9'!B224</f>
        <v>0411</v>
      </c>
      <c r="D49" s="36" t="str">
        <f>'дод 9'!C224</f>
        <v>Сприяння розвитку малого та середнього підприємництва</v>
      </c>
      <c r="E49" s="122">
        <f t="shared" si="9"/>
        <v>0</v>
      </c>
      <c r="F49" s="122"/>
      <c r="G49" s="122"/>
      <c r="H49" s="122"/>
      <c r="I49" s="122"/>
      <c r="J49" s="122">
        <f t="shared" si="12"/>
        <v>0</v>
      </c>
      <c r="K49" s="122"/>
      <c r="L49" s="122"/>
      <c r="M49" s="122"/>
      <c r="N49" s="122"/>
      <c r="O49" s="122"/>
      <c r="P49" s="122">
        <f t="shared" si="10"/>
        <v>0</v>
      </c>
      <c r="Q49" s="2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</row>
    <row r="50" spans="1:525" s="22" customFormat="1" ht="31.5" customHeight="1" x14ac:dyDescent="0.25">
      <c r="A50" s="87" t="s">
        <v>666</v>
      </c>
      <c r="B50" s="42" t="str">
        <f>'дод 9'!A225</f>
        <v>7640</v>
      </c>
      <c r="C50" s="42" t="str">
        <f>'дод 9'!B225</f>
        <v>0470</v>
      </c>
      <c r="D50" s="88" t="s">
        <v>413</v>
      </c>
      <c r="E50" s="122">
        <f t="shared" ref="E50" si="13">F50+I50</f>
        <v>0</v>
      </c>
      <c r="F50" s="122"/>
      <c r="G50" s="122"/>
      <c r="H50" s="122"/>
      <c r="I50" s="122"/>
      <c r="J50" s="122">
        <f t="shared" ref="J50" si="14">L50+O50</f>
        <v>20500000</v>
      </c>
      <c r="K50" s="122">
        <v>20500000</v>
      </c>
      <c r="L50" s="122"/>
      <c r="M50" s="122"/>
      <c r="N50" s="122"/>
      <c r="O50" s="122">
        <v>20500000</v>
      </c>
      <c r="P50" s="122">
        <f t="shared" ref="P50" si="15">E50+J50</f>
        <v>20500000</v>
      </c>
      <c r="Q50" s="2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</row>
    <row r="51" spans="1:525" s="22" customFormat="1" ht="33.75" customHeight="1" x14ac:dyDescent="0.25">
      <c r="A51" s="87" t="s">
        <v>159</v>
      </c>
      <c r="B51" s="42" t="str">
        <f>'дод 9'!A229</f>
        <v>7670</v>
      </c>
      <c r="C51" s="42" t="str">
        <f>'дод 9'!B229</f>
        <v>0490</v>
      </c>
      <c r="D51" s="36" t="str">
        <f>'дод 9'!C229</f>
        <v>Внески до статутного капіталу суб'єктів господарювання</v>
      </c>
      <c r="E51" s="122">
        <f t="shared" si="9"/>
        <v>0</v>
      </c>
      <c r="F51" s="122"/>
      <c r="G51" s="122"/>
      <c r="H51" s="122"/>
      <c r="I51" s="122"/>
      <c r="J51" s="122">
        <f t="shared" si="12"/>
        <v>1679790</v>
      </c>
      <c r="K51" s="122">
        <v>1679790</v>
      </c>
      <c r="L51" s="122"/>
      <c r="M51" s="122"/>
      <c r="N51" s="122"/>
      <c r="O51" s="122">
        <v>1679790</v>
      </c>
      <c r="P51" s="122">
        <f t="shared" si="10"/>
        <v>1679790</v>
      </c>
      <c r="Q51" s="2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</row>
    <row r="52" spans="1:525" s="22" customFormat="1" ht="34.5" customHeight="1" x14ac:dyDescent="0.25">
      <c r="A52" s="87" t="s">
        <v>244</v>
      </c>
      <c r="B52" s="42" t="str">
        <f>'дод 9'!A231</f>
        <v>7680</v>
      </c>
      <c r="C52" s="42" t="str">
        <f>'дод 9'!B231</f>
        <v>0490</v>
      </c>
      <c r="D52" s="36" t="str">
        <f>'дод 9'!C231</f>
        <v>Членські внески до асоціацій органів місцевого самоврядування</v>
      </c>
      <c r="E52" s="122">
        <f t="shared" si="9"/>
        <v>384500</v>
      </c>
      <c r="F52" s="122">
        <f>267000+50000+67500</f>
        <v>384500</v>
      </c>
      <c r="G52" s="122"/>
      <c r="H52" s="122"/>
      <c r="I52" s="122"/>
      <c r="J52" s="122">
        <f t="shared" si="12"/>
        <v>0</v>
      </c>
      <c r="K52" s="122"/>
      <c r="L52" s="122"/>
      <c r="M52" s="122"/>
      <c r="N52" s="122"/>
      <c r="O52" s="122"/>
      <c r="P52" s="122">
        <f t="shared" si="10"/>
        <v>384500</v>
      </c>
      <c r="Q52" s="2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</row>
    <row r="53" spans="1:525" s="22" customFormat="1" ht="126.75" customHeight="1" x14ac:dyDescent="0.25">
      <c r="A53" s="87" t="s">
        <v>296</v>
      </c>
      <c r="B53" s="42" t="str">
        <f>'дод 9'!A232</f>
        <v>7691</v>
      </c>
      <c r="C53" s="42" t="str">
        <f>'дод 9'!B232</f>
        <v>0490</v>
      </c>
      <c r="D53" s="36" t="str">
        <f>'дод 9'!C232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122">
        <f t="shared" si="9"/>
        <v>0</v>
      </c>
      <c r="F53" s="122"/>
      <c r="G53" s="122"/>
      <c r="H53" s="122"/>
      <c r="I53" s="122"/>
      <c r="J53" s="122">
        <f t="shared" si="12"/>
        <v>125000</v>
      </c>
      <c r="K53" s="122"/>
      <c r="L53" s="122">
        <v>125000</v>
      </c>
      <c r="M53" s="122"/>
      <c r="N53" s="122"/>
      <c r="O53" s="122"/>
      <c r="P53" s="122">
        <f t="shared" si="10"/>
        <v>125000</v>
      </c>
      <c r="Q53" s="2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</row>
    <row r="54" spans="1:525" s="22" customFormat="1" ht="23.25" customHeight="1" x14ac:dyDescent="0.25">
      <c r="A54" s="87" t="s">
        <v>237</v>
      </c>
      <c r="B54" s="42" t="str">
        <f>'дод 9'!A233</f>
        <v>7693</v>
      </c>
      <c r="C54" s="42" t="str">
        <f>'дод 9'!B233</f>
        <v>0490</v>
      </c>
      <c r="D54" s="36" t="str">
        <f>'дод 9'!C233</f>
        <v>Інші заходи, пов'язані з економічною діяльністю</v>
      </c>
      <c r="E54" s="122">
        <f t="shared" si="9"/>
        <v>1986330</v>
      </c>
      <c r="F54" s="122">
        <f>1686330+300000</f>
        <v>1986330</v>
      </c>
      <c r="G54" s="122"/>
      <c r="H54" s="122"/>
      <c r="I54" s="122"/>
      <c r="J54" s="122">
        <f t="shared" si="12"/>
        <v>0</v>
      </c>
      <c r="K54" s="122"/>
      <c r="L54" s="122"/>
      <c r="M54" s="122"/>
      <c r="N54" s="122"/>
      <c r="O54" s="122"/>
      <c r="P54" s="122">
        <f t="shared" si="10"/>
        <v>1986330</v>
      </c>
      <c r="Q54" s="2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</row>
    <row r="55" spans="1:525" s="22" customFormat="1" ht="34.5" customHeight="1" x14ac:dyDescent="0.25">
      <c r="A55" s="87" t="s">
        <v>160</v>
      </c>
      <c r="B55" s="42" t="str">
        <f>'дод 9'!A242</f>
        <v>8110</v>
      </c>
      <c r="C55" s="42" t="str">
        <f>'дод 9'!B242</f>
        <v>0320</v>
      </c>
      <c r="D55" s="36" t="str">
        <f>'дод 9'!C242</f>
        <v>Заходи із запобігання та ліквідації надзвичайних ситуацій та наслідків стихійного лиха</v>
      </c>
      <c r="E55" s="122">
        <f t="shared" si="9"/>
        <v>3530920</v>
      </c>
      <c r="F55" s="122">
        <f>530920+3000000</f>
        <v>3530920</v>
      </c>
      <c r="G55" s="122"/>
      <c r="H55" s="122">
        <v>20900</v>
      </c>
      <c r="I55" s="122"/>
      <c r="J55" s="122">
        <f t="shared" si="12"/>
        <v>5100000</v>
      </c>
      <c r="K55" s="122">
        <v>5100000</v>
      </c>
      <c r="L55" s="122"/>
      <c r="M55" s="122"/>
      <c r="N55" s="122"/>
      <c r="O55" s="122">
        <v>5100000</v>
      </c>
      <c r="P55" s="122">
        <f t="shared" si="10"/>
        <v>8630920</v>
      </c>
      <c r="Q55" s="2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</row>
    <row r="56" spans="1:525" s="22" customFormat="1" ht="21.75" customHeight="1" x14ac:dyDescent="0.25">
      <c r="A56" s="87" t="s">
        <v>220</v>
      </c>
      <c r="B56" s="42" t="str">
        <f>'дод 9'!A243</f>
        <v>8120</v>
      </c>
      <c r="C56" s="42" t="str">
        <f>'дод 9'!B243</f>
        <v>0320</v>
      </c>
      <c r="D56" s="36" t="str">
        <f>'дод 9'!C243</f>
        <v>Заходи з організації рятування на водах</v>
      </c>
      <c r="E56" s="122">
        <f t="shared" si="9"/>
        <v>2604200</v>
      </c>
      <c r="F56" s="122">
        <v>2604200</v>
      </c>
      <c r="G56" s="122">
        <v>1999500</v>
      </c>
      <c r="H56" s="122">
        <v>93800</v>
      </c>
      <c r="I56" s="122"/>
      <c r="J56" s="122">
        <f t="shared" si="12"/>
        <v>6100</v>
      </c>
      <c r="K56" s="122"/>
      <c r="L56" s="122">
        <v>6100</v>
      </c>
      <c r="M56" s="122"/>
      <c r="N56" s="122">
        <v>1600</v>
      </c>
      <c r="O56" s="122"/>
      <c r="P56" s="122">
        <f t="shared" si="10"/>
        <v>2610300</v>
      </c>
      <c r="Q56" s="2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</row>
    <row r="57" spans="1:525" s="24" customFormat="1" ht="63.75" hidden="1" customHeight="1" x14ac:dyDescent="0.25">
      <c r="A57" s="89"/>
      <c r="B57" s="78"/>
      <c r="C57" s="78"/>
      <c r="D57" s="77" t="str">
        <f>'дод 9'!C244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23">
        <f t="shared" si="9"/>
        <v>0</v>
      </c>
      <c r="F57" s="123"/>
      <c r="G57" s="123"/>
      <c r="H57" s="123"/>
      <c r="I57" s="123"/>
      <c r="J57" s="123">
        <f t="shared" si="12"/>
        <v>0</v>
      </c>
      <c r="K57" s="123"/>
      <c r="L57" s="123"/>
      <c r="M57" s="123"/>
      <c r="N57" s="123"/>
      <c r="O57" s="123"/>
      <c r="P57" s="123">
        <f t="shared" si="10"/>
        <v>0</v>
      </c>
      <c r="Q57" s="232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</row>
    <row r="58" spans="1:525" s="22" customFormat="1" ht="27" customHeight="1" x14ac:dyDescent="0.25">
      <c r="A58" s="87" t="s">
        <v>240</v>
      </c>
      <c r="B58" s="42" t="str">
        <f>'дод 9'!A246</f>
        <v>8230</v>
      </c>
      <c r="C58" s="42" t="str">
        <f>'дод 9'!B246</f>
        <v>0380</v>
      </c>
      <c r="D58" s="36" t="str">
        <f>'дод 9'!C246</f>
        <v>Інші заходи громадського порядку та безпеки</v>
      </c>
      <c r="E58" s="122">
        <f t="shared" si="9"/>
        <v>665100</v>
      </c>
      <c r="F58" s="122">
        <v>665100</v>
      </c>
      <c r="G58" s="122"/>
      <c r="H58" s="122">
        <v>491175</v>
      </c>
      <c r="I58" s="122"/>
      <c r="J58" s="122">
        <f t="shared" si="12"/>
        <v>0</v>
      </c>
      <c r="K58" s="122"/>
      <c r="L58" s="122"/>
      <c r="M58" s="122"/>
      <c r="N58" s="122"/>
      <c r="O58" s="122"/>
      <c r="P58" s="122">
        <f t="shared" si="10"/>
        <v>665100</v>
      </c>
      <c r="Q58" s="2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</row>
    <row r="59" spans="1:525" s="22" customFormat="1" ht="17.25" customHeight="1" x14ac:dyDescent="0.25">
      <c r="A59" s="87" t="s">
        <v>603</v>
      </c>
      <c r="B59" s="42">
        <f>'дод 9'!A247</f>
        <v>8240</v>
      </c>
      <c r="C59" s="42" t="str">
        <f>'дод 9'!B247</f>
        <v>0380</v>
      </c>
      <c r="D59" s="88" t="str">
        <f>'дод 9'!C247</f>
        <v>Заходи та роботи з територіальної оборони</v>
      </c>
      <c r="E59" s="122">
        <f t="shared" ref="E59" si="16">F59+I59</f>
        <v>20000000</v>
      </c>
      <c r="F59" s="122">
        <v>20000000</v>
      </c>
      <c r="G59" s="122"/>
      <c r="H59" s="122">
        <v>1000000</v>
      </c>
      <c r="I59" s="122"/>
      <c r="J59" s="122">
        <f t="shared" ref="J59" si="17">L59+O59</f>
        <v>0</v>
      </c>
      <c r="K59" s="122"/>
      <c r="L59" s="122"/>
      <c r="M59" s="122"/>
      <c r="N59" s="122"/>
      <c r="O59" s="122"/>
      <c r="P59" s="122">
        <f t="shared" ref="P59" si="18">E59+J59</f>
        <v>20000000</v>
      </c>
      <c r="Q59" s="23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</row>
    <row r="60" spans="1:525" s="22" customFormat="1" ht="31.5" x14ac:dyDescent="0.25">
      <c r="A60" s="56" t="s">
        <v>161</v>
      </c>
      <c r="B60" s="82" t="str">
        <f>'дод 9'!A250</f>
        <v>8340</v>
      </c>
      <c r="C60" s="82" t="str">
        <f>'дод 9'!B250</f>
        <v>0540</v>
      </c>
      <c r="D60" s="57" t="str">
        <f>'дод 9'!C250</f>
        <v>Природоохоронні заходи за рахунок цільових фондів</v>
      </c>
      <c r="E60" s="122">
        <f t="shared" si="9"/>
        <v>0</v>
      </c>
      <c r="F60" s="122"/>
      <c r="G60" s="122"/>
      <c r="H60" s="122"/>
      <c r="I60" s="122"/>
      <c r="J60" s="122">
        <f t="shared" si="12"/>
        <v>100000</v>
      </c>
      <c r="K60" s="122"/>
      <c r="L60" s="122">
        <v>100000</v>
      </c>
      <c r="M60" s="122"/>
      <c r="N60" s="122"/>
      <c r="O60" s="122"/>
      <c r="P60" s="122">
        <f t="shared" si="10"/>
        <v>100000</v>
      </c>
      <c r="Q60" s="2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</row>
    <row r="61" spans="1:525" s="22" customFormat="1" ht="15.75" hidden="1" customHeight="1" x14ac:dyDescent="0.25">
      <c r="A61" s="87" t="s">
        <v>251</v>
      </c>
      <c r="B61" s="42" t="str">
        <f>'дод 9'!A252</f>
        <v>8420</v>
      </c>
      <c r="C61" s="42" t="str">
        <f>'дод 9'!B252</f>
        <v>0830</v>
      </c>
      <c r="D61" s="36" t="str">
        <f>'дод 9'!C252</f>
        <v>Інші заходи у сфері засобів масової інформації</v>
      </c>
      <c r="E61" s="122">
        <f t="shared" si="9"/>
        <v>0</v>
      </c>
      <c r="F61" s="122"/>
      <c r="G61" s="122"/>
      <c r="H61" s="122"/>
      <c r="I61" s="122"/>
      <c r="J61" s="122">
        <f t="shared" si="12"/>
        <v>0</v>
      </c>
      <c r="K61" s="122"/>
      <c r="L61" s="122"/>
      <c r="M61" s="122"/>
      <c r="N61" s="122"/>
      <c r="O61" s="122"/>
      <c r="P61" s="122">
        <f t="shared" si="10"/>
        <v>0</v>
      </c>
      <c r="Q61" s="2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</row>
    <row r="62" spans="1:525" s="22" customFormat="1" ht="15.75" hidden="1" customHeight="1" x14ac:dyDescent="0.25">
      <c r="A62" s="87" t="s">
        <v>558</v>
      </c>
      <c r="B62" s="42">
        <v>9770</v>
      </c>
      <c r="C62" s="87" t="s">
        <v>44</v>
      </c>
      <c r="D62" s="36" t="s">
        <v>351</v>
      </c>
      <c r="E62" s="122">
        <f t="shared" si="9"/>
        <v>0</v>
      </c>
      <c r="F62" s="122"/>
      <c r="G62" s="122"/>
      <c r="H62" s="122"/>
      <c r="I62" s="122"/>
      <c r="J62" s="122">
        <f t="shared" si="12"/>
        <v>0</v>
      </c>
      <c r="K62" s="122"/>
      <c r="L62" s="122"/>
      <c r="M62" s="122"/>
      <c r="N62" s="122"/>
      <c r="O62" s="122"/>
      <c r="P62" s="122">
        <f t="shared" si="10"/>
        <v>0</v>
      </c>
      <c r="Q62" s="2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</row>
    <row r="63" spans="1:525" s="22" customFormat="1" ht="38.25" hidden="1" customHeight="1" x14ac:dyDescent="0.25">
      <c r="A63" s="87" t="s">
        <v>597</v>
      </c>
      <c r="B63" s="42">
        <v>8775</v>
      </c>
      <c r="C63" s="87" t="s">
        <v>92</v>
      </c>
      <c r="D63" s="36" t="s">
        <v>598</v>
      </c>
      <c r="E63" s="122">
        <f>F63</f>
        <v>0</v>
      </c>
      <c r="F63" s="122"/>
      <c r="G63" s="122"/>
      <c r="H63" s="122"/>
      <c r="I63" s="122"/>
      <c r="J63" s="122">
        <f t="shared" ref="J63:J64" si="19">L63+O63</f>
        <v>0</v>
      </c>
      <c r="K63" s="122"/>
      <c r="L63" s="122"/>
      <c r="M63" s="122"/>
      <c r="N63" s="122"/>
      <c r="O63" s="122"/>
      <c r="P63" s="122">
        <f t="shared" ref="P63:P64" si="20">E63+J63</f>
        <v>0</v>
      </c>
      <c r="Q63" s="2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</row>
    <row r="64" spans="1:525" s="22" customFormat="1" ht="15.75" hidden="1" customHeight="1" x14ac:dyDescent="0.25">
      <c r="A64" s="87" t="s">
        <v>558</v>
      </c>
      <c r="B64" s="42">
        <v>9770</v>
      </c>
      <c r="C64" s="87" t="s">
        <v>44</v>
      </c>
      <c r="D64" s="36" t="s">
        <v>351</v>
      </c>
      <c r="E64" s="122">
        <f>F64</f>
        <v>0</v>
      </c>
      <c r="F64" s="122"/>
      <c r="G64" s="122"/>
      <c r="H64" s="122"/>
      <c r="I64" s="122"/>
      <c r="J64" s="122">
        <f t="shared" si="19"/>
        <v>0</v>
      </c>
      <c r="K64" s="122"/>
      <c r="L64" s="122"/>
      <c r="M64" s="122"/>
      <c r="N64" s="122"/>
      <c r="O64" s="122"/>
      <c r="P64" s="122">
        <f t="shared" si="20"/>
        <v>0</v>
      </c>
      <c r="Q64" s="2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</row>
    <row r="65" spans="1:525" s="22" customFormat="1" ht="47.25" customHeight="1" x14ac:dyDescent="0.25">
      <c r="A65" s="87" t="s">
        <v>376</v>
      </c>
      <c r="B65" s="42">
        <v>9800</v>
      </c>
      <c r="C65" s="87" t="s">
        <v>44</v>
      </c>
      <c r="D65" s="36" t="s">
        <v>362</v>
      </c>
      <c r="E65" s="122">
        <f t="shared" si="9"/>
        <v>4258461</v>
      </c>
      <c r="F65" s="122">
        <f>1068461+3000000+140000+50000</f>
        <v>4258461</v>
      </c>
      <c r="G65" s="122"/>
      <c r="H65" s="122"/>
      <c r="I65" s="122"/>
      <c r="J65" s="122">
        <f t="shared" si="12"/>
        <v>1100000</v>
      </c>
      <c r="K65" s="122">
        <f>100000+680000+320000</f>
        <v>1100000</v>
      </c>
      <c r="L65" s="122"/>
      <c r="M65" s="122"/>
      <c r="N65" s="122"/>
      <c r="O65" s="122">
        <f>680000+100000+320000</f>
        <v>1100000</v>
      </c>
      <c r="P65" s="122">
        <f t="shared" si="10"/>
        <v>5358461</v>
      </c>
      <c r="Q65" s="2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</row>
    <row r="66" spans="1:525" s="27" customFormat="1" ht="37.5" customHeight="1" x14ac:dyDescent="0.25">
      <c r="A66" s="90" t="s">
        <v>162</v>
      </c>
      <c r="B66" s="39"/>
      <c r="C66" s="39"/>
      <c r="D66" s="91" t="s">
        <v>24</v>
      </c>
      <c r="E66" s="120">
        <f>E67</f>
        <v>1305972800</v>
      </c>
      <c r="F66" s="120">
        <f t="shared" ref="F66:J66" si="21">F67</f>
        <v>1305972800</v>
      </c>
      <c r="G66" s="120">
        <f t="shared" si="21"/>
        <v>882442400</v>
      </c>
      <c r="H66" s="120">
        <f t="shared" si="21"/>
        <v>134909700</v>
      </c>
      <c r="I66" s="120">
        <f t="shared" si="21"/>
        <v>0</v>
      </c>
      <c r="J66" s="120">
        <f t="shared" si="21"/>
        <v>134692578</v>
      </c>
      <c r="K66" s="120">
        <f t="shared" ref="K66" si="22">K67</f>
        <v>42969800</v>
      </c>
      <c r="L66" s="120">
        <f t="shared" ref="L66" si="23">L67</f>
        <v>91437298</v>
      </c>
      <c r="M66" s="120">
        <f t="shared" ref="M66" si="24">M67</f>
        <v>6365502</v>
      </c>
      <c r="N66" s="120">
        <f t="shared" ref="N66" si="25">N67</f>
        <v>6456855</v>
      </c>
      <c r="O66" s="120">
        <f t="shared" ref="O66:P66" si="26">O67</f>
        <v>43255280</v>
      </c>
      <c r="P66" s="120">
        <f t="shared" si="26"/>
        <v>1440665378</v>
      </c>
      <c r="Q66" s="2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2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</row>
    <row r="67" spans="1:525" s="34" customFormat="1" ht="33" customHeight="1" x14ac:dyDescent="0.25">
      <c r="A67" s="92" t="s">
        <v>163</v>
      </c>
      <c r="B67" s="66"/>
      <c r="C67" s="66"/>
      <c r="D67" s="68" t="s">
        <v>693</v>
      </c>
      <c r="E67" s="121">
        <f>E80+E81+E82+E84+E85+E86+E89+E91+E93+E96+E98+E102+E103+E104+E105+E107+E108+E109+E111+E113+E115+E117+E119+E120+E121+E123+E125+E128+E129+E130+E131+E133+E134+E99+E100+E127</f>
        <v>1305972800</v>
      </c>
      <c r="F67" s="121">
        <f t="shared" ref="F67:P67" si="27">F80+F81+F82+F84+F85+F86+F89+F91+F93+F96+F98+F102+F103+F104+F105+F107+F108+F109+F111+F113+F115+F117+F119+F120+F121+F123+F125+F128+F129+F130+F131+F133+F134+F99+F100+F127</f>
        <v>1305972800</v>
      </c>
      <c r="G67" s="121">
        <f t="shared" si="27"/>
        <v>882442400</v>
      </c>
      <c r="H67" s="121">
        <f t="shared" si="27"/>
        <v>134909700</v>
      </c>
      <c r="I67" s="121">
        <f t="shared" si="27"/>
        <v>0</v>
      </c>
      <c r="J67" s="121">
        <f t="shared" si="27"/>
        <v>134692578</v>
      </c>
      <c r="K67" s="121">
        <f t="shared" si="27"/>
        <v>42969800</v>
      </c>
      <c r="L67" s="121">
        <f t="shared" si="27"/>
        <v>91437298</v>
      </c>
      <c r="M67" s="121">
        <f t="shared" si="27"/>
        <v>6365502</v>
      </c>
      <c r="N67" s="121">
        <f t="shared" si="27"/>
        <v>6456855</v>
      </c>
      <c r="O67" s="121">
        <f t="shared" si="27"/>
        <v>43255280</v>
      </c>
      <c r="P67" s="121">
        <f t="shared" si="27"/>
        <v>1440665378</v>
      </c>
      <c r="Q67" s="232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</row>
    <row r="68" spans="1:525" s="179" customFormat="1" ht="31.5" customHeight="1" x14ac:dyDescent="0.25">
      <c r="A68" s="92"/>
      <c r="B68" s="66"/>
      <c r="C68" s="66"/>
      <c r="D68" s="68" t="s">
        <v>384</v>
      </c>
      <c r="E68" s="121">
        <f>E87+E90+E92+E101</f>
        <v>473793700</v>
      </c>
      <c r="F68" s="121">
        <f t="shared" ref="F68:P68" si="28">F87+F90+F92+F101</f>
        <v>473793700</v>
      </c>
      <c r="G68" s="121">
        <f t="shared" si="28"/>
        <v>388355500</v>
      </c>
      <c r="H68" s="121">
        <f t="shared" si="28"/>
        <v>0</v>
      </c>
      <c r="I68" s="121">
        <f t="shared" si="28"/>
        <v>0</v>
      </c>
      <c r="J68" s="121">
        <f t="shared" si="28"/>
        <v>0</v>
      </c>
      <c r="K68" s="121">
        <f t="shared" si="28"/>
        <v>0</v>
      </c>
      <c r="L68" s="121">
        <f t="shared" si="28"/>
        <v>0</v>
      </c>
      <c r="M68" s="121">
        <f t="shared" si="28"/>
        <v>0</v>
      </c>
      <c r="N68" s="121">
        <f t="shared" si="28"/>
        <v>0</v>
      </c>
      <c r="O68" s="121">
        <f t="shared" si="28"/>
        <v>0</v>
      </c>
      <c r="P68" s="121">
        <f t="shared" si="28"/>
        <v>473793700</v>
      </c>
      <c r="Q68" s="232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  <c r="IW68" s="178"/>
      <c r="IX68" s="178"/>
      <c r="IY68" s="178"/>
      <c r="IZ68" s="178"/>
      <c r="JA68" s="178"/>
      <c r="JB68" s="178"/>
      <c r="JC68" s="178"/>
      <c r="JD68" s="178"/>
      <c r="JE68" s="178"/>
      <c r="JF68" s="178"/>
      <c r="JG68" s="178"/>
      <c r="JH68" s="178"/>
      <c r="JI68" s="178"/>
      <c r="JJ68" s="178"/>
      <c r="JK68" s="178"/>
      <c r="JL68" s="178"/>
      <c r="JM68" s="178"/>
      <c r="JN68" s="178"/>
      <c r="JO68" s="178"/>
      <c r="JP68" s="178"/>
      <c r="JQ68" s="178"/>
      <c r="JR68" s="178"/>
      <c r="JS68" s="178"/>
      <c r="JT68" s="178"/>
      <c r="JU68" s="178"/>
      <c r="JV68" s="178"/>
      <c r="JW68" s="178"/>
      <c r="JX68" s="178"/>
      <c r="JY68" s="178"/>
      <c r="JZ68" s="178"/>
      <c r="KA68" s="178"/>
      <c r="KB68" s="178"/>
      <c r="KC68" s="178"/>
      <c r="KD68" s="178"/>
      <c r="KE68" s="178"/>
      <c r="KF68" s="178"/>
      <c r="KG68" s="178"/>
      <c r="KH68" s="178"/>
      <c r="KI68" s="178"/>
      <c r="KJ68" s="178"/>
      <c r="KK68" s="178"/>
      <c r="KL68" s="178"/>
      <c r="KM68" s="178"/>
      <c r="KN68" s="178"/>
      <c r="KO68" s="178"/>
      <c r="KP68" s="178"/>
      <c r="KQ68" s="178"/>
      <c r="KR68" s="178"/>
      <c r="KS68" s="178"/>
      <c r="KT68" s="178"/>
      <c r="KU68" s="178"/>
      <c r="KV68" s="178"/>
      <c r="KW68" s="178"/>
      <c r="KX68" s="178"/>
      <c r="KY68" s="178"/>
      <c r="KZ68" s="178"/>
      <c r="LA68" s="178"/>
      <c r="LB68" s="178"/>
      <c r="LC68" s="178"/>
      <c r="LD68" s="178"/>
      <c r="LE68" s="178"/>
      <c r="LF68" s="178"/>
      <c r="LG68" s="178"/>
      <c r="LH68" s="178"/>
      <c r="LI68" s="178"/>
      <c r="LJ68" s="178"/>
      <c r="LK68" s="178"/>
      <c r="LL68" s="178"/>
      <c r="LM68" s="178"/>
      <c r="LN68" s="178"/>
      <c r="LO68" s="178"/>
      <c r="LP68" s="178"/>
      <c r="LQ68" s="178"/>
      <c r="LR68" s="178"/>
      <c r="LS68" s="178"/>
      <c r="LT68" s="178"/>
      <c r="LU68" s="178"/>
      <c r="LV68" s="178"/>
      <c r="LW68" s="178"/>
      <c r="LX68" s="178"/>
      <c r="LY68" s="178"/>
      <c r="LZ68" s="178"/>
      <c r="MA68" s="178"/>
      <c r="MB68" s="178"/>
      <c r="MC68" s="178"/>
      <c r="MD68" s="178"/>
      <c r="ME68" s="178"/>
      <c r="MF68" s="178"/>
      <c r="MG68" s="178"/>
      <c r="MH68" s="178"/>
      <c r="MI68" s="178"/>
      <c r="MJ68" s="178"/>
      <c r="MK68" s="178"/>
      <c r="ML68" s="178"/>
      <c r="MM68" s="178"/>
      <c r="MN68" s="178"/>
      <c r="MO68" s="178"/>
      <c r="MP68" s="178"/>
      <c r="MQ68" s="178"/>
      <c r="MR68" s="178"/>
      <c r="MS68" s="178"/>
      <c r="MT68" s="178"/>
      <c r="MU68" s="178"/>
      <c r="MV68" s="178"/>
      <c r="MW68" s="178"/>
      <c r="MX68" s="178"/>
      <c r="MY68" s="178"/>
      <c r="MZ68" s="178"/>
      <c r="NA68" s="178"/>
      <c r="NB68" s="178"/>
      <c r="NC68" s="178"/>
      <c r="ND68" s="178"/>
      <c r="NE68" s="178"/>
      <c r="NF68" s="178"/>
      <c r="NG68" s="178"/>
      <c r="NH68" s="178"/>
      <c r="NI68" s="178"/>
      <c r="NJ68" s="178"/>
      <c r="NK68" s="178"/>
      <c r="NL68" s="178"/>
      <c r="NM68" s="178"/>
      <c r="NN68" s="178"/>
      <c r="NO68" s="178"/>
      <c r="NP68" s="178"/>
      <c r="NQ68" s="178"/>
      <c r="NR68" s="178"/>
      <c r="NS68" s="178"/>
      <c r="NT68" s="178"/>
      <c r="NU68" s="178"/>
      <c r="NV68" s="178"/>
      <c r="NW68" s="178"/>
      <c r="NX68" s="178"/>
      <c r="NY68" s="178"/>
      <c r="NZ68" s="178"/>
      <c r="OA68" s="178"/>
      <c r="OB68" s="178"/>
      <c r="OC68" s="178"/>
      <c r="OD68" s="178"/>
      <c r="OE68" s="178"/>
      <c r="OF68" s="178"/>
      <c r="OG68" s="178"/>
      <c r="OH68" s="178"/>
      <c r="OI68" s="178"/>
      <c r="OJ68" s="178"/>
      <c r="OK68" s="178"/>
      <c r="OL68" s="178"/>
      <c r="OM68" s="178"/>
      <c r="ON68" s="178"/>
      <c r="OO68" s="178"/>
      <c r="OP68" s="178"/>
      <c r="OQ68" s="178"/>
      <c r="OR68" s="178"/>
      <c r="OS68" s="178"/>
      <c r="OT68" s="178"/>
      <c r="OU68" s="178"/>
      <c r="OV68" s="178"/>
      <c r="OW68" s="178"/>
      <c r="OX68" s="178"/>
      <c r="OY68" s="178"/>
      <c r="OZ68" s="178"/>
      <c r="PA68" s="178"/>
      <c r="PB68" s="178"/>
      <c r="PC68" s="178"/>
      <c r="PD68" s="178"/>
      <c r="PE68" s="178"/>
      <c r="PF68" s="178"/>
      <c r="PG68" s="178"/>
      <c r="PH68" s="178"/>
      <c r="PI68" s="178"/>
      <c r="PJ68" s="178"/>
      <c r="PK68" s="178"/>
      <c r="PL68" s="178"/>
      <c r="PM68" s="178"/>
      <c r="PN68" s="178"/>
      <c r="PO68" s="178"/>
      <c r="PP68" s="178"/>
      <c r="PQ68" s="178"/>
      <c r="PR68" s="178"/>
      <c r="PS68" s="178"/>
      <c r="PT68" s="178"/>
      <c r="PU68" s="178"/>
      <c r="PV68" s="178"/>
      <c r="PW68" s="178"/>
      <c r="PX68" s="178"/>
      <c r="PY68" s="178"/>
      <c r="PZ68" s="178"/>
      <c r="QA68" s="178"/>
      <c r="QB68" s="178"/>
      <c r="QC68" s="178"/>
      <c r="QD68" s="178"/>
      <c r="QE68" s="178"/>
      <c r="QF68" s="178"/>
      <c r="QG68" s="178"/>
      <c r="QH68" s="178"/>
      <c r="QI68" s="178"/>
      <c r="QJ68" s="178"/>
      <c r="QK68" s="178"/>
      <c r="QL68" s="178"/>
      <c r="QM68" s="178"/>
      <c r="QN68" s="178"/>
      <c r="QO68" s="178"/>
      <c r="QP68" s="178"/>
      <c r="QQ68" s="178"/>
      <c r="QR68" s="178"/>
      <c r="QS68" s="178"/>
      <c r="QT68" s="178"/>
      <c r="QU68" s="178"/>
      <c r="QV68" s="178"/>
      <c r="QW68" s="178"/>
      <c r="QX68" s="178"/>
      <c r="QY68" s="178"/>
      <c r="QZ68" s="178"/>
      <c r="RA68" s="178"/>
      <c r="RB68" s="178"/>
      <c r="RC68" s="178"/>
      <c r="RD68" s="178"/>
      <c r="RE68" s="178"/>
      <c r="RF68" s="178"/>
      <c r="RG68" s="178"/>
      <c r="RH68" s="178"/>
      <c r="RI68" s="178"/>
      <c r="RJ68" s="178"/>
      <c r="RK68" s="178"/>
      <c r="RL68" s="178"/>
      <c r="RM68" s="178"/>
      <c r="RN68" s="178"/>
      <c r="RO68" s="178"/>
      <c r="RP68" s="178"/>
      <c r="RQ68" s="178"/>
      <c r="RR68" s="178"/>
      <c r="RS68" s="178"/>
      <c r="RT68" s="178"/>
      <c r="RU68" s="178"/>
      <c r="RV68" s="178"/>
      <c r="RW68" s="178"/>
      <c r="RX68" s="178"/>
      <c r="RY68" s="178"/>
      <c r="RZ68" s="178"/>
      <c r="SA68" s="178"/>
      <c r="SB68" s="178"/>
      <c r="SC68" s="178"/>
      <c r="SD68" s="178"/>
      <c r="SE68" s="178"/>
      <c r="SF68" s="178"/>
      <c r="SG68" s="178"/>
      <c r="SH68" s="178"/>
      <c r="SI68" s="178"/>
      <c r="SJ68" s="178"/>
      <c r="SK68" s="178"/>
      <c r="SL68" s="178"/>
      <c r="SM68" s="178"/>
      <c r="SN68" s="178"/>
      <c r="SO68" s="178"/>
      <c r="SP68" s="178"/>
      <c r="SQ68" s="178"/>
      <c r="SR68" s="178"/>
      <c r="SS68" s="178"/>
      <c r="ST68" s="178"/>
      <c r="SU68" s="178"/>
      <c r="SV68" s="178"/>
      <c r="SW68" s="178"/>
      <c r="SX68" s="178"/>
      <c r="SY68" s="178"/>
      <c r="SZ68" s="178"/>
      <c r="TA68" s="178"/>
      <c r="TB68" s="178"/>
      <c r="TC68" s="178"/>
      <c r="TD68" s="178"/>
      <c r="TE68" s="178"/>
    </row>
    <row r="69" spans="1:525" s="34" customFormat="1" ht="63" hidden="1" customHeight="1" x14ac:dyDescent="0.25">
      <c r="A69" s="92"/>
      <c r="B69" s="66"/>
      <c r="C69" s="66"/>
      <c r="D69" s="68" t="s">
        <v>383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232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</row>
    <row r="70" spans="1:525" s="34" customFormat="1" ht="31.5" hidden="1" customHeight="1" x14ac:dyDescent="0.25">
      <c r="A70" s="92"/>
      <c r="B70" s="66"/>
      <c r="C70" s="66"/>
      <c r="D70" s="68" t="s">
        <v>616</v>
      </c>
      <c r="E70" s="121">
        <f>E97</f>
        <v>0</v>
      </c>
      <c r="F70" s="121">
        <f t="shared" ref="F70:P70" si="29">F97</f>
        <v>0</v>
      </c>
      <c r="G70" s="121">
        <f t="shared" si="29"/>
        <v>0</v>
      </c>
      <c r="H70" s="121">
        <f t="shared" si="29"/>
        <v>0</v>
      </c>
      <c r="I70" s="121">
        <f t="shared" si="29"/>
        <v>0</v>
      </c>
      <c r="J70" s="121">
        <f t="shared" si="29"/>
        <v>0</v>
      </c>
      <c r="K70" s="121">
        <f t="shared" si="29"/>
        <v>0</v>
      </c>
      <c r="L70" s="121">
        <f t="shared" si="29"/>
        <v>0</v>
      </c>
      <c r="M70" s="121">
        <f t="shared" si="29"/>
        <v>0</v>
      </c>
      <c r="N70" s="121">
        <f t="shared" si="29"/>
        <v>0</v>
      </c>
      <c r="O70" s="121">
        <f t="shared" si="29"/>
        <v>0</v>
      </c>
      <c r="P70" s="121">
        <f t="shared" si="29"/>
        <v>0</v>
      </c>
      <c r="Q70" s="232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</row>
    <row r="71" spans="1:525" s="34" customFormat="1" ht="47.25" hidden="1" customHeight="1" x14ac:dyDescent="0.25">
      <c r="A71" s="92"/>
      <c r="B71" s="66"/>
      <c r="C71" s="66"/>
      <c r="D71" s="68" t="s">
        <v>379</v>
      </c>
      <c r="E71" s="121">
        <f>E88+E106</f>
        <v>0</v>
      </c>
      <c r="F71" s="121">
        <f t="shared" ref="F71:P71" si="30">F88+F106</f>
        <v>0</v>
      </c>
      <c r="G71" s="121">
        <f t="shared" si="30"/>
        <v>0</v>
      </c>
      <c r="H71" s="121">
        <f t="shared" si="30"/>
        <v>0</v>
      </c>
      <c r="I71" s="121">
        <f t="shared" si="30"/>
        <v>0</v>
      </c>
      <c r="J71" s="121">
        <f t="shared" si="30"/>
        <v>0</v>
      </c>
      <c r="K71" s="121">
        <f t="shared" si="30"/>
        <v>0</v>
      </c>
      <c r="L71" s="121">
        <f t="shared" si="30"/>
        <v>0</v>
      </c>
      <c r="M71" s="121">
        <f t="shared" si="30"/>
        <v>0</v>
      </c>
      <c r="N71" s="121">
        <f t="shared" si="30"/>
        <v>0</v>
      </c>
      <c r="O71" s="121">
        <f t="shared" si="30"/>
        <v>0</v>
      </c>
      <c r="P71" s="121">
        <f t="shared" si="30"/>
        <v>0</v>
      </c>
      <c r="Q71" s="232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</row>
    <row r="72" spans="1:525" s="34" customFormat="1" ht="45" hidden="1" customHeight="1" x14ac:dyDescent="0.25">
      <c r="A72" s="92"/>
      <c r="B72" s="66"/>
      <c r="C72" s="66"/>
      <c r="D72" s="68" t="s">
        <v>381</v>
      </c>
      <c r="E72" s="121"/>
      <c r="F72" s="121"/>
      <c r="G72" s="121">
        <f t="shared" ref="G72:O72" si="31">+G103</f>
        <v>0</v>
      </c>
      <c r="H72" s="121">
        <f t="shared" si="31"/>
        <v>0</v>
      </c>
      <c r="I72" s="121">
        <f t="shared" si="31"/>
        <v>0</v>
      </c>
      <c r="J72" s="121">
        <f t="shared" si="31"/>
        <v>0</v>
      </c>
      <c r="K72" s="121">
        <f t="shared" si="31"/>
        <v>0</v>
      </c>
      <c r="L72" s="121">
        <f t="shared" si="31"/>
        <v>0</v>
      </c>
      <c r="M72" s="121">
        <f t="shared" si="31"/>
        <v>0</v>
      </c>
      <c r="N72" s="121">
        <f t="shared" si="31"/>
        <v>0</v>
      </c>
      <c r="O72" s="121">
        <f t="shared" si="31"/>
        <v>0</v>
      </c>
      <c r="P72" s="121"/>
      <c r="Q72" s="232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</row>
    <row r="73" spans="1:525" s="34" customFormat="1" ht="63" hidden="1" customHeight="1" x14ac:dyDescent="0.25">
      <c r="A73" s="92"/>
      <c r="B73" s="66"/>
      <c r="C73" s="66"/>
      <c r="D73" s="68" t="s">
        <v>378</v>
      </c>
      <c r="E73" s="121">
        <f>E116</f>
        <v>0</v>
      </c>
      <c r="F73" s="121">
        <f t="shared" ref="F73:P73" si="32">F116</f>
        <v>0</v>
      </c>
      <c r="G73" s="121">
        <f t="shared" si="32"/>
        <v>0</v>
      </c>
      <c r="H73" s="121">
        <f t="shared" si="32"/>
        <v>0</v>
      </c>
      <c r="I73" s="121">
        <f t="shared" si="32"/>
        <v>0</v>
      </c>
      <c r="J73" s="121">
        <f t="shared" si="32"/>
        <v>0</v>
      </c>
      <c r="K73" s="121">
        <f t="shared" si="32"/>
        <v>0</v>
      </c>
      <c r="L73" s="121">
        <f t="shared" si="32"/>
        <v>0</v>
      </c>
      <c r="M73" s="121">
        <f t="shared" si="32"/>
        <v>0</v>
      </c>
      <c r="N73" s="121">
        <f t="shared" si="32"/>
        <v>0</v>
      </c>
      <c r="O73" s="121">
        <f t="shared" si="32"/>
        <v>0</v>
      </c>
      <c r="P73" s="121">
        <f t="shared" si="32"/>
        <v>0</v>
      </c>
      <c r="Q73" s="232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</row>
    <row r="74" spans="1:525" s="34" customFormat="1" ht="77.25" hidden="1" customHeight="1" x14ac:dyDescent="0.25">
      <c r="A74" s="92"/>
      <c r="B74" s="113"/>
      <c r="C74" s="66"/>
      <c r="D74" s="68" t="s">
        <v>495</v>
      </c>
      <c r="E74" s="121">
        <f>E118</f>
        <v>0</v>
      </c>
      <c r="F74" s="121">
        <f t="shared" ref="F74:P74" si="33">F118</f>
        <v>0</v>
      </c>
      <c r="G74" s="121">
        <f t="shared" si="33"/>
        <v>0</v>
      </c>
      <c r="H74" s="121">
        <f t="shared" si="33"/>
        <v>0</v>
      </c>
      <c r="I74" s="121">
        <f t="shared" si="33"/>
        <v>0</v>
      </c>
      <c r="J74" s="121">
        <f t="shared" si="33"/>
        <v>0</v>
      </c>
      <c r="K74" s="121">
        <f t="shared" si="33"/>
        <v>0</v>
      </c>
      <c r="L74" s="121">
        <f t="shared" si="33"/>
        <v>0</v>
      </c>
      <c r="M74" s="121">
        <f t="shared" si="33"/>
        <v>0</v>
      </c>
      <c r="N74" s="121">
        <f t="shared" si="33"/>
        <v>0</v>
      </c>
      <c r="O74" s="121">
        <f t="shared" si="33"/>
        <v>0</v>
      </c>
      <c r="P74" s="121">
        <f t="shared" si="33"/>
        <v>0</v>
      </c>
      <c r="Q74" s="232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</row>
    <row r="75" spans="1:525" s="34" customFormat="1" ht="31.5" hidden="1" customHeight="1" x14ac:dyDescent="0.25">
      <c r="A75" s="92"/>
      <c r="B75" s="66"/>
      <c r="C75" s="66"/>
      <c r="D75" s="68" t="s">
        <v>509</v>
      </c>
      <c r="E75" s="121">
        <f t="shared" ref="E75:P75" si="34">E95+E97+E132</f>
        <v>0</v>
      </c>
      <c r="F75" s="121">
        <f t="shared" si="34"/>
        <v>0</v>
      </c>
      <c r="G75" s="121">
        <f t="shared" si="34"/>
        <v>0</v>
      </c>
      <c r="H75" s="121">
        <f t="shared" si="34"/>
        <v>0</v>
      </c>
      <c r="I75" s="121">
        <f t="shared" si="34"/>
        <v>0</v>
      </c>
      <c r="J75" s="121">
        <f t="shared" si="34"/>
        <v>0</v>
      </c>
      <c r="K75" s="121">
        <f t="shared" si="34"/>
        <v>0</v>
      </c>
      <c r="L75" s="121">
        <f t="shared" si="34"/>
        <v>0</v>
      </c>
      <c r="M75" s="121">
        <f t="shared" si="34"/>
        <v>0</v>
      </c>
      <c r="N75" s="121">
        <f t="shared" si="34"/>
        <v>0</v>
      </c>
      <c r="O75" s="121">
        <f t="shared" si="34"/>
        <v>0</v>
      </c>
      <c r="P75" s="121">
        <f t="shared" si="34"/>
        <v>0</v>
      </c>
      <c r="Q75" s="232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</row>
    <row r="76" spans="1:525" s="34" customFormat="1" ht="78.75" hidden="1" customHeight="1" x14ac:dyDescent="0.25">
      <c r="A76" s="92"/>
      <c r="B76" s="66"/>
      <c r="C76" s="66"/>
      <c r="D76" s="68" t="s">
        <v>527</v>
      </c>
      <c r="E76" s="121">
        <f>E114</f>
        <v>0</v>
      </c>
      <c r="F76" s="121">
        <f t="shared" ref="F76:P76" si="35">F114</f>
        <v>0</v>
      </c>
      <c r="G76" s="121">
        <f t="shared" si="35"/>
        <v>0</v>
      </c>
      <c r="H76" s="121">
        <f t="shared" si="35"/>
        <v>0</v>
      </c>
      <c r="I76" s="121">
        <f t="shared" si="35"/>
        <v>0</v>
      </c>
      <c r="J76" s="121">
        <f t="shared" si="35"/>
        <v>0</v>
      </c>
      <c r="K76" s="121">
        <f t="shared" si="35"/>
        <v>0</v>
      </c>
      <c r="L76" s="121">
        <f t="shared" si="35"/>
        <v>0</v>
      </c>
      <c r="M76" s="121">
        <f t="shared" si="35"/>
        <v>0</v>
      </c>
      <c r="N76" s="121">
        <f t="shared" si="35"/>
        <v>0</v>
      </c>
      <c r="O76" s="121">
        <f t="shared" si="35"/>
        <v>0</v>
      </c>
      <c r="P76" s="121">
        <f t="shared" si="35"/>
        <v>0</v>
      </c>
      <c r="Q76" s="232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</row>
    <row r="77" spans="1:525" s="34" customFormat="1" ht="51.75" hidden="1" customHeight="1" x14ac:dyDescent="0.25">
      <c r="A77" s="84"/>
      <c r="B77" s="93"/>
      <c r="C77" s="94"/>
      <c r="D77" s="68" t="s">
        <v>553</v>
      </c>
      <c r="E77" s="121">
        <f>E110</f>
        <v>0</v>
      </c>
      <c r="F77" s="121">
        <f t="shared" ref="F77:P77" si="36">F110</f>
        <v>0</v>
      </c>
      <c r="G77" s="121">
        <f t="shared" si="36"/>
        <v>0</v>
      </c>
      <c r="H77" s="121">
        <f t="shared" si="36"/>
        <v>0</v>
      </c>
      <c r="I77" s="121">
        <f t="shared" si="36"/>
        <v>0</v>
      </c>
      <c r="J77" s="121">
        <f t="shared" si="36"/>
        <v>0</v>
      </c>
      <c r="K77" s="121">
        <f t="shared" si="36"/>
        <v>0</v>
      </c>
      <c r="L77" s="121">
        <f t="shared" si="36"/>
        <v>0</v>
      </c>
      <c r="M77" s="121">
        <f t="shared" si="36"/>
        <v>0</v>
      </c>
      <c r="N77" s="121">
        <f t="shared" si="36"/>
        <v>0</v>
      </c>
      <c r="O77" s="121">
        <f t="shared" si="36"/>
        <v>0</v>
      </c>
      <c r="P77" s="121">
        <f t="shared" si="36"/>
        <v>0</v>
      </c>
      <c r="Q77" s="232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</row>
    <row r="78" spans="1:525" s="34" customFormat="1" ht="65.25" hidden="1" customHeight="1" x14ac:dyDescent="0.25">
      <c r="A78" s="92"/>
      <c r="B78" s="66"/>
      <c r="C78" s="66"/>
      <c r="D78" s="107" t="s">
        <v>615</v>
      </c>
      <c r="E78" s="121">
        <f>E83+E126</f>
        <v>0</v>
      </c>
      <c r="F78" s="121">
        <f t="shared" ref="F78:P78" si="37">F83+F126</f>
        <v>0</v>
      </c>
      <c r="G78" s="121">
        <f t="shared" si="37"/>
        <v>0</v>
      </c>
      <c r="H78" s="121">
        <f t="shared" si="37"/>
        <v>0</v>
      </c>
      <c r="I78" s="121">
        <f t="shared" si="37"/>
        <v>0</v>
      </c>
      <c r="J78" s="121">
        <f t="shared" si="37"/>
        <v>0</v>
      </c>
      <c r="K78" s="121">
        <f t="shared" si="37"/>
        <v>0</v>
      </c>
      <c r="L78" s="121">
        <f t="shared" si="37"/>
        <v>0</v>
      </c>
      <c r="M78" s="121">
        <f t="shared" si="37"/>
        <v>0</v>
      </c>
      <c r="N78" s="121">
        <f t="shared" si="37"/>
        <v>0</v>
      </c>
      <c r="O78" s="121">
        <f t="shared" si="37"/>
        <v>0</v>
      </c>
      <c r="P78" s="121">
        <f t="shared" si="37"/>
        <v>0</v>
      </c>
      <c r="Q78" s="232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</row>
    <row r="79" spans="1:525" s="34" customFormat="1" ht="15.75" hidden="1" customHeight="1" x14ac:dyDescent="0.25">
      <c r="A79" s="92"/>
      <c r="B79" s="66"/>
      <c r="C79" s="66"/>
      <c r="D79" s="68" t="s">
        <v>389</v>
      </c>
      <c r="E79" s="121">
        <f>E112+E122+E124</f>
        <v>0</v>
      </c>
      <c r="F79" s="121">
        <f t="shared" ref="F79:P79" si="38">F112+F122+F124</f>
        <v>0</v>
      </c>
      <c r="G79" s="121">
        <f t="shared" si="38"/>
        <v>0</v>
      </c>
      <c r="H79" s="121">
        <f t="shared" si="38"/>
        <v>0</v>
      </c>
      <c r="I79" s="121">
        <f t="shared" si="38"/>
        <v>0</v>
      </c>
      <c r="J79" s="121">
        <f t="shared" si="38"/>
        <v>0</v>
      </c>
      <c r="K79" s="121">
        <f t="shared" si="38"/>
        <v>0</v>
      </c>
      <c r="L79" s="121">
        <f t="shared" si="38"/>
        <v>0</v>
      </c>
      <c r="M79" s="121">
        <f t="shared" si="38"/>
        <v>0</v>
      </c>
      <c r="N79" s="121">
        <f t="shared" si="38"/>
        <v>0</v>
      </c>
      <c r="O79" s="121">
        <f t="shared" si="38"/>
        <v>0</v>
      </c>
      <c r="P79" s="121">
        <f t="shared" si="38"/>
        <v>0</v>
      </c>
      <c r="Q79" s="232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</row>
    <row r="80" spans="1:525" s="22" customFormat="1" ht="45.75" customHeight="1" x14ac:dyDescent="0.25">
      <c r="A80" s="56" t="s">
        <v>164</v>
      </c>
      <c r="B80" s="82" t="str">
        <f>'дод 9'!A17</f>
        <v>0160</v>
      </c>
      <c r="C80" s="82" t="str">
        <f>'дод 9'!B17</f>
        <v>0111</v>
      </c>
      <c r="D80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80" s="122">
        <f t="shared" ref="E80:E134" si="39">F80+I80</f>
        <v>3849900</v>
      </c>
      <c r="F80" s="122">
        <v>3849900</v>
      </c>
      <c r="G80" s="122">
        <v>2888100</v>
      </c>
      <c r="H80" s="122">
        <v>91000</v>
      </c>
      <c r="I80" s="122"/>
      <c r="J80" s="122">
        <f>L80+O80</f>
        <v>0</v>
      </c>
      <c r="K80" s="122">
        <v>0</v>
      </c>
      <c r="L80" s="122"/>
      <c r="M80" s="122"/>
      <c r="N80" s="122"/>
      <c r="O80" s="122">
        <v>0</v>
      </c>
      <c r="P80" s="122">
        <f t="shared" ref="P80:P134" si="40">E80+J80</f>
        <v>3849900</v>
      </c>
      <c r="Q80" s="2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</row>
    <row r="81" spans="1:525" s="22" customFormat="1" ht="21.75" customHeight="1" x14ac:dyDescent="0.25">
      <c r="A81" s="56" t="s">
        <v>165</v>
      </c>
      <c r="B81" s="82" t="str">
        <f>'дод 9'!A35</f>
        <v>1010</v>
      </c>
      <c r="C81" s="82" t="str">
        <f>'дод 9'!B35</f>
        <v>0910</v>
      </c>
      <c r="D81" s="57" t="str">
        <f>'дод 9'!C35</f>
        <v>Надання дошкільної освіти</v>
      </c>
      <c r="E81" s="122">
        <f t="shared" si="39"/>
        <v>343462000</v>
      </c>
      <c r="F81" s="122">
        <v>343462000</v>
      </c>
      <c r="G81" s="122">
        <v>226074000</v>
      </c>
      <c r="H81" s="122">
        <v>43244500</v>
      </c>
      <c r="I81" s="122"/>
      <c r="J81" s="122">
        <f>L81+O81</f>
        <v>39292400</v>
      </c>
      <c r="K81" s="122">
        <f>18138600+1100000</f>
        <v>19238600</v>
      </c>
      <c r="L81" s="122">
        <v>20053800</v>
      </c>
      <c r="M81" s="122"/>
      <c r="N81" s="122"/>
      <c r="O81" s="122">
        <f>18138600+1100000</f>
        <v>19238600</v>
      </c>
      <c r="P81" s="122">
        <f t="shared" si="40"/>
        <v>382754400</v>
      </c>
      <c r="Q81" s="232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</row>
    <row r="82" spans="1:525" s="22" customFormat="1" ht="37.5" customHeight="1" x14ac:dyDescent="0.25">
      <c r="A82" s="56" t="s">
        <v>451</v>
      </c>
      <c r="B82" s="56">
        <f>'дод 9'!A37</f>
        <v>1021</v>
      </c>
      <c r="C82" s="82" t="str">
        <f>'дод 9'!B37</f>
        <v>0921</v>
      </c>
      <c r="D82" s="57" t="str">
        <f>'дод 9'!C37</f>
        <v>Надання загальної середньої освіти закладами загальної середньої освіти</v>
      </c>
      <c r="E82" s="122">
        <f t="shared" si="39"/>
        <v>235067000</v>
      </c>
      <c r="F82" s="122">
        <v>235067000</v>
      </c>
      <c r="G82" s="122">
        <v>121599000</v>
      </c>
      <c r="H82" s="122">
        <v>60900000</v>
      </c>
      <c r="I82" s="122"/>
      <c r="J82" s="122">
        <f t="shared" ref="J82:J134" si="41">L82+O82</f>
        <v>68241440</v>
      </c>
      <c r="K82" s="122">
        <f>8031200+1100000</f>
        <v>9131200</v>
      </c>
      <c r="L82" s="122">
        <v>59110240</v>
      </c>
      <c r="M82" s="122">
        <v>3250000</v>
      </c>
      <c r="N82" s="122">
        <v>1318160</v>
      </c>
      <c r="O82" s="122">
        <f>8031200+1100000</f>
        <v>9131200</v>
      </c>
      <c r="P82" s="122">
        <f t="shared" si="40"/>
        <v>303308440</v>
      </c>
      <c r="Q82" s="2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</row>
    <row r="83" spans="1:525" s="22" customFormat="1" ht="61.5" hidden="1" customHeight="1" x14ac:dyDescent="0.25">
      <c r="A83" s="56"/>
      <c r="B83" s="56"/>
      <c r="C83" s="82"/>
      <c r="D83" s="75" t="s">
        <v>615</v>
      </c>
      <c r="E83" s="122"/>
      <c r="F83" s="122"/>
      <c r="G83" s="122"/>
      <c r="H83" s="122"/>
      <c r="I83" s="122"/>
      <c r="J83" s="122">
        <f t="shared" si="41"/>
        <v>0</v>
      </c>
      <c r="K83" s="122"/>
      <c r="L83" s="122"/>
      <c r="M83" s="122"/>
      <c r="N83" s="122"/>
      <c r="O83" s="122"/>
      <c r="P83" s="122">
        <f t="shared" si="40"/>
        <v>0</v>
      </c>
      <c r="Q83" s="2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</row>
    <row r="84" spans="1:525" s="22" customFormat="1" ht="63" x14ac:dyDescent="0.25">
      <c r="A84" s="56" t="s">
        <v>453</v>
      </c>
      <c r="B84" s="82">
        <v>1022</v>
      </c>
      <c r="C84" s="56" t="s">
        <v>54</v>
      </c>
      <c r="D84" s="36" t="str">
        <f>'дод 9'!C45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84" s="122">
        <f t="shared" si="39"/>
        <v>16738700</v>
      </c>
      <c r="F84" s="122">
        <v>16738700</v>
      </c>
      <c r="G84" s="122">
        <v>9525000</v>
      </c>
      <c r="H84" s="122">
        <v>2560200</v>
      </c>
      <c r="I84" s="122"/>
      <c r="J84" s="122">
        <f t="shared" si="41"/>
        <v>0</v>
      </c>
      <c r="K84" s="122"/>
      <c r="L84" s="122"/>
      <c r="M84" s="122"/>
      <c r="N84" s="122"/>
      <c r="O84" s="122"/>
      <c r="P84" s="122">
        <f t="shared" si="40"/>
        <v>16738700</v>
      </c>
      <c r="Q84" s="2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</row>
    <row r="85" spans="1:525" s="22" customFormat="1" ht="68.25" customHeight="1" x14ac:dyDescent="0.25">
      <c r="A85" s="56" t="s">
        <v>548</v>
      </c>
      <c r="B85" s="82">
        <v>1025</v>
      </c>
      <c r="C85" s="56" t="s">
        <v>54</v>
      </c>
      <c r="D85" s="36" t="str">
        <f>'дод 9'!C47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v>
      </c>
      <c r="E85" s="122">
        <f t="shared" si="39"/>
        <v>12270100</v>
      </c>
      <c r="F85" s="122">
        <v>12270100</v>
      </c>
      <c r="G85" s="122">
        <v>8367700</v>
      </c>
      <c r="H85" s="122">
        <v>1262000</v>
      </c>
      <c r="I85" s="122"/>
      <c r="J85" s="122">
        <f t="shared" si="41"/>
        <v>0</v>
      </c>
      <c r="K85" s="122"/>
      <c r="L85" s="122"/>
      <c r="M85" s="122"/>
      <c r="N85" s="122"/>
      <c r="O85" s="122"/>
      <c r="P85" s="122">
        <f t="shared" si="40"/>
        <v>12270100</v>
      </c>
      <c r="Q85" s="2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</row>
    <row r="86" spans="1:525" s="191" customFormat="1" ht="37.5" customHeight="1" x14ac:dyDescent="0.25">
      <c r="A86" s="56" t="s">
        <v>455</v>
      </c>
      <c r="B86" s="82">
        <v>1031</v>
      </c>
      <c r="C86" s="56" t="s">
        <v>50</v>
      </c>
      <c r="D86" s="57" t="str">
        <f>'дод 9'!C48</f>
        <v xml:space="preserve">Надання загальної середньої освіти закладами загальної середньої освіти, у т.ч. за рахунок: </v>
      </c>
      <c r="E86" s="122">
        <f t="shared" si="39"/>
        <v>434093700</v>
      </c>
      <c r="F86" s="122">
        <v>434093700</v>
      </c>
      <c r="G86" s="122">
        <v>355814500</v>
      </c>
      <c r="H86" s="122"/>
      <c r="I86" s="122"/>
      <c r="J86" s="122">
        <f t="shared" si="41"/>
        <v>0</v>
      </c>
      <c r="K86" s="122"/>
      <c r="L86" s="122"/>
      <c r="M86" s="122"/>
      <c r="N86" s="122"/>
      <c r="O86" s="122"/>
      <c r="P86" s="122">
        <f t="shared" si="40"/>
        <v>434093700</v>
      </c>
      <c r="Q86" s="186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  <c r="GN86" s="190"/>
      <c r="GO86" s="190"/>
      <c r="GP86" s="190"/>
      <c r="GQ86" s="190"/>
      <c r="GR86" s="190"/>
      <c r="GS86" s="190"/>
      <c r="GT86" s="190"/>
      <c r="GU86" s="190"/>
      <c r="GV86" s="190"/>
      <c r="GW86" s="190"/>
      <c r="GX86" s="190"/>
      <c r="GY86" s="190"/>
      <c r="GZ86" s="190"/>
      <c r="HA86" s="190"/>
      <c r="HB86" s="190"/>
      <c r="HC86" s="190"/>
      <c r="HD86" s="190"/>
      <c r="HE86" s="190"/>
      <c r="HF86" s="190"/>
      <c r="HG86" s="190"/>
      <c r="HH86" s="190"/>
      <c r="HI86" s="190"/>
      <c r="HJ86" s="190"/>
      <c r="HK86" s="190"/>
      <c r="HL86" s="190"/>
      <c r="HM86" s="190"/>
      <c r="HN86" s="190"/>
      <c r="HO86" s="190"/>
      <c r="HP86" s="190"/>
      <c r="HQ86" s="190"/>
      <c r="HR86" s="190"/>
      <c r="HS86" s="190"/>
      <c r="HT86" s="190"/>
      <c r="HU86" s="190"/>
      <c r="HV86" s="190"/>
      <c r="HW86" s="190"/>
      <c r="HX86" s="190"/>
      <c r="HY86" s="190"/>
      <c r="HZ86" s="190"/>
      <c r="IA86" s="190"/>
      <c r="IB86" s="190"/>
      <c r="IC86" s="190"/>
      <c r="ID86" s="190"/>
      <c r="IE86" s="190"/>
      <c r="IF86" s="190"/>
      <c r="IG86" s="190"/>
      <c r="IH86" s="190"/>
      <c r="II86" s="190"/>
      <c r="IJ86" s="190"/>
      <c r="IK86" s="190"/>
      <c r="IL86" s="190"/>
      <c r="IM86" s="190"/>
      <c r="IN86" s="190"/>
      <c r="IO86" s="190"/>
      <c r="IP86" s="190"/>
      <c r="IQ86" s="190"/>
      <c r="IR86" s="190"/>
      <c r="IS86" s="190"/>
      <c r="IT86" s="190"/>
      <c r="IU86" s="190"/>
      <c r="IV86" s="190"/>
      <c r="IW86" s="190"/>
      <c r="IX86" s="190"/>
      <c r="IY86" s="190"/>
      <c r="IZ86" s="190"/>
      <c r="JA86" s="190"/>
      <c r="JB86" s="190"/>
      <c r="JC86" s="190"/>
      <c r="JD86" s="190"/>
      <c r="JE86" s="190"/>
      <c r="JF86" s="190"/>
      <c r="JG86" s="190"/>
      <c r="JH86" s="190"/>
      <c r="JI86" s="190"/>
      <c r="JJ86" s="190"/>
      <c r="JK86" s="190"/>
      <c r="JL86" s="190"/>
      <c r="JM86" s="190"/>
      <c r="JN86" s="190"/>
      <c r="JO86" s="190"/>
      <c r="JP86" s="190"/>
      <c r="JQ86" s="190"/>
      <c r="JR86" s="190"/>
      <c r="JS86" s="190"/>
      <c r="JT86" s="190"/>
      <c r="JU86" s="190"/>
      <c r="JV86" s="190"/>
      <c r="JW86" s="190"/>
      <c r="JX86" s="190"/>
      <c r="JY86" s="190"/>
      <c r="JZ86" s="190"/>
      <c r="KA86" s="190"/>
      <c r="KB86" s="190"/>
      <c r="KC86" s="190"/>
      <c r="KD86" s="190"/>
      <c r="KE86" s="190"/>
      <c r="KF86" s="190"/>
      <c r="KG86" s="190"/>
      <c r="KH86" s="190"/>
      <c r="KI86" s="190"/>
      <c r="KJ86" s="190"/>
      <c r="KK86" s="190"/>
      <c r="KL86" s="190"/>
      <c r="KM86" s="190"/>
      <c r="KN86" s="190"/>
      <c r="KO86" s="190"/>
      <c r="KP86" s="190"/>
      <c r="KQ86" s="190"/>
      <c r="KR86" s="190"/>
      <c r="KS86" s="190"/>
      <c r="KT86" s="190"/>
      <c r="KU86" s="190"/>
      <c r="KV86" s="190"/>
      <c r="KW86" s="190"/>
      <c r="KX86" s="190"/>
      <c r="KY86" s="190"/>
      <c r="KZ86" s="190"/>
      <c r="LA86" s="190"/>
      <c r="LB86" s="190"/>
      <c r="LC86" s="190"/>
      <c r="LD86" s="190"/>
      <c r="LE86" s="190"/>
      <c r="LF86" s="190"/>
      <c r="LG86" s="190"/>
      <c r="LH86" s="190"/>
      <c r="LI86" s="190"/>
      <c r="LJ86" s="190"/>
      <c r="LK86" s="190"/>
      <c r="LL86" s="190"/>
      <c r="LM86" s="190"/>
      <c r="LN86" s="190"/>
      <c r="LO86" s="190"/>
      <c r="LP86" s="190"/>
      <c r="LQ86" s="190"/>
      <c r="LR86" s="190"/>
      <c r="LS86" s="190"/>
      <c r="LT86" s="190"/>
      <c r="LU86" s="190"/>
      <c r="LV86" s="190"/>
      <c r="LW86" s="190"/>
      <c r="LX86" s="190"/>
      <c r="LY86" s="190"/>
      <c r="LZ86" s="190"/>
      <c r="MA86" s="190"/>
      <c r="MB86" s="190"/>
      <c r="MC86" s="190"/>
      <c r="MD86" s="190"/>
      <c r="ME86" s="190"/>
      <c r="MF86" s="190"/>
      <c r="MG86" s="190"/>
      <c r="MH86" s="190"/>
      <c r="MI86" s="190"/>
      <c r="MJ86" s="190"/>
      <c r="MK86" s="190"/>
      <c r="ML86" s="190"/>
      <c r="MM86" s="190"/>
      <c r="MN86" s="190"/>
      <c r="MO86" s="190"/>
      <c r="MP86" s="190"/>
      <c r="MQ86" s="190"/>
      <c r="MR86" s="190"/>
      <c r="MS86" s="190"/>
      <c r="MT86" s="190"/>
      <c r="MU86" s="190"/>
      <c r="MV86" s="190"/>
      <c r="MW86" s="190"/>
      <c r="MX86" s="190"/>
      <c r="MY86" s="190"/>
      <c r="MZ86" s="190"/>
      <c r="NA86" s="190"/>
      <c r="NB86" s="190"/>
      <c r="NC86" s="190"/>
      <c r="ND86" s="190"/>
      <c r="NE86" s="190"/>
      <c r="NF86" s="190"/>
      <c r="NG86" s="190"/>
      <c r="NH86" s="190"/>
      <c r="NI86" s="190"/>
      <c r="NJ86" s="190"/>
      <c r="NK86" s="190"/>
      <c r="NL86" s="190"/>
      <c r="NM86" s="190"/>
      <c r="NN86" s="190"/>
      <c r="NO86" s="190"/>
      <c r="NP86" s="190"/>
      <c r="NQ86" s="190"/>
      <c r="NR86" s="190"/>
      <c r="NS86" s="190"/>
      <c r="NT86" s="190"/>
      <c r="NU86" s="190"/>
      <c r="NV86" s="190"/>
      <c r="NW86" s="190"/>
      <c r="NX86" s="190"/>
      <c r="NY86" s="190"/>
      <c r="NZ86" s="190"/>
      <c r="OA86" s="190"/>
      <c r="OB86" s="190"/>
      <c r="OC86" s="190"/>
      <c r="OD86" s="190"/>
      <c r="OE86" s="190"/>
      <c r="OF86" s="190"/>
      <c r="OG86" s="190"/>
      <c r="OH86" s="190"/>
      <c r="OI86" s="190"/>
      <c r="OJ86" s="190"/>
      <c r="OK86" s="190"/>
      <c r="OL86" s="190"/>
      <c r="OM86" s="190"/>
      <c r="ON86" s="190"/>
      <c r="OO86" s="190"/>
      <c r="OP86" s="190"/>
      <c r="OQ86" s="190"/>
      <c r="OR86" s="190"/>
      <c r="OS86" s="190"/>
      <c r="OT86" s="190"/>
      <c r="OU86" s="190"/>
      <c r="OV86" s="190"/>
      <c r="OW86" s="190"/>
      <c r="OX86" s="190"/>
      <c r="OY86" s="190"/>
      <c r="OZ86" s="190"/>
      <c r="PA86" s="190"/>
      <c r="PB86" s="190"/>
      <c r="PC86" s="190"/>
      <c r="PD86" s="190"/>
      <c r="PE86" s="190"/>
      <c r="PF86" s="190"/>
      <c r="PG86" s="190"/>
      <c r="PH86" s="190"/>
      <c r="PI86" s="190"/>
      <c r="PJ86" s="190"/>
      <c r="PK86" s="190"/>
      <c r="PL86" s="190"/>
      <c r="PM86" s="190"/>
      <c r="PN86" s="190"/>
      <c r="PO86" s="190"/>
      <c r="PP86" s="190"/>
      <c r="PQ86" s="190"/>
      <c r="PR86" s="190"/>
      <c r="PS86" s="190"/>
      <c r="PT86" s="190"/>
      <c r="PU86" s="190"/>
      <c r="PV86" s="190"/>
      <c r="PW86" s="190"/>
      <c r="PX86" s="190"/>
      <c r="PY86" s="190"/>
      <c r="PZ86" s="190"/>
      <c r="QA86" s="190"/>
      <c r="QB86" s="190"/>
      <c r="QC86" s="190"/>
      <c r="QD86" s="190"/>
      <c r="QE86" s="190"/>
      <c r="QF86" s="190"/>
      <c r="QG86" s="190"/>
      <c r="QH86" s="190"/>
      <c r="QI86" s="190"/>
      <c r="QJ86" s="190"/>
      <c r="QK86" s="190"/>
      <c r="QL86" s="190"/>
      <c r="QM86" s="190"/>
      <c r="QN86" s="190"/>
      <c r="QO86" s="190"/>
      <c r="QP86" s="190"/>
      <c r="QQ86" s="190"/>
      <c r="QR86" s="190"/>
      <c r="QS86" s="190"/>
      <c r="QT86" s="190"/>
      <c r="QU86" s="190"/>
      <c r="QV86" s="190"/>
      <c r="QW86" s="190"/>
      <c r="QX86" s="190"/>
      <c r="QY86" s="190"/>
      <c r="QZ86" s="190"/>
      <c r="RA86" s="190"/>
      <c r="RB86" s="190"/>
      <c r="RC86" s="190"/>
      <c r="RD86" s="190"/>
      <c r="RE86" s="190"/>
      <c r="RF86" s="190"/>
      <c r="RG86" s="190"/>
      <c r="RH86" s="190"/>
      <c r="RI86" s="190"/>
      <c r="RJ86" s="190"/>
      <c r="RK86" s="190"/>
      <c r="RL86" s="190"/>
      <c r="RM86" s="190"/>
      <c r="RN86" s="190"/>
      <c r="RO86" s="190"/>
      <c r="RP86" s="190"/>
      <c r="RQ86" s="190"/>
      <c r="RR86" s="190"/>
      <c r="RS86" s="190"/>
      <c r="RT86" s="190"/>
      <c r="RU86" s="190"/>
      <c r="RV86" s="190"/>
      <c r="RW86" s="190"/>
      <c r="RX86" s="190"/>
      <c r="RY86" s="190"/>
      <c r="RZ86" s="190"/>
      <c r="SA86" s="190"/>
      <c r="SB86" s="190"/>
      <c r="SC86" s="190"/>
      <c r="SD86" s="190"/>
      <c r="SE86" s="190"/>
      <c r="SF86" s="190"/>
      <c r="SG86" s="190"/>
      <c r="SH86" s="190"/>
      <c r="SI86" s="190"/>
      <c r="SJ86" s="190"/>
      <c r="SK86" s="190"/>
      <c r="SL86" s="190"/>
      <c r="SM86" s="190"/>
      <c r="SN86" s="190"/>
      <c r="SO86" s="190"/>
      <c r="SP86" s="190"/>
      <c r="SQ86" s="190"/>
      <c r="SR86" s="190"/>
      <c r="SS86" s="190"/>
      <c r="ST86" s="190"/>
      <c r="SU86" s="190"/>
      <c r="SV86" s="190"/>
      <c r="SW86" s="190"/>
      <c r="SX86" s="190"/>
      <c r="SY86" s="190"/>
      <c r="SZ86" s="190"/>
      <c r="TA86" s="190"/>
      <c r="TB86" s="190"/>
      <c r="TC86" s="190"/>
      <c r="TD86" s="190"/>
      <c r="TE86" s="190"/>
    </row>
    <row r="87" spans="1:525" s="193" customFormat="1" ht="31.5" customHeight="1" x14ac:dyDescent="0.25">
      <c r="A87" s="74"/>
      <c r="B87" s="95"/>
      <c r="C87" s="95"/>
      <c r="D87" s="77" t="s">
        <v>384</v>
      </c>
      <c r="E87" s="123">
        <f t="shared" si="39"/>
        <v>434093700</v>
      </c>
      <c r="F87" s="123">
        <v>434093700</v>
      </c>
      <c r="G87" s="123">
        <v>355814500</v>
      </c>
      <c r="H87" s="123"/>
      <c r="I87" s="123"/>
      <c r="J87" s="123">
        <f t="shared" si="41"/>
        <v>0</v>
      </c>
      <c r="K87" s="123"/>
      <c r="L87" s="123"/>
      <c r="M87" s="123"/>
      <c r="N87" s="123"/>
      <c r="O87" s="123"/>
      <c r="P87" s="123">
        <f t="shared" si="40"/>
        <v>434093700</v>
      </c>
      <c r="Q87" s="186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2"/>
      <c r="GB87" s="192"/>
      <c r="GC87" s="192"/>
      <c r="GD87" s="192"/>
      <c r="GE87" s="192"/>
      <c r="GF87" s="192"/>
      <c r="GG87" s="192"/>
      <c r="GH87" s="192"/>
      <c r="GI87" s="192"/>
      <c r="GJ87" s="192"/>
      <c r="GK87" s="192"/>
      <c r="GL87" s="192"/>
      <c r="GM87" s="192"/>
      <c r="GN87" s="192"/>
      <c r="GO87" s="192"/>
      <c r="GP87" s="192"/>
      <c r="GQ87" s="192"/>
      <c r="GR87" s="192"/>
      <c r="GS87" s="192"/>
      <c r="GT87" s="192"/>
      <c r="GU87" s="192"/>
      <c r="GV87" s="192"/>
      <c r="GW87" s="192"/>
      <c r="GX87" s="192"/>
      <c r="GY87" s="192"/>
      <c r="GZ87" s="192"/>
      <c r="HA87" s="192"/>
      <c r="HB87" s="192"/>
      <c r="HC87" s="192"/>
      <c r="HD87" s="192"/>
      <c r="HE87" s="192"/>
      <c r="HF87" s="192"/>
      <c r="HG87" s="192"/>
      <c r="HH87" s="192"/>
      <c r="HI87" s="192"/>
      <c r="HJ87" s="192"/>
      <c r="HK87" s="192"/>
      <c r="HL87" s="192"/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92"/>
      <c r="HZ87" s="192"/>
      <c r="IA87" s="192"/>
      <c r="IB87" s="192"/>
      <c r="IC87" s="192"/>
      <c r="ID87" s="192"/>
      <c r="IE87" s="192"/>
      <c r="IF87" s="192"/>
      <c r="IG87" s="192"/>
      <c r="IH87" s="192"/>
      <c r="II87" s="192"/>
      <c r="IJ87" s="192"/>
      <c r="IK87" s="192"/>
      <c r="IL87" s="192"/>
      <c r="IM87" s="192"/>
      <c r="IN87" s="192"/>
      <c r="IO87" s="192"/>
      <c r="IP87" s="192"/>
      <c r="IQ87" s="192"/>
      <c r="IR87" s="192"/>
      <c r="IS87" s="192"/>
      <c r="IT87" s="192"/>
      <c r="IU87" s="192"/>
      <c r="IV87" s="192"/>
      <c r="IW87" s="192"/>
      <c r="IX87" s="192"/>
      <c r="IY87" s="192"/>
      <c r="IZ87" s="192"/>
      <c r="JA87" s="192"/>
      <c r="JB87" s="192"/>
      <c r="JC87" s="192"/>
      <c r="JD87" s="192"/>
      <c r="JE87" s="192"/>
      <c r="JF87" s="192"/>
      <c r="JG87" s="192"/>
      <c r="JH87" s="192"/>
      <c r="JI87" s="192"/>
      <c r="JJ87" s="192"/>
      <c r="JK87" s="192"/>
      <c r="JL87" s="192"/>
      <c r="JM87" s="192"/>
      <c r="JN87" s="192"/>
      <c r="JO87" s="192"/>
      <c r="JP87" s="192"/>
      <c r="JQ87" s="192"/>
      <c r="JR87" s="192"/>
      <c r="JS87" s="192"/>
      <c r="JT87" s="192"/>
      <c r="JU87" s="192"/>
      <c r="JV87" s="192"/>
      <c r="JW87" s="192"/>
      <c r="JX87" s="192"/>
      <c r="JY87" s="192"/>
      <c r="JZ87" s="192"/>
      <c r="KA87" s="192"/>
      <c r="KB87" s="192"/>
      <c r="KC87" s="192"/>
      <c r="KD87" s="192"/>
      <c r="KE87" s="192"/>
      <c r="KF87" s="192"/>
      <c r="KG87" s="192"/>
      <c r="KH87" s="192"/>
      <c r="KI87" s="192"/>
      <c r="KJ87" s="192"/>
      <c r="KK87" s="192"/>
      <c r="KL87" s="192"/>
      <c r="KM87" s="192"/>
      <c r="KN87" s="192"/>
      <c r="KO87" s="192"/>
      <c r="KP87" s="192"/>
      <c r="KQ87" s="192"/>
      <c r="KR87" s="192"/>
      <c r="KS87" s="192"/>
      <c r="KT87" s="192"/>
      <c r="KU87" s="192"/>
      <c r="KV87" s="192"/>
      <c r="KW87" s="192"/>
      <c r="KX87" s="192"/>
      <c r="KY87" s="192"/>
      <c r="KZ87" s="192"/>
      <c r="LA87" s="192"/>
      <c r="LB87" s="192"/>
      <c r="LC87" s="192"/>
      <c r="LD87" s="192"/>
      <c r="LE87" s="192"/>
      <c r="LF87" s="192"/>
      <c r="LG87" s="192"/>
      <c r="LH87" s="192"/>
      <c r="LI87" s="192"/>
      <c r="LJ87" s="192"/>
      <c r="LK87" s="192"/>
      <c r="LL87" s="192"/>
      <c r="LM87" s="192"/>
      <c r="LN87" s="192"/>
      <c r="LO87" s="192"/>
      <c r="LP87" s="192"/>
      <c r="LQ87" s="192"/>
      <c r="LR87" s="192"/>
      <c r="LS87" s="192"/>
      <c r="LT87" s="192"/>
      <c r="LU87" s="192"/>
      <c r="LV87" s="192"/>
      <c r="LW87" s="192"/>
      <c r="LX87" s="192"/>
      <c r="LY87" s="192"/>
      <c r="LZ87" s="192"/>
      <c r="MA87" s="192"/>
      <c r="MB87" s="192"/>
      <c r="MC87" s="192"/>
      <c r="MD87" s="192"/>
      <c r="ME87" s="192"/>
      <c r="MF87" s="192"/>
      <c r="MG87" s="192"/>
      <c r="MH87" s="192"/>
      <c r="MI87" s="192"/>
      <c r="MJ87" s="192"/>
      <c r="MK87" s="192"/>
      <c r="ML87" s="192"/>
      <c r="MM87" s="192"/>
      <c r="MN87" s="192"/>
      <c r="MO87" s="192"/>
      <c r="MP87" s="192"/>
      <c r="MQ87" s="192"/>
      <c r="MR87" s="192"/>
      <c r="MS87" s="192"/>
      <c r="MT87" s="192"/>
      <c r="MU87" s="192"/>
      <c r="MV87" s="192"/>
      <c r="MW87" s="192"/>
      <c r="MX87" s="192"/>
      <c r="MY87" s="192"/>
      <c r="MZ87" s="192"/>
      <c r="NA87" s="192"/>
      <c r="NB87" s="192"/>
      <c r="NC87" s="192"/>
      <c r="ND87" s="192"/>
      <c r="NE87" s="192"/>
      <c r="NF87" s="192"/>
      <c r="NG87" s="192"/>
      <c r="NH87" s="192"/>
      <c r="NI87" s="192"/>
      <c r="NJ87" s="192"/>
      <c r="NK87" s="192"/>
      <c r="NL87" s="192"/>
      <c r="NM87" s="192"/>
      <c r="NN87" s="192"/>
      <c r="NO87" s="192"/>
      <c r="NP87" s="192"/>
      <c r="NQ87" s="192"/>
      <c r="NR87" s="192"/>
      <c r="NS87" s="192"/>
      <c r="NT87" s="192"/>
      <c r="NU87" s="192"/>
      <c r="NV87" s="192"/>
      <c r="NW87" s="192"/>
      <c r="NX87" s="192"/>
      <c r="NY87" s="192"/>
      <c r="NZ87" s="192"/>
      <c r="OA87" s="192"/>
      <c r="OB87" s="192"/>
      <c r="OC87" s="192"/>
      <c r="OD87" s="192"/>
      <c r="OE87" s="192"/>
      <c r="OF87" s="192"/>
      <c r="OG87" s="192"/>
      <c r="OH87" s="192"/>
      <c r="OI87" s="192"/>
      <c r="OJ87" s="192"/>
      <c r="OK87" s="192"/>
      <c r="OL87" s="192"/>
      <c r="OM87" s="192"/>
      <c r="ON87" s="192"/>
      <c r="OO87" s="192"/>
      <c r="OP87" s="192"/>
      <c r="OQ87" s="192"/>
      <c r="OR87" s="192"/>
      <c r="OS87" s="192"/>
      <c r="OT87" s="192"/>
      <c r="OU87" s="192"/>
      <c r="OV87" s="192"/>
      <c r="OW87" s="192"/>
      <c r="OX87" s="192"/>
      <c r="OY87" s="192"/>
      <c r="OZ87" s="192"/>
      <c r="PA87" s="192"/>
      <c r="PB87" s="192"/>
      <c r="PC87" s="192"/>
      <c r="PD87" s="192"/>
      <c r="PE87" s="192"/>
      <c r="PF87" s="192"/>
      <c r="PG87" s="192"/>
      <c r="PH87" s="192"/>
      <c r="PI87" s="192"/>
      <c r="PJ87" s="192"/>
      <c r="PK87" s="192"/>
      <c r="PL87" s="192"/>
      <c r="PM87" s="192"/>
      <c r="PN87" s="192"/>
      <c r="PO87" s="192"/>
      <c r="PP87" s="192"/>
      <c r="PQ87" s="192"/>
      <c r="PR87" s="192"/>
      <c r="PS87" s="192"/>
      <c r="PT87" s="192"/>
      <c r="PU87" s="192"/>
      <c r="PV87" s="192"/>
      <c r="PW87" s="192"/>
      <c r="PX87" s="192"/>
      <c r="PY87" s="192"/>
      <c r="PZ87" s="192"/>
      <c r="QA87" s="192"/>
      <c r="QB87" s="192"/>
      <c r="QC87" s="192"/>
      <c r="QD87" s="192"/>
      <c r="QE87" s="192"/>
      <c r="QF87" s="192"/>
      <c r="QG87" s="192"/>
      <c r="QH87" s="192"/>
      <c r="QI87" s="192"/>
      <c r="QJ87" s="192"/>
      <c r="QK87" s="192"/>
      <c r="QL87" s="192"/>
      <c r="QM87" s="192"/>
      <c r="QN87" s="192"/>
      <c r="QO87" s="192"/>
      <c r="QP87" s="192"/>
      <c r="QQ87" s="192"/>
      <c r="QR87" s="192"/>
      <c r="QS87" s="192"/>
      <c r="QT87" s="192"/>
      <c r="QU87" s="192"/>
      <c r="QV87" s="192"/>
      <c r="QW87" s="192"/>
      <c r="QX87" s="192"/>
      <c r="QY87" s="192"/>
      <c r="QZ87" s="192"/>
      <c r="RA87" s="192"/>
      <c r="RB87" s="192"/>
      <c r="RC87" s="192"/>
      <c r="RD87" s="192"/>
      <c r="RE87" s="192"/>
      <c r="RF87" s="192"/>
      <c r="RG87" s="192"/>
      <c r="RH87" s="192"/>
      <c r="RI87" s="192"/>
      <c r="RJ87" s="192"/>
      <c r="RK87" s="192"/>
      <c r="RL87" s="192"/>
      <c r="RM87" s="192"/>
      <c r="RN87" s="192"/>
      <c r="RO87" s="192"/>
      <c r="RP87" s="192"/>
      <c r="RQ87" s="192"/>
      <c r="RR87" s="192"/>
      <c r="RS87" s="192"/>
      <c r="RT87" s="192"/>
      <c r="RU87" s="192"/>
      <c r="RV87" s="192"/>
      <c r="RW87" s="192"/>
      <c r="RX87" s="192"/>
      <c r="RY87" s="192"/>
      <c r="RZ87" s="192"/>
      <c r="SA87" s="192"/>
      <c r="SB87" s="192"/>
      <c r="SC87" s="192"/>
      <c r="SD87" s="192"/>
      <c r="SE87" s="192"/>
      <c r="SF87" s="192"/>
      <c r="SG87" s="192"/>
      <c r="SH87" s="192"/>
      <c r="SI87" s="192"/>
      <c r="SJ87" s="192"/>
      <c r="SK87" s="192"/>
      <c r="SL87" s="192"/>
      <c r="SM87" s="192"/>
      <c r="SN87" s="192"/>
      <c r="SO87" s="192"/>
      <c r="SP87" s="192"/>
      <c r="SQ87" s="192"/>
      <c r="SR87" s="192"/>
      <c r="SS87" s="192"/>
      <c r="ST87" s="192"/>
      <c r="SU87" s="192"/>
      <c r="SV87" s="192"/>
      <c r="SW87" s="192"/>
      <c r="SX87" s="192"/>
      <c r="SY87" s="192"/>
      <c r="SZ87" s="192"/>
      <c r="TA87" s="192"/>
      <c r="TB87" s="192"/>
      <c r="TC87" s="192"/>
      <c r="TD87" s="192"/>
      <c r="TE87" s="192"/>
    </row>
    <row r="88" spans="1:525" s="193" customFormat="1" ht="47.25" hidden="1" customHeight="1" x14ac:dyDescent="0.25">
      <c r="A88" s="74"/>
      <c r="B88" s="95"/>
      <c r="C88" s="95"/>
      <c r="D88" s="77" t="s">
        <v>379</v>
      </c>
      <c r="E88" s="123">
        <f t="shared" si="39"/>
        <v>0</v>
      </c>
      <c r="F88" s="123"/>
      <c r="G88" s="123"/>
      <c r="H88" s="123"/>
      <c r="I88" s="123"/>
      <c r="J88" s="123">
        <f t="shared" si="41"/>
        <v>0</v>
      </c>
      <c r="K88" s="123"/>
      <c r="L88" s="123"/>
      <c r="M88" s="123"/>
      <c r="N88" s="123"/>
      <c r="O88" s="123"/>
      <c r="P88" s="123">
        <f t="shared" si="40"/>
        <v>0</v>
      </c>
      <c r="Q88" s="186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  <c r="EG88" s="192"/>
      <c r="EH88" s="192"/>
      <c r="EI88" s="192"/>
      <c r="EJ88" s="192"/>
      <c r="EK88" s="192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2"/>
      <c r="FM88" s="192"/>
      <c r="FN88" s="192"/>
      <c r="FO88" s="192"/>
      <c r="FP88" s="192"/>
      <c r="FQ88" s="192"/>
      <c r="FR88" s="192"/>
      <c r="FS88" s="192"/>
      <c r="FT88" s="192"/>
      <c r="FU88" s="192"/>
      <c r="FV88" s="192"/>
      <c r="FW88" s="192"/>
      <c r="FX88" s="192"/>
      <c r="FY88" s="192"/>
      <c r="FZ88" s="192"/>
      <c r="GA88" s="192"/>
      <c r="GB88" s="192"/>
      <c r="GC88" s="192"/>
      <c r="GD88" s="192"/>
      <c r="GE88" s="192"/>
      <c r="GF88" s="192"/>
      <c r="GG88" s="192"/>
      <c r="GH88" s="192"/>
      <c r="GI88" s="192"/>
      <c r="GJ88" s="192"/>
      <c r="GK88" s="192"/>
      <c r="GL88" s="192"/>
      <c r="GM88" s="192"/>
      <c r="GN88" s="192"/>
      <c r="GO88" s="192"/>
      <c r="GP88" s="192"/>
      <c r="GQ88" s="192"/>
      <c r="GR88" s="192"/>
      <c r="GS88" s="192"/>
      <c r="GT88" s="192"/>
      <c r="GU88" s="192"/>
      <c r="GV88" s="192"/>
      <c r="GW88" s="192"/>
      <c r="GX88" s="192"/>
      <c r="GY88" s="192"/>
      <c r="GZ88" s="192"/>
      <c r="HA88" s="192"/>
      <c r="HB88" s="192"/>
      <c r="HC88" s="192"/>
      <c r="HD88" s="192"/>
      <c r="HE88" s="192"/>
      <c r="HF88" s="192"/>
      <c r="HG88" s="192"/>
      <c r="HH88" s="192"/>
      <c r="HI88" s="192"/>
      <c r="HJ88" s="192"/>
      <c r="HK88" s="192"/>
      <c r="HL88" s="192"/>
      <c r="HM88" s="192"/>
      <c r="HN88" s="192"/>
      <c r="HO88" s="192"/>
      <c r="HP88" s="192"/>
      <c r="HQ88" s="192"/>
      <c r="HR88" s="192"/>
      <c r="HS88" s="192"/>
      <c r="HT88" s="192"/>
      <c r="HU88" s="192"/>
      <c r="HV88" s="192"/>
      <c r="HW88" s="192"/>
      <c r="HX88" s="192"/>
      <c r="HY88" s="192"/>
      <c r="HZ88" s="192"/>
      <c r="IA88" s="192"/>
      <c r="IB88" s="192"/>
      <c r="IC88" s="192"/>
      <c r="ID88" s="192"/>
      <c r="IE88" s="192"/>
      <c r="IF88" s="192"/>
      <c r="IG88" s="192"/>
      <c r="IH88" s="192"/>
      <c r="II88" s="192"/>
      <c r="IJ88" s="192"/>
      <c r="IK88" s="192"/>
      <c r="IL88" s="192"/>
      <c r="IM88" s="192"/>
      <c r="IN88" s="192"/>
      <c r="IO88" s="192"/>
      <c r="IP88" s="192"/>
      <c r="IQ88" s="192"/>
      <c r="IR88" s="192"/>
      <c r="IS88" s="192"/>
      <c r="IT88" s="192"/>
      <c r="IU88" s="192"/>
      <c r="IV88" s="192"/>
      <c r="IW88" s="192"/>
      <c r="IX88" s="192"/>
      <c r="IY88" s="192"/>
      <c r="IZ88" s="192"/>
      <c r="JA88" s="192"/>
      <c r="JB88" s="192"/>
      <c r="JC88" s="192"/>
      <c r="JD88" s="192"/>
      <c r="JE88" s="192"/>
      <c r="JF88" s="192"/>
      <c r="JG88" s="192"/>
      <c r="JH88" s="192"/>
      <c r="JI88" s="192"/>
      <c r="JJ88" s="192"/>
      <c r="JK88" s="192"/>
      <c r="JL88" s="192"/>
      <c r="JM88" s="192"/>
      <c r="JN88" s="192"/>
      <c r="JO88" s="192"/>
      <c r="JP88" s="192"/>
      <c r="JQ88" s="192"/>
      <c r="JR88" s="192"/>
      <c r="JS88" s="192"/>
      <c r="JT88" s="192"/>
      <c r="JU88" s="192"/>
      <c r="JV88" s="192"/>
      <c r="JW88" s="192"/>
      <c r="JX88" s="192"/>
      <c r="JY88" s="192"/>
      <c r="JZ88" s="192"/>
      <c r="KA88" s="192"/>
      <c r="KB88" s="192"/>
      <c r="KC88" s="192"/>
      <c r="KD88" s="192"/>
      <c r="KE88" s="192"/>
      <c r="KF88" s="192"/>
      <c r="KG88" s="192"/>
      <c r="KH88" s="192"/>
      <c r="KI88" s="192"/>
      <c r="KJ88" s="192"/>
      <c r="KK88" s="192"/>
      <c r="KL88" s="192"/>
      <c r="KM88" s="192"/>
      <c r="KN88" s="192"/>
      <c r="KO88" s="192"/>
      <c r="KP88" s="192"/>
      <c r="KQ88" s="192"/>
      <c r="KR88" s="192"/>
      <c r="KS88" s="192"/>
      <c r="KT88" s="192"/>
      <c r="KU88" s="192"/>
      <c r="KV88" s="192"/>
      <c r="KW88" s="192"/>
      <c r="KX88" s="192"/>
      <c r="KY88" s="192"/>
      <c r="KZ88" s="192"/>
      <c r="LA88" s="192"/>
      <c r="LB88" s="192"/>
      <c r="LC88" s="192"/>
      <c r="LD88" s="192"/>
      <c r="LE88" s="192"/>
      <c r="LF88" s="192"/>
      <c r="LG88" s="192"/>
      <c r="LH88" s="192"/>
      <c r="LI88" s="192"/>
      <c r="LJ88" s="192"/>
      <c r="LK88" s="192"/>
      <c r="LL88" s="192"/>
      <c r="LM88" s="192"/>
      <c r="LN88" s="192"/>
      <c r="LO88" s="192"/>
      <c r="LP88" s="192"/>
      <c r="LQ88" s="192"/>
      <c r="LR88" s="192"/>
      <c r="LS88" s="192"/>
      <c r="LT88" s="192"/>
      <c r="LU88" s="192"/>
      <c r="LV88" s="192"/>
      <c r="LW88" s="192"/>
      <c r="LX88" s="192"/>
      <c r="LY88" s="192"/>
      <c r="LZ88" s="192"/>
      <c r="MA88" s="192"/>
      <c r="MB88" s="192"/>
      <c r="MC88" s="192"/>
      <c r="MD88" s="192"/>
      <c r="ME88" s="192"/>
      <c r="MF88" s="192"/>
      <c r="MG88" s="192"/>
      <c r="MH88" s="192"/>
      <c r="MI88" s="192"/>
      <c r="MJ88" s="192"/>
      <c r="MK88" s="192"/>
      <c r="ML88" s="192"/>
      <c r="MM88" s="192"/>
      <c r="MN88" s="192"/>
      <c r="MO88" s="192"/>
      <c r="MP88" s="192"/>
      <c r="MQ88" s="192"/>
      <c r="MR88" s="192"/>
      <c r="MS88" s="192"/>
      <c r="MT88" s="192"/>
      <c r="MU88" s="192"/>
      <c r="MV88" s="192"/>
      <c r="MW88" s="192"/>
      <c r="MX88" s="192"/>
      <c r="MY88" s="192"/>
      <c r="MZ88" s="192"/>
      <c r="NA88" s="192"/>
      <c r="NB88" s="192"/>
      <c r="NC88" s="192"/>
      <c r="ND88" s="192"/>
      <c r="NE88" s="192"/>
      <c r="NF88" s="192"/>
      <c r="NG88" s="192"/>
      <c r="NH88" s="192"/>
      <c r="NI88" s="192"/>
      <c r="NJ88" s="192"/>
      <c r="NK88" s="192"/>
      <c r="NL88" s="192"/>
      <c r="NM88" s="192"/>
      <c r="NN88" s="192"/>
      <c r="NO88" s="192"/>
      <c r="NP88" s="192"/>
      <c r="NQ88" s="192"/>
      <c r="NR88" s="192"/>
      <c r="NS88" s="192"/>
      <c r="NT88" s="192"/>
      <c r="NU88" s="192"/>
      <c r="NV88" s="192"/>
      <c r="NW88" s="192"/>
      <c r="NX88" s="192"/>
      <c r="NY88" s="192"/>
      <c r="NZ88" s="192"/>
      <c r="OA88" s="192"/>
      <c r="OB88" s="192"/>
      <c r="OC88" s="192"/>
      <c r="OD88" s="192"/>
      <c r="OE88" s="192"/>
      <c r="OF88" s="192"/>
      <c r="OG88" s="192"/>
      <c r="OH88" s="192"/>
      <c r="OI88" s="192"/>
      <c r="OJ88" s="192"/>
      <c r="OK88" s="192"/>
      <c r="OL88" s="192"/>
      <c r="OM88" s="192"/>
      <c r="ON88" s="192"/>
      <c r="OO88" s="192"/>
      <c r="OP88" s="192"/>
      <c r="OQ88" s="192"/>
      <c r="OR88" s="192"/>
      <c r="OS88" s="192"/>
      <c r="OT88" s="192"/>
      <c r="OU88" s="192"/>
      <c r="OV88" s="192"/>
      <c r="OW88" s="192"/>
      <c r="OX88" s="192"/>
      <c r="OY88" s="192"/>
      <c r="OZ88" s="192"/>
      <c r="PA88" s="192"/>
      <c r="PB88" s="192"/>
      <c r="PC88" s="192"/>
      <c r="PD88" s="192"/>
      <c r="PE88" s="192"/>
      <c r="PF88" s="192"/>
      <c r="PG88" s="192"/>
      <c r="PH88" s="192"/>
      <c r="PI88" s="192"/>
      <c r="PJ88" s="192"/>
      <c r="PK88" s="192"/>
      <c r="PL88" s="192"/>
      <c r="PM88" s="192"/>
      <c r="PN88" s="192"/>
      <c r="PO88" s="192"/>
      <c r="PP88" s="192"/>
      <c r="PQ88" s="192"/>
      <c r="PR88" s="192"/>
      <c r="PS88" s="192"/>
      <c r="PT88" s="192"/>
      <c r="PU88" s="192"/>
      <c r="PV88" s="192"/>
      <c r="PW88" s="192"/>
      <c r="PX88" s="192"/>
      <c r="PY88" s="192"/>
      <c r="PZ88" s="192"/>
      <c r="QA88" s="192"/>
      <c r="QB88" s="192"/>
      <c r="QC88" s="192"/>
      <c r="QD88" s="192"/>
      <c r="QE88" s="192"/>
      <c r="QF88" s="192"/>
      <c r="QG88" s="192"/>
      <c r="QH88" s="192"/>
      <c r="QI88" s="192"/>
      <c r="QJ88" s="192"/>
      <c r="QK88" s="192"/>
      <c r="QL88" s="192"/>
      <c r="QM88" s="192"/>
      <c r="QN88" s="192"/>
      <c r="QO88" s="192"/>
      <c r="QP88" s="192"/>
      <c r="QQ88" s="192"/>
      <c r="QR88" s="192"/>
      <c r="QS88" s="192"/>
      <c r="QT88" s="192"/>
      <c r="QU88" s="192"/>
      <c r="QV88" s="192"/>
      <c r="QW88" s="192"/>
      <c r="QX88" s="192"/>
      <c r="QY88" s="192"/>
      <c r="QZ88" s="192"/>
      <c r="RA88" s="192"/>
      <c r="RB88" s="192"/>
      <c r="RC88" s="192"/>
      <c r="RD88" s="192"/>
      <c r="RE88" s="192"/>
      <c r="RF88" s="192"/>
      <c r="RG88" s="192"/>
      <c r="RH88" s="192"/>
      <c r="RI88" s="192"/>
      <c r="RJ88" s="192"/>
      <c r="RK88" s="192"/>
      <c r="RL88" s="192"/>
      <c r="RM88" s="192"/>
      <c r="RN88" s="192"/>
      <c r="RO88" s="192"/>
      <c r="RP88" s="192"/>
      <c r="RQ88" s="192"/>
      <c r="RR88" s="192"/>
      <c r="RS88" s="192"/>
      <c r="RT88" s="192"/>
      <c r="RU88" s="192"/>
      <c r="RV88" s="192"/>
      <c r="RW88" s="192"/>
      <c r="RX88" s="192"/>
      <c r="RY88" s="192"/>
      <c r="RZ88" s="192"/>
      <c r="SA88" s="192"/>
      <c r="SB88" s="192"/>
      <c r="SC88" s="192"/>
      <c r="SD88" s="192"/>
      <c r="SE88" s="192"/>
      <c r="SF88" s="192"/>
      <c r="SG88" s="192"/>
      <c r="SH88" s="192"/>
      <c r="SI88" s="192"/>
      <c r="SJ88" s="192"/>
      <c r="SK88" s="192"/>
      <c r="SL88" s="192"/>
      <c r="SM88" s="192"/>
      <c r="SN88" s="192"/>
      <c r="SO88" s="192"/>
      <c r="SP88" s="192"/>
      <c r="SQ88" s="192"/>
      <c r="SR88" s="192"/>
      <c r="SS88" s="192"/>
      <c r="ST88" s="192"/>
      <c r="SU88" s="192"/>
      <c r="SV88" s="192"/>
      <c r="SW88" s="192"/>
      <c r="SX88" s="192"/>
      <c r="SY88" s="192"/>
      <c r="SZ88" s="192"/>
      <c r="TA88" s="192"/>
      <c r="TB88" s="192"/>
      <c r="TC88" s="192"/>
      <c r="TD88" s="192"/>
      <c r="TE88" s="192"/>
    </row>
    <row r="89" spans="1:525" s="191" customFormat="1" ht="65.25" customHeight="1" x14ac:dyDescent="0.25">
      <c r="A89" s="56" t="s">
        <v>456</v>
      </c>
      <c r="B89" s="56" t="s">
        <v>457</v>
      </c>
      <c r="C89" s="56" t="s">
        <v>54</v>
      </c>
      <c r="D89" s="57" t="str">
        <f>'дод 9'!C51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v>
      </c>
      <c r="E89" s="122">
        <f t="shared" si="39"/>
        <v>16318700</v>
      </c>
      <c r="F89" s="122">
        <v>16318700</v>
      </c>
      <c r="G89" s="122">
        <v>13376000</v>
      </c>
      <c r="H89" s="122"/>
      <c r="I89" s="122"/>
      <c r="J89" s="122">
        <f t="shared" si="41"/>
        <v>0</v>
      </c>
      <c r="K89" s="122"/>
      <c r="L89" s="122"/>
      <c r="M89" s="122"/>
      <c r="N89" s="122"/>
      <c r="O89" s="122"/>
      <c r="P89" s="122">
        <f t="shared" si="40"/>
        <v>16318700</v>
      </c>
      <c r="Q89" s="186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190"/>
      <c r="EP89" s="190"/>
      <c r="EQ89" s="190"/>
      <c r="ER89" s="190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0"/>
      <c r="FO89" s="190"/>
      <c r="FP89" s="190"/>
      <c r="FQ89" s="190"/>
      <c r="FR89" s="190"/>
      <c r="FS89" s="190"/>
      <c r="FT89" s="190"/>
      <c r="FU89" s="190"/>
      <c r="FV89" s="190"/>
      <c r="FW89" s="190"/>
      <c r="FX89" s="190"/>
      <c r="FY89" s="190"/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  <c r="GN89" s="190"/>
      <c r="GO89" s="190"/>
      <c r="GP89" s="190"/>
      <c r="GQ89" s="190"/>
      <c r="GR89" s="190"/>
      <c r="GS89" s="190"/>
      <c r="GT89" s="190"/>
      <c r="GU89" s="190"/>
      <c r="GV89" s="190"/>
      <c r="GW89" s="190"/>
      <c r="GX89" s="190"/>
      <c r="GY89" s="190"/>
      <c r="GZ89" s="190"/>
      <c r="HA89" s="190"/>
      <c r="HB89" s="190"/>
      <c r="HC89" s="190"/>
      <c r="HD89" s="190"/>
      <c r="HE89" s="190"/>
      <c r="HF89" s="190"/>
      <c r="HG89" s="190"/>
      <c r="HH89" s="190"/>
      <c r="HI89" s="190"/>
      <c r="HJ89" s="190"/>
      <c r="HK89" s="190"/>
      <c r="HL89" s="190"/>
      <c r="HM89" s="190"/>
      <c r="HN89" s="190"/>
      <c r="HO89" s="190"/>
      <c r="HP89" s="190"/>
      <c r="HQ89" s="190"/>
      <c r="HR89" s="190"/>
      <c r="HS89" s="190"/>
      <c r="HT89" s="190"/>
      <c r="HU89" s="190"/>
      <c r="HV89" s="190"/>
      <c r="HW89" s="190"/>
      <c r="HX89" s="190"/>
      <c r="HY89" s="190"/>
      <c r="HZ89" s="190"/>
      <c r="IA89" s="190"/>
      <c r="IB89" s="190"/>
      <c r="IC89" s="190"/>
      <c r="ID89" s="190"/>
      <c r="IE89" s="190"/>
      <c r="IF89" s="190"/>
      <c r="IG89" s="190"/>
      <c r="IH89" s="190"/>
      <c r="II89" s="190"/>
      <c r="IJ89" s="190"/>
      <c r="IK89" s="190"/>
      <c r="IL89" s="190"/>
      <c r="IM89" s="190"/>
      <c r="IN89" s="190"/>
      <c r="IO89" s="190"/>
      <c r="IP89" s="190"/>
      <c r="IQ89" s="190"/>
      <c r="IR89" s="190"/>
      <c r="IS89" s="190"/>
      <c r="IT89" s="190"/>
      <c r="IU89" s="190"/>
      <c r="IV89" s="190"/>
      <c r="IW89" s="190"/>
      <c r="IX89" s="190"/>
      <c r="IY89" s="190"/>
      <c r="IZ89" s="190"/>
      <c r="JA89" s="190"/>
      <c r="JB89" s="190"/>
      <c r="JC89" s="190"/>
      <c r="JD89" s="190"/>
      <c r="JE89" s="190"/>
      <c r="JF89" s="190"/>
      <c r="JG89" s="190"/>
      <c r="JH89" s="190"/>
      <c r="JI89" s="190"/>
      <c r="JJ89" s="190"/>
      <c r="JK89" s="190"/>
      <c r="JL89" s="190"/>
      <c r="JM89" s="190"/>
      <c r="JN89" s="190"/>
      <c r="JO89" s="190"/>
      <c r="JP89" s="190"/>
      <c r="JQ89" s="190"/>
      <c r="JR89" s="190"/>
      <c r="JS89" s="190"/>
      <c r="JT89" s="190"/>
      <c r="JU89" s="190"/>
      <c r="JV89" s="190"/>
      <c r="JW89" s="190"/>
      <c r="JX89" s="190"/>
      <c r="JY89" s="190"/>
      <c r="JZ89" s="190"/>
      <c r="KA89" s="190"/>
      <c r="KB89" s="190"/>
      <c r="KC89" s="190"/>
      <c r="KD89" s="190"/>
      <c r="KE89" s="190"/>
      <c r="KF89" s="190"/>
      <c r="KG89" s="190"/>
      <c r="KH89" s="190"/>
      <c r="KI89" s="190"/>
      <c r="KJ89" s="190"/>
      <c r="KK89" s="190"/>
      <c r="KL89" s="190"/>
      <c r="KM89" s="190"/>
      <c r="KN89" s="190"/>
      <c r="KO89" s="190"/>
      <c r="KP89" s="190"/>
      <c r="KQ89" s="190"/>
      <c r="KR89" s="190"/>
      <c r="KS89" s="190"/>
      <c r="KT89" s="190"/>
      <c r="KU89" s="190"/>
      <c r="KV89" s="190"/>
      <c r="KW89" s="190"/>
      <c r="KX89" s="190"/>
      <c r="KY89" s="190"/>
      <c r="KZ89" s="190"/>
      <c r="LA89" s="190"/>
      <c r="LB89" s="190"/>
      <c r="LC89" s="190"/>
      <c r="LD89" s="190"/>
      <c r="LE89" s="190"/>
      <c r="LF89" s="190"/>
      <c r="LG89" s="190"/>
      <c r="LH89" s="190"/>
      <c r="LI89" s="190"/>
      <c r="LJ89" s="190"/>
      <c r="LK89" s="190"/>
      <c r="LL89" s="190"/>
      <c r="LM89" s="190"/>
      <c r="LN89" s="190"/>
      <c r="LO89" s="190"/>
      <c r="LP89" s="190"/>
      <c r="LQ89" s="190"/>
      <c r="LR89" s="190"/>
      <c r="LS89" s="190"/>
      <c r="LT89" s="190"/>
      <c r="LU89" s="190"/>
      <c r="LV89" s="190"/>
      <c r="LW89" s="190"/>
      <c r="LX89" s="190"/>
      <c r="LY89" s="190"/>
      <c r="LZ89" s="190"/>
      <c r="MA89" s="190"/>
      <c r="MB89" s="190"/>
      <c r="MC89" s="190"/>
      <c r="MD89" s="190"/>
      <c r="ME89" s="190"/>
      <c r="MF89" s="190"/>
      <c r="MG89" s="190"/>
      <c r="MH89" s="190"/>
      <c r="MI89" s="190"/>
      <c r="MJ89" s="190"/>
      <c r="MK89" s="190"/>
      <c r="ML89" s="190"/>
      <c r="MM89" s="190"/>
      <c r="MN89" s="190"/>
      <c r="MO89" s="190"/>
      <c r="MP89" s="190"/>
      <c r="MQ89" s="190"/>
      <c r="MR89" s="190"/>
      <c r="MS89" s="190"/>
      <c r="MT89" s="190"/>
      <c r="MU89" s="190"/>
      <c r="MV89" s="190"/>
      <c r="MW89" s="190"/>
      <c r="MX89" s="190"/>
      <c r="MY89" s="190"/>
      <c r="MZ89" s="190"/>
      <c r="NA89" s="190"/>
      <c r="NB89" s="190"/>
      <c r="NC89" s="190"/>
      <c r="ND89" s="190"/>
      <c r="NE89" s="190"/>
      <c r="NF89" s="190"/>
      <c r="NG89" s="190"/>
      <c r="NH89" s="190"/>
      <c r="NI89" s="190"/>
      <c r="NJ89" s="190"/>
      <c r="NK89" s="190"/>
      <c r="NL89" s="190"/>
      <c r="NM89" s="190"/>
      <c r="NN89" s="190"/>
      <c r="NO89" s="190"/>
      <c r="NP89" s="190"/>
      <c r="NQ89" s="190"/>
      <c r="NR89" s="190"/>
      <c r="NS89" s="190"/>
      <c r="NT89" s="190"/>
      <c r="NU89" s="190"/>
      <c r="NV89" s="190"/>
      <c r="NW89" s="190"/>
      <c r="NX89" s="190"/>
      <c r="NY89" s="190"/>
      <c r="NZ89" s="190"/>
      <c r="OA89" s="190"/>
      <c r="OB89" s="190"/>
      <c r="OC89" s="190"/>
      <c r="OD89" s="190"/>
      <c r="OE89" s="190"/>
      <c r="OF89" s="190"/>
      <c r="OG89" s="190"/>
      <c r="OH89" s="190"/>
      <c r="OI89" s="190"/>
      <c r="OJ89" s="190"/>
      <c r="OK89" s="190"/>
      <c r="OL89" s="190"/>
      <c r="OM89" s="190"/>
      <c r="ON89" s="190"/>
      <c r="OO89" s="190"/>
      <c r="OP89" s="190"/>
      <c r="OQ89" s="190"/>
      <c r="OR89" s="190"/>
      <c r="OS89" s="190"/>
      <c r="OT89" s="190"/>
      <c r="OU89" s="190"/>
      <c r="OV89" s="190"/>
      <c r="OW89" s="190"/>
      <c r="OX89" s="190"/>
      <c r="OY89" s="190"/>
      <c r="OZ89" s="190"/>
      <c r="PA89" s="190"/>
      <c r="PB89" s="190"/>
      <c r="PC89" s="190"/>
      <c r="PD89" s="190"/>
      <c r="PE89" s="190"/>
      <c r="PF89" s="190"/>
      <c r="PG89" s="190"/>
      <c r="PH89" s="190"/>
      <c r="PI89" s="190"/>
      <c r="PJ89" s="190"/>
      <c r="PK89" s="190"/>
      <c r="PL89" s="190"/>
      <c r="PM89" s="190"/>
      <c r="PN89" s="190"/>
      <c r="PO89" s="190"/>
      <c r="PP89" s="190"/>
      <c r="PQ89" s="190"/>
      <c r="PR89" s="190"/>
      <c r="PS89" s="190"/>
      <c r="PT89" s="190"/>
      <c r="PU89" s="190"/>
      <c r="PV89" s="190"/>
      <c r="PW89" s="190"/>
      <c r="PX89" s="190"/>
      <c r="PY89" s="190"/>
      <c r="PZ89" s="190"/>
      <c r="QA89" s="190"/>
      <c r="QB89" s="190"/>
      <c r="QC89" s="190"/>
      <c r="QD89" s="190"/>
      <c r="QE89" s="190"/>
      <c r="QF89" s="190"/>
      <c r="QG89" s="190"/>
      <c r="QH89" s="190"/>
      <c r="QI89" s="190"/>
      <c r="QJ89" s="190"/>
      <c r="QK89" s="190"/>
      <c r="QL89" s="190"/>
      <c r="QM89" s="190"/>
      <c r="QN89" s="190"/>
      <c r="QO89" s="190"/>
      <c r="QP89" s="190"/>
      <c r="QQ89" s="190"/>
      <c r="QR89" s="190"/>
      <c r="QS89" s="190"/>
      <c r="QT89" s="190"/>
      <c r="QU89" s="190"/>
      <c r="QV89" s="190"/>
      <c r="QW89" s="190"/>
      <c r="QX89" s="190"/>
      <c r="QY89" s="190"/>
      <c r="QZ89" s="190"/>
      <c r="RA89" s="190"/>
      <c r="RB89" s="190"/>
      <c r="RC89" s="190"/>
      <c r="RD89" s="190"/>
      <c r="RE89" s="190"/>
      <c r="RF89" s="190"/>
      <c r="RG89" s="190"/>
      <c r="RH89" s="190"/>
      <c r="RI89" s="190"/>
      <c r="RJ89" s="190"/>
      <c r="RK89" s="190"/>
      <c r="RL89" s="190"/>
      <c r="RM89" s="190"/>
      <c r="RN89" s="190"/>
      <c r="RO89" s="190"/>
      <c r="RP89" s="190"/>
      <c r="RQ89" s="190"/>
      <c r="RR89" s="190"/>
      <c r="RS89" s="190"/>
      <c r="RT89" s="190"/>
      <c r="RU89" s="190"/>
      <c r="RV89" s="190"/>
      <c r="RW89" s="190"/>
      <c r="RX89" s="190"/>
      <c r="RY89" s="190"/>
      <c r="RZ89" s="190"/>
      <c r="SA89" s="190"/>
      <c r="SB89" s="190"/>
      <c r="SC89" s="190"/>
      <c r="SD89" s="190"/>
      <c r="SE89" s="190"/>
      <c r="SF89" s="190"/>
      <c r="SG89" s="190"/>
      <c r="SH89" s="190"/>
      <c r="SI89" s="190"/>
      <c r="SJ89" s="190"/>
      <c r="SK89" s="190"/>
      <c r="SL89" s="190"/>
      <c r="SM89" s="190"/>
      <c r="SN89" s="190"/>
      <c r="SO89" s="190"/>
      <c r="SP89" s="190"/>
      <c r="SQ89" s="190"/>
      <c r="SR89" s="190"/>
      <c r="SS89" s="190"/>
      <c r="ST89" s="190"/>
      <c r="SU89" s="190"/>
      <c r="SV89" s="190"/>
      <c r="SW89" s="190"/>
      <c r="SX89" s="190"/>
      <c r="SY89" s="190"/>
      <c r="SZ89" s="190"/>
      <c r="TA89" s="190"/>
      <c r="TB89" s="190"/>
      <c r="TC89" s="190"/>
      <c r="TD89" s="190"/>
      <c r="TE89" s="190"/>
    </row>
    <row r="90" spans="1:525" s="193" customFormat="1" ht="31.5" customHeight="1" x14ac:dyDescent="0.25">
      <c r="A90" s="74"/>
      <c r="B90" s="95"/>
      <c r="C90" s="95"/>
      <c r="D90" s="77" t="s">
        <v>384</v>
      </c>
      <c r="E90" s="123">
        <f t="shared" ref="E90:E96" si="42">F90+I90</f>
        <v>16318700</v>
      </c>
      <c r="F90" s="123">
        <v>16318700</v>
      </c>
      <c r="G90" s="123">
        <v>13376000</v>
      </c>
      <c r="H90" s="123"/>
      <c r="I90" s="123"/>
      <c r="J90" s="123">
        <f t="shared" ref="J90:J92" si="43">L90+O90</f>
        <v>0</v>
      </c>
      <c r="K90" s="123"/>
      <c r="L90" s="123"/>
      <c r="M90" s="123"/>
      <c r="N90" s="123"/>
      <c r="O90" s="123"/>
      <c r="P90" s="123">
        <f t="shared" ref="P90:P92" si="44">E90+J90</f>
        <v>16318700</v>
      </c>
      <c r="Q90" s="186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  <c r="HR90" s="192"/>
      <c r="HS90" s="192"/>
      <c r="HT90" s="192"/>
      <c r="HU90" s="192"/>
      <c r="HV90" s="192"/>
      <c r="HW90" s="192"/>
      <c r="HX90" s="192"/>
      <c r="HY90" s="192"/>
      <c r="HZ90" s="192"/>
      <c r="IA90" s="192"/>
      <c r="IB90" s="192"/>
      <c r="IC90" s="192"/>
      <c r="ID90" s="192"/>
      <c r="IE90" s="192"/>
      <c r="IF90" s="192"/>
      <c r="IG90" s="192"/>
      <c r="IH90" s="192"/>
      <c r="II90" s="192"/>
      <c r="IJ90" s="192"/>
      <c r="IK90" s="192"/>
      <c r="IL90" s="192"/>
      <c r="IM90" s="192"/>
      <c r="IN90" s="192"/>
      <c r="IO90" s="192"/>
      <c r="IP90" s="192"/>
      <c r="IQ90" s="192"/>
      <c r="IR90" s="192"/>
      <c r="IS90" s="192"/>
      <c r="IT90" s="192"/>
      <c r="IU90" s="192"/>
      <c r="IV90" s="192"/>
      <c r="IW90" s="192"/>
      <c r="IX90" s="192"/>
      <c r="IY90" s="192"/>
      <c r="IZ90" s="192"/>
      <c r="JA90" s="192"/>
      <c r="JB90" s="192"/>
      <c r="JC90" s="192"/>
      <c r="JD90" s="192"/>
      <c r="JE90" s="192"/>
      <c r="JF90" s="192"/>
      <c r="JG90" s="192"/>
      <c r="JH90" s="192"/>
      <c r="JI90" s="192"/>
      <c r="JJ90" s="192"/>
      <c r="JK90" s="192"/>
      <c r="JL90" s="192"/>
      <c r="JM90" s="192"/>
      <c r="JN90" s="192"/>
      <c r="JO90" s="192"/>
      <c r="JP90" s="192"/>
      <c r="JQ90" s="192"/>
      <c r="JR90" s="192"/>
      <c r="JS90" s="192"/>
      <c r="JT90" s="192"/>
      <c r="JU90" s="192"/>
      <c r="JV90" s="192"/>
      <c r="JW90" s="192"/>
      <c r="JX90" s="192"/>
      <c r="JY90" s="192"/>
      <c r="JZ90" s="192"/>
      <c r="KA90" s="192"/>
      <c r="KB90" s="192"/>
      <c r="KC90" s="192"/>
      <c r="KD90" s="192"/>
      <c r="KE90" s="192"/>
      <c r="KF90" s="192"/>
      <c r="KG90" s="192"/>
      <c r="KH90" s="192"/>
      <c r="KI90" s="192"/>
      <c r="KJ90" s="192"/>
      <c r="KK90" s="192"/>
      <c r="KL90" s="192"/>
      <c r="KM90" s="192"/>
      <c r="KN90" s="192"/>
      <c r="KO90" s="192"/>
      <c r="KP90" s="192"/>
      <c r="KQ90" s="192"/>
      <c r="KR90" s="192"/>
      <c r="KS90" s="192"/>
      <c r="KT90" s="192"/>
      <c r="KU90" s="192"/>
      <c r="KV90" s="192"/>
      <c r="KW90" s="192"/>
      <c r="KX90" s="192"/>
      <c r="KY90" s="192"/>
      <c r="KZ90" s="192"/>
      <c r="LA90" s="192"/>
      <c r="LB90" s="192"/>
      <c r="LC90" s="192"/>
      <c r="LD90" s="192"/>
      <c r="LE90" s="192"/>
      <c r="LF90" s="192"/>
      <c r="LG90" s="192"/>
      <c r="LH90" s="192"/>
      <c r="LI90" s="192"/>
      <c r="LJ90" s="192"/>
      <c r="LK90" s="192"/>
      <c r="LL90" s="192"/>
      <c r="LM90" s="192"/>
      <c r="LN90" s="192"/>
      <c r="LO90" s="192"/>
      <c r="LP90" s="192"/>
      <c r="LQ90" s="192"/>
      <c r="LR90" s="192"/>
      <c r="LS90" s="192"/>
      <c r="LT90" s="192"/>
      <c r="LU90" s="192"/>
      <c r="LV90" s="192"/>
      <c r="LW90" s="192"/>
      <c r="LX90" s="192"/>
      <c r="LY90" s="192"/>
      <c r="LZ90" s="192"/>
      <c r="MA90" s="192"/>
      <c r="MB90" s="192"/>
      <c r="MC90" s="192"/>
      <c r="MD90" s="192"/>
      <c r="ME90" s="192"/>
      <c r="MF90" s="192"/>
      <c r="MG90" s="192"/>
      <c r="MH90" s="192"/>
      <c r="MI90" s="192"/>
      <c r="MJ90" s="192"/>
      <c r="MK90" s="192"/>
      <c r="ML90" s="192"/>
      <c r="MM90" s="192"/>
      <c r="MN90" s="192"/>
      <c r="MO90" s="192"/>
      <c r="MP90" s="192"/>
      <c r="MQ90" s="192"/>
      <c r="MR90" s="192"/>
      <c r="MS90" s="192"/>
      <c r="MT90" s="192"/>
      <c r="MU90" s="192"/>
      <c r="MV90" s="192"/>
      <c r="MW90" s="192"/>
      <c r="MX90" s="192"/>
      <c r="MY90" s="192"/>
      <c r="MZ90" s="192"/>
      <c r="NA90" s="192"/>
      <c r="NB90" s="192"/>
      <c r="NC90" s="192"/>
      <c r="ND90" s="192"/>
      <c r="NE90" s="192"/>
      <c r="NF90" s="192"/>
      <c r="NG90" s="192"/>
      <c r="NH90" s="192"/>
      <c r="NI90" s="192"/>
      <c r="NJ90" s="192"/>
      <c r="NK90" s="192"/>
      <c r="NL90" s="192"/>
      <c r="NM90" s="192"/>
      <c r="NN90" s="192"/>
      <c r="NO90" s="192"/>
      <c r="NP90" s="192"/>
      <c r="NQ90" s="192"/>
      <c r="NR90" s="192"/>
      <c r="NS90" s="192"/>
      <c r="NT90" s="192"/>
      <c r="NU90" s="192"/>
      <c r="NV90" s="192"/>
      <c r="NW90" s="192"/>
      <c r="NX90" s="192"/>
      <c r="NY90" s="192"/>
      <c r="NZ90" s="192"/>
      <c r="OA90" s="192"/>
      <c r="OB90" s="192"/>
      <c r="OC90" s="192"/>
      <c r="OD90" s="192"/>
      <c r="OE90" s="192"/>
      <c r="OF90" s="192"/>
      <c r="OG90" s="192"/>
      <c r="OH90" s="192"/>
      <c r="OI90" s="192"/>
      <c r="OJ90" s="192"/>
      <c r="OK90" s="192"/>
      <c r="OL90" s="192"/>
      <c r="OM90" s="192"/>
      <c r="ON90" s="192"/>
      <c r="OO90" s="192"/>
      <c r="OP90" s="192"/>
      <c r="OQ90" s="192"/>
      <c r="OR90" s="192"/>
      <c r="OS90" s="192"/>
      <c r="OT90" s="192"/>
      <c r="OU90" s="192"/>
      <c r="OV90" s="192"/>
      <c r="OW90" s="192"/>
      <c r="OX90" s="192"/>
      <c r="OY90" s="192"/>
      <c r="OZ90" s="192"/>
      <c r="PA90" s="192"/>
      <c r="PB90" s="192"/>
      <c r="PC90" s="192"/>
      <c r="PD90" s="192"/>
      <c r="PE90" s="192"/>
      <c r="PF90" s="192"/>
      <c r="PG90" s="192"/>
      <c r="PH90" s="192"/>
      <c r="PI90" s="192"/>
      <c r="PJ90" s="192"/>
      <c r="PK90" s="192"/>
      <c r="PL90" s="192"/>
      <c r="PM90" s="192"/>
      <c r="PN90" s="192"/>
      <c r="PO90" s="192"/>
      <c r="PP90" s="192"/>
      <c r="PQ90" s="192"/>
      <c r="PR90" s="192"/>
      <c r="PS90" s="192"/>
      <c r="PT90" s="192"/>
      <c r="PU90" s="192"/>
      <c r="PV90" s="192"/>
      <c r="PW90" s="192"/>
      <c r="PX90" s="192"/>
      <c r="PY90" s="192"/>
      <c r="PZ90" s="192"/>
      <c r="QA90" s="192"/>
      <c r="QB90" s="192"/>
      <c r="QC90" s="192"/>
      <c r="QD90" s="192"/>
      <c r="QE90" s="192"/>
      <c r="QF90" s="192"/>
      <c r="QG90" s="192"/>
      <c r="QH90" s="192"/>
      <c r="QI90" s="192"/>
      <c r="QJ90" s="192"/>
      <c r="QK90" s="192"/>
      <c r="QL90" s="192"/>
      <c r="QM90" s="192"/>
      <c r="QN90" s="192"/>
      <c r="QO90" s="192"/>
      <c r="QP90" s="192"/>
      <c r="QQ90" s="192"/>
      <c r="QR90" s="192"/>
      <c r="QS90" s="192"/>
      <c r="QT90" s="192"/>
      <c r="QU90" s="192"/>
      <c r="QV90" s="192"/>
      <c r="QW90" s="192"/>
      <c r="QX90" s="192"/>
      <c r="QY90" s="192"/>
      <c r="QZ90" s="192"/>
      <c r="RA90" s="192"/>
      <c r="RB90" s="192"/>
      <c r="RC90" s="192"/>
      <c r="RD90" s="192"/>
      <c r="RE90" s="192"/>
      <c r="RF90" s="192"/>
      <c r="RG90" s="192"/>
      <c r="RH90" s="192"/>
      <c r="RI90" s="192"/>
      <c r="RJ90" s="192"/>
      <c r="RK90" s="192"/>
      <c r="RL90" s="192"/>
      <c r="RM90" s="192"/>
      <c r="RN90" s="192"/>
      <c r="RO90" s="192"/>
      <c r="RP90" s="192"/>
      <c r="RQ90" s="192"/>
      <c r="RR90" s="192"/>
      <c r="RS90" s="192"/>
      <c r="RT90" s="192"/>
      <c r="RU90" s="192"/>
      <c r="RV90" s="192"/>
      <c r="RW90" s="192"/>
      <c r="RX90" s="192"/>
      <c r="RY90" s="192"/>
      <c r="RZ90" s="192"/>
      <c r="SA90" s="192"/>
      <c r="SB90" s="192"/>
      <c r="SC90" s="192"/>
      <c r="SD90" s="192"/>
      <c r="SE90" s="192"/>
      <c r="SF90" s="192"/>
      <c r="SG90" s="192"/>
      <c r="SH90" s="192"/>
      <c r="SI90" s="192"/>
      <c r="SJ90" s="192"/>
      <c r="SK90" s="192"/>
      <c r="SL90" s="192"/>
      <c r="SM90" s="192"/>
      <c r="SN90" s="192"/>
      <c r="SO90" s="192"/>
      <c r="SP90" s="192"/>
      <c r="SQ90" s="192"/>
      <c r="SR90" s="192"/>
      <c r="SS90" s="192"/>
      <c r="ST90" s="192"/>
      <c r="SU90" s="192"/>
      <c r="SV90" s="192"/>
      <c r="SW90" s="192"/>
      <c r="SX90" s="192"/>
      <c r="SY90" s="192"/>
      <c r="SZ90" s="192"/>
      <c r="TA90" s="192"/>
      <c r="TB90" s="192"/>
      <c r="TC90" s="192"/>
      <c r="TD90" s="192"/>
      <c r="TE90" s="192"/>
    </row>
    <row r="91" spans="1:525" s="191" customFormat="1" ht="69" customHeight="1" x14ac:dyDescent="0.25">
      <c r="A91" s="56" t="s">
        <v>550</v>
      </c>
      <c r="B91" s="82">
        <v>1035</v>
      </c>
      <c r="C91" s="56" t="s">
        <v>54</v>
      </c>
      <c r="D91" s="36" t="str">
        <f>'дод 9'!C53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v>
      </c>
      <c r="E91" s="122">
        <f t="shared" si="39"/>
        <v>1301700</v>
      </c>
      <c r="F91" s="122">
        <v>1301700</v>
      </c>
      <c r="G91" s="122">
        <v>1067000</v>
      </c>
      <c r="H91" s="122"/>
      <c r="I91" s="122"/>
      <c r="J91" s="122">
        <f t="shared" si="41"/>
        <v>0</v>
      </c>
      <c r="K91" s="122"/>
      <c r="L91" s="122"/>
      <c r="M91" s="122"/>
      <c r="N91" s="122"/>
      <c r="O91" s="122"/>
      <c r="P91" s="122">
        <f t="shared" si="40"/>
        <v>1301700</v>
      </c>
      <c r="Q91" s="186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190"/>
      <c r="GB91" s="190"/>
      <c r="GC91" s="190"/>
      <c r="GD91" s="190"/>
      <c r="GE91" s="190"/>
      <c r="GF91" s="190"/>
      <c r="GG91" s="190"/>
      <c r="GH91" s="190"/>
      <c r="GI91" s="190"/>
      <c r="GJ91" s="190"/>
      <c r="GK91" s="190"/>
      <c r="GL91" s="190"/>
      <c r="GM91" s="190"/>
      <c r="GN91" s="190"/>
      <c r="GO91" s="190"/>
      <c r="GP91" s="190"/>
      <c r="GQ91" s="190"/>
      <c r="GR91" s="190"/>
      <c r="GS91" s="190"/>
      <c r="GT91" s="190"/>
      <c r="GU91" s="190"/>
      <c r="GV91" s="190"/>
      <c r="GW91" s="190"/>
      <c r="GX91" s="190"/>
      <c r="GY91" s="190"/>
      <c r="GZ91" s="190"/>
      <c r="HA91" s="190"/>
      <c r="HB91" s="190"/>
      <c r="HC91" s="190"/>
      <c r="HD91" s="190"/>
      <c r="HE91" s="190"/>
      <c r="HF91" s="190"/>
      <c r="HG91" s="190"/>
      <c r="HH91" s="190"/>
      <c r="HI91" s="190"/>
      <c r="HJ91" s="190"/>
      <c r="HK91" s="190"/>
      <c r="HL91" s="190"/>
      <c r="HM91" s="190"/>
      <c r="HN91" s="190"/>
      <c r="HO91" s="190"/>
      <c r="HP91" s="190"/>
      <c r="HQ91" s="190"/>
      <c r="HR91" s="190"/>
      <c r="HS91" s="190"/>
      <c r="HT91" s="190"/>
      <c r="HU91" s="190"/>
      <c r="HV91" s="190"/>
      <c r="HW91" s="190"/>
      <c r="HX91" s="190"/>
      <c r="HY91" s="190"/>
      <c r="HZ91" s="190"/>
      <c r="IA91" s="190"/>
      <c r="IB91" s="190"/>
      <c r="IC91" s="190"/>
      <c r="ID91" s="190"/>
      <c r="IE91" s="190"/>
      <c r="IF91" s="190"/>
      <c r="IG91" s="190"/>
      <c r="IH91" s="190"/>
      <c r="II91" s="190"/>
      <c r="IJ91" s="190"/>
      <c r="IK91" s="190"/>
      <c r="IL91" s="190"/>
      <c r="IM91" s="190"/>
      <c r="IN91" s="190"/>
      <c r="IO91" s="190"/>
      <c r="IP91" s="190"/>
      <c r="IQ91" s="190"/>
      <c r="IR91" s="190"/>
      <c r="IS91" s="190"/>
      <c r="IT91" s="190"/>
      <c r="IU91" s="190"/>
      <c r="IV91" s="190"/>
      <c r="IW91" s="190"/>
      <c r="IX91" s="190"/>
      <c r="IY91" s="190"/>
      <c r="IZ91" s="190"/>
      <c r="JA91" s="190"/>
      <c r="JB91" s="190"/>
      <c r="JC91" s="190"/>
      <c r="JD91" s="190"/>
      <c r="JE91" s="190"/>
      <c r="JF91" s="190"/>
      <c r="JG91" s="190"/>
      <c r="JH91" s="190"/>
      <c r="JI91" s="190"/>
      <c r="JJ91" s="190"/>
      <c r="JK91" s="190"/>
      <c r="JL91" s="190"/>
      <c r="JM91" s="190"/>
      <c r="JN91" s="190"/>
      <c r="JO91" s="190"/>
      <c r="JP91" s="190"/>
      <c r="JQ91" s="190"/>
      <c r="JR91" s="190"/>
      <c r="JS91" s="190"/>
      <c r="JT91" s="190"/>
      <c r="JU91" s="190"/>
      <c r="JV91" s="190"/>
      <c r="JW91" s="190"/>
      <c r="JX91" s="190"/>
      <c r="JY91" s="190"/>
      <c r="JZ91" s="190"/>
      <c r="KA91" s="190"/>
      <c r="KB91" s="190"/>
      <c r="KC91" s="190"/>
      <c r="KD91" s="190"/>
      <c r="KE91" s="190"/>
      <c r="KF91" s="190"/>
      <c r="KG91" s="190"/>
      <c r="KH91" s="190"/>
      <c r="KI91" s="190"/>
      <c r="KJ91" s="190"/>
      <c r="KK91" s="190"/>
      <c r="KL91" s="190"/>
      <c r="KM91" s="190"/>
      <c r="KN91" s="190"/>
      <c r="KO91" s="190"/>
      <c r="KP91" s="190"/>
      <c r="KQ91" s="190"/>
      <c r="KR91" s="190"/>
      <c r="KS91" s="190"/>
      <c r="KT91" s="190"/>
      <c r="KU91" s="190"/>
      <c r="KV91" s="190"/>
      <c r="KW91" s="190"/>
      <c r="KX91" s="190"/>
      <c r="KY91" s="190"/>
      <c r="KZ91" s="190"/>
      <c r="LA91" s="190"/>
      <c r="LB91" s="190"/>
      <c r="LC91" s="190"/>
      <c r="LD91" s="190"/>
      <c r="LE91" s="190"/>
      <c r="LF91" s="190"/>
      <c r="LG91" s="190"/>
      <c r="LH91" s="190"/>
      <c r="LI91" s="190"/>
      <c r="LJ91" s="190"/>
      <c r="LK91" s="190"/>
      <c r="LL91" s="190"/>
      <c r="LM91" s="190"/>
      <c r="LN91" s="190"/>
      <c r="LO91" s="190"/>
      <c r="LP91" s="190"/>
      <c r="LQ91" s="190"/>
      <c r="LR91" s="190"/>
      <c r="LS91" s="190"/>
      <c r="LT91" s="190"/>
      <c r="LU91" s="190"/>
      <c r="LV91" s="190"/>
      <c r="LW91" s="190"/>
      <c r="LX91" s="190"/>
      <c r="LY91" s="190"/>
      <c r="LZ91" s="190"/>
      <c r="MA91" s="190"/>
      <c r="MB91" s="190"/>
      <c r="MC91" s="190"/>
      <c r="MD91" s="190"/>
      <c r="ME91" s="190"/>
      <c r="MF91" s="190"/>
      <c r="MG91" s="190"/>
      <c r="MH91" s="190"/>
      <c r="MI91" s="190"/>
      <c r="MJ91" s="190"/>
      <c r="MK91" s="190"/>
      <c r="ML91" s="190"/>
      <c r="MM91" s="190"/>
      <c r="MN91" s="190"/>
      <c r="MO91" s="190"/>
      <c r="MP91" s="190"/>
      <c r="MQ91" s="190"/>
      <c r="MR91" s="190"/>
      <c r="MS91" s="190"/>
      <c r="MT91" s="190"/>
      <c r="MU91" s="190"/>
      <c r="MV91" s="190"/>
      <c r="MW91" s="190"/>
      <c r="MX91" s="190"/>
      <c r="MY91" s="190"/>
      <c r="MZ91" s="190"/>
      <c r="NA91" s="190"/>
      <c r="NB91" s="190"/>
      <c r="NC91" s="190"/>
      <c r="ND91" s="190"/>
      <c r="NE91" s="190"/>
      <c r="NF91" s="190"/>
      <c r="NG91" s="190"/>
      <c r="NH91" s="190"/>
      <c r="NI91" s="190"/>
      <c r="NJ91" s="190"/>
      <c r="NK91" s="190"/>
      <c r="NL91" s="190"/>
      <c r="NM91" s="190"/>
      <c r="NN91" s="190"/>
      <c r="NO91" s="190"/>
      <c r="NP91" s="190"/>
      <c r="NQ91" s="190"/>
      <c r="NR91" s="190"/>
      <c r="NS91" s="190"/>
      <c r="NT91" s="190"/>
      <c r="NU91" s="190"/>
      <c r="NV91" s="190"/>
      <c r="NW91" s="190"/>
      <c r="NX91" s="190"/>
      <c r="NY91" s="190"/>
      <c r="NZ91" s="190"/>
      <c r="OA91" s="190"/>
      <c r="OB91" s="190"/>
      <c r="OC91" s="190"/>
      <c r="OD91" s="190"/>
      <c r="OE91" s="190"/>
      <c r="OF91" s="190"/>
      <c r="OG91" s="190"/>
      <c r="OH91" s="190"/>
      <c r="OI91" s="190"/>
      <c r="OJ91" s="190"/>
      <c r="OK91" s="190"/>
      <c r="OL91" s="190"/>
      <c r="OM91" s="190"/>
      <c r="ON91" s="190"/>
      <c r="OO91" s="190"/>
      <c r="OP91" s="190"/>
      <c r="OQ91" s="190"/>
      <c r="OR91" s="190"/>
      <c r="OS91" s="190"/>
      <c r="OT91" s="190"/>
      <c r="OU91" s="190"/>
      <c r="OV91" s="190"/>
      <c r="OW91" s="190"/>
      <c r="OX91" s="190"/>
      <c r="OY91" s="190"/>
      <c r="OZ91" s="190"/>
      <c r="PA91" s="190"/>
      <c r="PB91" s="190"/>
      <c r="PC91" s="190"/>
      <c r="PD91" s="190"/>
      <c r="PE91" s="190"/>
      <c r="PF91" s="190"/>
      <c r="PG91" s="190"/>
      <c r="PH91" s="190"/>
      <c r="PI91" s="190"/>
      <c r="PJ91" s="190"/>
      <c r="PK91" s="190"/>
      <c r="PL91" s="190"/>
      <c r="PM91" s="190"/>
      <c r="PN91" s="190"/>
      <c r="PO91" s="190"/>
      <c r="PP91" s="190"/>
      <c r="PQ91" s="190"/>
      <c r="PR91" s="190"/>
      <c r="PS91" s="190"/>
      <c r="PT91" s="190"/>
      <c r="PU91" s="190"/>
      <c r="PV91" s="190"/>
      <c r="PW91" s="190"/>
      <c r="PX91" s="190"/>
      <c r="PY91" s="190"/>
      <c r="PZ91" s="190"/>
      <c r="QA91" s="190"/>
      <c r="QB91" s="190"/>
      <c r="QC91" s="190"/>
      <c r="QD91" s="190"/>
      <c r="QE91" s="190"/>
      <c r="QF91" s="190"/>
      <c r="QG91" s="190"/>
      <c r="QH91" s="190"/>
      <c r="QI91" s="190"/>
      <c r="QJ91" s="190"/>
      <c r="QK91" s="190"/>
      <c r="QL91" s="190"/>
      <c r="QM91" s="190"/>
      <c r="QN91" s="190"/>
      <c r="QO91" s="190"/>
      <c r="QP91" s="190"/>
      <c r="QQ91" s="190"/>
      <c r="QR91" s="190"/>
      <c r="QS91" s="190"/>
      <c r="QT91" s="190"/>
      <c r="QU91" s="190"/>
      <c r="QV91" s="190"/>
      <c r="QW91" s="190"/>
      <c r="QX91" s="190"/>
      <c r="QY91" s="190"/>
      <c r="QZ91" s="190"/>
      <c r="RA91" s="190"/>
      <c r="RB91" s="190"/>
      <c r="RC91" s="190"/>
      <c r="RD91" s="190"/>
      <c r="RE91" s="190"/>
      <c r="RF91" s="190"/>
      <c r="RG91" s="190"/>
      <c r="RH91" s="190"/>
      <c r="RI91" s="190"/>
      <c r="RJ91" s="190"/>
      <c r="RK91" s="190"/>
      <c r="RL91" s="190"/>
      <c r="RM91" s="190"/>
      <c r="RN91" s="190"/>
      <c r="RO91" s="190"/>
      <c r="RP91" s="190"/>
      <c r="RQ91" s="190"/>
      <c r="RR91" s="190"/>
      <c r="RS91" s="190"/>
      <c r="RT91" s="190"/>
      <c r="RU91" s="190"/>
      <c r="RV91" s="190"/>
      <c r="RW91" s="190"/>
      <c r="RX91" s="190"/>
      <c r="RY91" s="190"/>
      <c r="RZ91" s="190"/>
      <c r="SA91" s="190"/>
      <c r="SB91" s="190"/>
      <c r="SC91" s="190"/>
      <c r="SD91" s="190"/>
      <c r="SE91" s="190"/>
      <c r="SF91" s="190"/>
      <c r="SG91" s="190"/>
      <c r="SH91" s="190"/>
      <c r="SI91" s="190"/>
      <c r="SJ91" s="190"/>
      <c r="SK91" s="190"/>
      <c r="SL91" s="190"/>
      <c r="SM91" s="190"/>
      <c r="SN91" s="190"/>
      <c r="SO91" s="190"/>
      <c r="SP91" s="190"/>
      <c r="SQ91" s="190"/>
      <c r="SR91" s="190"/>
      <c r="SS91" s="190"/>
      <c r="ST91" s="190"/>
      <c r="SU91" s="190"/>
      <c r="SV91" s="190"/>
      <c r="SW91" s="190"/>
      <c r="SX91" s="190"/>
      <c r="SY91" s="190"/>
      <c r="SZ91" s="190"/>
      <c r="TA91" s="190"/>
      <c r="TB91" s="190"/>
      <c r="TC91" s="190"/>
      <c r="TD91" s="190"/>
      <c r="TE91" s="190"/>
    </row>
    <row r="92" spans="1:525" s="193" customFormat="1" ht="31.5" customHeight="1" x14ac:dyDescent="0.25">
      <c r="A92" s="74"/>
      <c r="B92" s="95"/>
      <c r="C92" s="74"/>
      <c r="D92" s="77" t="s">
        <v>384</v>
      </c>
      <c r="E92" s="123">
        <f t="shared" si="42"/>
        <v>1301700</v>
      </c>
      <c r="F92" s="123">
        <v>1301700</v>
      </c>
      <c r="G92" s="123">
        <v>1067000</v>
      </c>
      <c r="H92" s="123"/>
      <c r="I92" s="123"/>
      <c r="J92" s="123">
        <f t="shared" si="43"/>
        <v>0</v>
      </c>
      <c r="K92" s="123"/>
      <c r="L92" s="123"/>
      <c r="M92" s="123"/>
      <c r="N92" s="123"/>
      <c r="O92" s="123"/>
      <c r="P92" s="123">
        <f t="shared" si="44"/>
        <v>1301700</v>
      </c>
      <c r="Q92" s="186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  <c r="FV92" s="192"/>
      <c r="FW92" s="192"/>
      <c r="FX92" s="192"/>
      <c r="FY92" s="192"/>
      <c r="FZ92" s="192"/>
      <c r="GA92" s="192"/>
      <c r="GB92" s="192"/>
      <c r="GC92" s="192"/>
      <c r="GD92" s="192"/>
      <c r="GE92" s="192"/>
      <c r="GF92" s="192"/>
      <c r="GG92" s="192"/>
      <c r="GH92" s="192"/>
      <c r="GI92" s="192"/>
      <c r="GJ92" s="192"/>
      <c r="GK92" s="192"/>
      <c r="GL92" s="192"/>
      <c r="GM92" s="192"/>
      <c r="GN92" s="192"/>
      <c r="GO92" s="192"/>
      <c r="GP92" s="192"/>
      <c r="GQ92" s="192"/>
      <c r="GR92" s="192"/>
      <c r="GS92" s="192"/>
      <c r="GT92" s="192"/>
      <c r="GU92" s="192"/>
      <c r="GV92" s="192"/>
      <c r="GW92" s="192"/>
      <c r="GX92" s="192"/>
      <c r="GY92" s="192"/>
      <c r="GZ92" s="192"/>
      <c r="HA92" s="192"/>
      <c r="HB92" s="192"/>
      <c r="HC92" s="192"/>
      <c r="HD92" s="192"/>
      <c r="HE92" s="192"/>
      <c r="HF92" s="192"/>
      <c r="HG92" s="192"/>
      <c r="HH92" s="192"/>
      <c r="HI92" s="192"/>
      <c r="HJ92" s="192"/>
      <c r="HK92" s="192"/>
      <c r="HL92" s="192"/>
      <c r="HM92" s="192"/>
      <c r="HN92" s="192"/>
      <c r="HO92" s="192"/>
      <c r="HP92" s="192"/>
      <c r="HQ92" s="192"/>
      <c r="HR92" s="192"/>
      <c r="HS92" s="192"/>
      <c r="HT92" s="192"/>
      <c r="HU92" s="192"/>
      <c r="HV92" s="192"/>
      <c r="HW92" s="192"/>
      <c r="HX92" s="192"/>
      <c r="HY92" s="192"/>
      <c r="HZ92" s="192"/>
      <c r="IA92" s="192"/>
      <c r="IB92" s="192"/>
      <c r="IC92" s="192"/>
      <c r="ID92" s="192"/>
      <c r="IE92" s="192"/>
      <c r="IF92" s="192"/>
      <c r="IG92" s="192"/>
      <c r="IH92" s="192"/>
      <c r="II92" s="192"/>
      <c r="IJ92" s="192"/>
      <c r="IK92" s="192"/>
      <c r="IL92" s="192"/>
      <c r="IM92" s="192"/>
      <c r="IN92" s="192"/>
      <c r="IO92" s="192"/>
      <c r="IP92" s="192"/>
      <c r="IQ92" s="192"/>
      <c r="IR92" s="192"/>
      <c r="IS92" s="192"/>
      <c r="IT92" s="192"/>
      <c r="IU92" s="192"/>
      <c r="IV92" s="192"/>
      <c r="IW92" s="192"/>
      <c r="IX92" s="192"/>
      <c r="IY92" s="192"/>
      <c r="IZ92" s="192"/>
      <c r="JA92" s="192"/>
      <c r="JB92" s="192"/>
      <c r="JC92" s="192"/>
      <c r="JD92" s="192"/>
      <c r="JE92" s="192"/>
      <c r="JF92" s="192"/>
      <c r="JG92" s="192"/>
      <c r="JH92" s="192"/>
      <c r="JI92" s="192"/>
      <c r="JJ92" s="192"/>
      <c r="JK92" s="192"/>
      <c r="JL92" s="192"/>
      <c r="JM92" s="192"/>
      <c r="JN92" s="192"/>
      <c r="JO92" s="192"/>
      <c r="JP92" s="192"/>
      <c r="JQ92" s="192"/>
      <c r="JR92" s="192"/>
      <c r="JS92" s="192"/>
      <c r="JT92" s="192"/>
      <c r="JU92" s="192"/>
      <c r="JV92" s="192"/>
      <c r="JW92" s="192"/>
      <c r="JX92" s="192"/>
      <c r="JY92" s="192"/>
      <c r="JZ92" s="192"/>
      <c r="KA92" s="192"/>
      <c r="KB92" s="192"/>
      <c r="KC92" s="192"/>
      <c r="KD92" s="192"/>
      <c r="KE92" s="192"/>
      <c r="KF92" s="192"/>
      <c r="KG92" s="192"/>
      <c r="KH92" s="192"/>
      <c r="KI92" s="192"/>
      <c r="KJ92" s="192"/>
      <c r="KK92" s="192"/>
      <c r="KL92" s="192"/>
      <c r="KM92" s="192"/>
      <c r="KN92" s="192"/>
      <c r="KO92" s="192"/>
      <c r="KP92" s="192"/>
      <c r="KQ92" s="192"/>
      <c r="KR92" s="192"/>
      <c r="KS92" s="192"/>
      <c r="KT92" s="192"/>
      <c r="KU92" s="192"/>
      <c r="KV92" s="192"/>
      <c r="KW92" s="192"/>
      <c r="KX92" s="192"/>
      <c r="KY92" s="192"/>
      <c r="KZ92" s="192"/>
      <c r="LA92" s="192"/>
      <c r="LB92" s="192"/>
      <c r="LC92" s="192"/>
      <c r="LD92" s="192"/>
      <c r="LE92" s="192"/>
      <c r="LF92" s="192"/>
      <c r="LG92" s="192"/>
      <c r="LH92" s="192"/>
      <c r="LI92" s="192"/>
      <c r="LJ92" s="192"/>
      <c r="LK92" s="192"/>
      <c r="LL92" s="192"/>
      <c r="LM92" s="192"/>
      <c r="LN92" s="192"/>
      <c r="LO92" s="192"/>
      <c r="LP92" s="192"/>
      <c r="LQ92" s="192"/>
      <c r="LR92" s="192"/>
      <c r="LS92" s="192"/>
      <c r="LT92" s="192"/>
      <c r="LU92" s="192"/>
      <c r="LV92" s="192"/>
      <c r="LW92" s="192"/>
      <c r="LX92" s="192"/>
      <c r="LY92" s="192"/>
      <c r="LZ92" s="192"/>
      <c r="MA92" s="192"/>
      <c r="MB92" s="192"/>
      <c r="MC92" s="192"/>
      <c r="MD92" s="192"/>
      <c r="ME92" s="192"/>
      <c r="MF92" s="192"/>
      <c r="MG92" s="192"/>
      <c r="MH92" s="192"/>
      <c r="MI92" s="192"/>
      <c r="MJ92" s="192"/>
      <c r="MK92" s="192"/>
      <c r="ML92" s="192"/>
      <c r="MM92" s="192"/>
      <c r="MN92" s="192"/>
      <c r="MO92" s="192"/>
      <c r="MP92" s="192"/>
      <c r="MQ92" s="192"/>
      <c r="MR92" s="192"/>
      <c r="MS92" s="192"/>
      <c r="MT92" s="192"/>
      <c r="MU92" s="192"/>
      <c r="MV92" s="192"/>
      <c r="MW92" s="192"/>
      <c r="MX92" s="192"/>
      <c r="MY92" s="192"/>
      <c r="MZ92" s="192"/>
      <c r="NA92" s="192"/>
      <c r="NB92" s="192"/>
      <c r="NC92" s="192"/>
      <c r="ND92" s="192"/>
      <c r="NE92" s="192"/>
      <c r="NF92" s="192"/>
      <c r="NG92" s="192"/>
      <c r="NH92" s="192"/>
      <c r="NI92" s="192"/>
      <c r="NJ92" s="192"/>
      <c r="NK92" s="192"/>
      <c r="NL92" s="192"/>
      <c r="NM92" s="192"/>
      <c r="NN92" s="192"/>
      <c r="NO92" s="192"/>
      <c r="NP92" s="192"/>
      <c r="NQ92" s="192"/>
      <c r="NR92" s="192"/>
      <c r="NS92" s="192"/>
      <c r="NT92" s="192"/>
      <c r="NU92" s="192"/>
      <c r="NV92" s="192"/>
      <c r="NW92" s="192"/>
      <c r="NX92" s="192"/>
      <c r="NY92" s="192"/>
      <c r="NZ92" s="192"/>
      <c r="OA92" s="192"/>
      <c r="OB92" s="192"/>
      <c r="OC92" s="192"/>
      <c r="OD92" s="192"/>
      <c r="OE92" s="192"/>
      <c r="OF92" s="192"/>
      <c r="OG92" s="192"/>
      <c r="OH92" s="192"/>
      <c r="OI92" s="192"/>
      <c r="OJ92" s="192"/>
      <c r="OK92" s="192"/>
      <c r="OL92" s="192"/>
      <c r="OM92" s="192"/>
      <c r="ON92" s="192"/>
      <c r="OO92" s="192"/>
      <c r="OP92" s="192"/>
      <c r="OQ92" s="192"/>
      <c r="OR92" s="192"/>
      <c r="OS92" s="192"/>
      <c r="OT92" s="192"/>
      <c r="OU92" s="192"/>
      <c r="OV92" s="192"/>
      <c r="OW92" s="192"/>
      <c r="OX92" s="192"/>
      <c r="OY92" s="192"/>
      <c r="OZ92" s="192"/>
      <c r="PA92" s="192"/>
      <c r="PB92" s="192"/>
      <c r="PC92" s="192"/>
      <c r="PD92" s="192"/>
      <c r="PE92" s="192"/>
      <c r="PF92" s="192"/>
      <c r="PG92" s="192"/>
      <c r="PH92" s="192"/>
      <c r="PI92" s="192"/>
      <c r="PJ92" s="192"/>
      <c r="PK92" s="192"/>
      <c r="PL92" s="192"/>
      <c r="PM92" s="192"/>
      <c r="PN92" s="192"/>
      <c r="PO92" s="192"/>
      <c r="PP92" s="192"/>
      <c r="PQ92" s="192"/>
      <c r="PR92" s="192"/>
      <c r="PS92" s="192"/>
      <c r="PT92" s="192"/>
      <c r="PU92" s="192"/>
      <c r="PV92" s="192"/>
      <c r="PW92" s="192"/>
      <c r="PX92" s="192"/>
      <c r="PY92" s="192"/>
      <c r="PZ92" s="192"/>
      <c r="QA92" s="192"/>
      <c r="QB92" s="192"/>
      <c r="QC92" s="192"/>
      <c r="QD92" s="192"/>
      <c r="QE92" s="192"/>
      <c r="QF92" s="192"/>
      <c r="QG92" s="192"/>
      <c r="QH92" s="192"/>
      <c r="QI92" s="192"/>
      <c r="QJ92" s="192"/>
      <c r="QK92" s="192"/>
      <c r="QL92" s="192"/>
      <c r="QM92" s="192"/>
      <c r="QN92" s="192"/>
      <c r="QO92" s="192"/>
      <c r="QP92" s="192"/>
      <c r="QQ92" s="192"/>
      <c r="QR92" s="192"/>
      <c r="QS92" s="192"/>
      <c r="QT92" s="192"/>
      <c r="QU92" s="192"/>
      <c r="QV92" s="192"/>
      <c r="QW92" s="192"/>
      <c r="QX92" s="192"/>
      <c r="QY92" s="192"/>
      <c r="QZ92" s="192"/>
      <c r="RA92" s="192"/>
      <c r="RB92" s="192"/>
      <c r="RC92" s="192"/>
      <c r="RD92" s="192"/>
      <c r="RE92" s="192"/>
      <c r="RF92" s="192"/>
      <c r="RG92" s="192"/>
      <c r="RH92" s="192"/>
      <c r="RI92" s="192"/>
      <c r="RJ92" s="192"/>
      <c r="RK92" s="192"/>
      <c r="RL92" s="192"/>
      <c r="RM92" s="192"/>
      <c r="RN92" s="192"/>
      <c r="RO92" s="192"/>
      <c r="RP92" s="192"/>
      <c r="RQ92" s="192"/>
      <c r="RR92" s="192"/>
      <c r="RS92" s="192"/>
      <c r="RT92" s="192"/>
      <c r="RU92" s="192"/>
      <c r="RV92" s="192"/>
      <c r="RW92" s="192"/>
      <c r="RX92" s="192"/>
      <c r="RY92" s="192"/>
      <c r="RZ92" s="192"/>
      <c r="SA92" s="192"/>
      <c r="SB92" s="192"/>
      <c r="SC92" s="192"/>
      <c r="SD92" s="192"/>
      <c r="SE92" s="192"/>
      <c r="SF92" s="192"/>
      <c r="SG92" s="192"/>
      <c r="SH92" s="192"/>
      <c r="SI92" s="192"/>
      <c r="SJ92" s="192"/>
      <c r="SK92" s="192"/>
      <c r="SL92" s="192"/>
      <c r="SM92" s="192"/>
      <c r="SN92" s="192"/>
      <c r="SO92" s="192"/>
      <c r="SP92" s="192"/>
      <c r="SQ92" s="192"/>
      <c r="SR92" s="192"/>
      <c r="SS92" s="192"/>
      <c r="ST92" s="192"/>
      <c r="SU92" s="192"/>
      <c r="SV92" s="192"/>
      <c r="SW92" s="192"/>
      <c r="SX92" s="192"/>
      <c r="SY92" s="192"/>
      <c r="SZ92" s="192"/>
      <c r="TA92" s="192"/>
      <c r="TB92" s="192"/>
      <c r="TC92" s="192"/>
      <c r="TD92" s="192"/>
      <c r="TE92" s="192"/>
    </row>
    <row r="93" spans="1:525" s="24" customFormat="1" ht="31.5" hidden="1" customHeight="1" x14ac:dyDescent="0.25">
      <c r="A93" s="56" t="s">
        <v>500</v>
      </c>
      <c r="B93" s="82">
        <v>1061</v>
      </c>
      <c r="C93" s="56" t="s">
        <v>50</v>
      </c>
      <c r="D93" s="36" t="s">
        <v>452</v>
      </c>
      <c r="E93" s="122">
        <f t="shared" si="42"/>
        <v>0</v>
      </c>
      <c r="F93" s="122"/>
      <c r="G93" s="123"/>
      <c r="H93" s="123"/>
      <c r="I93" s="123"/>
      <c r="J93" s="122">
        <f t="shared" si="41"/>
        <v>0</v>
      </c>
      <c r="K93" s="122"/>
      <c r="L93" s="122"/>
      <c r="M93" s="122"/>
      <c r="N93" s="122"/>
      <c r="O93" s="122"/>
      <c r="P93" s="122">
        <f t="shared" si="40"/>
        <v>0</v>
      </c>
      <c r="Q93" s="186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</row>
    <row r="94" spans="1:525" s="24" customFormat="1" ht="47.25" hidden="1" customHeight="1" x14ac:dyDescent="0.25">
      <c r="A94" s="74"/>
      <c r="B94" s="95"/>
      <c r="C94" s="74"/>
      <c r="D94" s="77" t="s">
        <v>512</v>
      </c>
      <c r="E94" s="123">
        <f>F94+I94</f>
        <v>0</v>
      </c>
      <c r="F94" s="123"/>
      <c r="G94" s="123"/>
      <c r="H94" s="123"/>
      <c r="I94" s="123"/>
      <c r="J94" s="123">
        <f>L94+O94</f>
        <v>0</v>
      </c>
      <c r="K94" s="123"/>
      <c r="L94" s="123"/>
      <c r="M94" s="123"/>
      <c r="N94" s="123"/>
      <c r="O94" s="123"/>
      <c r="P94" s="123">
        <f t="shared" si="40"/>
        <v>0</v>
      </c>
      <c r="Q94" s="186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</row>
    <row r="95" spans="1:525" s="24" customFormat="1" ht="31.5" hidden="1" customHeight="1" x14ac:dyDescent="0.25">
      <c r="A95" s="74"/>
      <c r="B95" s="95"/>
      <c r="C95" s="74"/>
      <c r="D95" s="77" t="s">
        <v>509</v>
      </c>
      <c r="E95" s="123">
        <f t="shared" ref="E95:E97" si="45">F95+I95</f>
        <v>0</v>
      </c>
      <c r="F95" s="123"/>
      <c r="G95" s="123"/>
      <c r="H95" s="123"/>
      <c r="I95" s="123"/>
      <c r="J95" s="123">
        <f t="shared" ref="J95" si="46">L95+O95</f>
        <v>0</v>
      </c>
      <c r="K95" s="123"/>
      <c r="L95" s="123"/>
      <c r="M95" s="123"/>
      <c r="N95" s="123"/>
      <c r="O95" s="123"/>
      <c r="P95" s="123">
        <f t="shared" si="40"/>
        <v>0</v>
      </c>
      <c r="Q95" s="186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</row>
    <row r="96" spans="1:525" s="24" customFormat="1" ht="63" hidden="1" customHeight="1" x14ac:dyDescent="0.25">
      <c r="A96" s="56" t="s">
        <v>504</v>
      </c>
      <c r="B96" s="82">
        <v>1062</v>
      </c>
      <c r="C96" s="56" t="s">
        <v>54</v>
      </c>
      <c r="D96" s="57" t="s">
        <v>485</v>
      </c>
      <c r="E96" s="122">
        <f t="shared" si="42"/>
        <v>0</v>
      </c>
      <c r="F96" s="122"/>
      <c r="G96" s="123"/>
      <c r="H96" s="123"/>
      <c r="I96" s="123"/>
      <c r="J96" s="122">
        <f>L96+O96</f>
        <v>0</v>
      </c>
      <c r="K96" s="123"/>
      <c r="L96" s="123"/>
      <c r="M96" s="123"/>
      <c r="N96" s="123"/>
      <c r="O96" s="123"/>
      <c r="P96" s="122">
        <f t="shared" si="40"/>
        <v>0</v>
      </c>
      <c r="Q96" s="186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</row>
    <row r="97" spans="1:525" s="24" customFormat="1" ht="31.5" hidden="1" customHeight="1" x14ac:dyDescent="0.25">
      <c r="A97" s="74"/>
      <c r="B97" s="95"/>
      <c r="C97" s="74"/>
      <c r="D97" s="77" t="s">
        <v>509</v>
      </c>
      <c r="E97" s="123">
        <f t="shared" si="45"/>
        <v>0</v>
      </c>
      <c r="F97" s="123"/>
      <c r="G97" s="123"/>
      <c r="H97" s="123"/>
      <c r="I97" s="123"/>
      <c r="J97" s="123">
        <f>L97+O97</f>
        <v>0</v>
      </c>
      <c r="K97" s="122"/>
      <c r="L97" s="123"/>
      <c r="M97" s="123"/>
      <c r="N97" s="123"/>
      <c r="O97" s="122"/>
      <c r="P97" s="123">
        <f t="shared" si="40"/>
        <v>0</v>
      </c>
      <c r="Q97" s="186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</row>
    <row r="98" spans="1:525" s="22" customFormat="1" ht="44.25" customHeight="1" x14ac:dyDescent="0.25">
      <c r="A98" s="56" t="s">
        <v>458</v>
      </c>
      <c r="B98" s="56" t="s">
        <v>53</v>
      </c>
      <c r="C98" s="56" t="s">
        <v>56</v>
      </c>
      <c r="D98" s="57" t="str">
        <f>'дод 9'!C60</f>
        <v>Надання позашкільної освіти закладами позашкільної освіти, заходи із позашкільної роботи з дітьми</v>
      </c>
      <c r="E98" s="122">
        <f t="shared" si="39"/>
        <v>42397200</v>
      </c>
      <c r="F98" s="122">
        <v>42397200</v>
      </c>
      <c r="G98" s="122">
        <v>29446000</v>
      </c>
      <c r="H98" s="122">
        <v>5510400</v>
      </c>
      <c r="I98" s="122"/>
      <c r="J98" s="122">
        <f t="shared" si="41"/>
        <v>0</v>
      </c>
      <c r="K98" s="122"/>
      <c r="L98" s="122"/>
      <c r="M98" s="122"/>
      <c r="N98" s="122"/>
      <c r="O98" s="122"/>
      <c r="P98" s="122">
        <f t="shared" si="40"/>
        <v>42397200</v>
      </c>
      <c r="Q98" s="232">
        <v>20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</row>
    <row r="99" spans="1:525" s="22" customFormat="1" ht="47.25" x14ac:dyDescent="0.25">
      <c r="A99" s="56" t="s">
        <v>583</v>
      </c>
      <c r="B99" s="82">
        <v>1091</v>
      </c>
      <c r="C99" s="56" t="s">
        <v>584</v>
      </c>
      <c r="D99" s="36" t="str">
        <f>'дод 9'!C62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9" s="122">
        <f t="shared" si="39"/>
        <v>147991300</v>
      </c>
      <c r="F99" s="122">
        <v>147991300</v>
      </c>
      <c r="G99" s="122">
        <v>77072200</v>
      </c>
      <c r="H99" s="122">
        <v>19337700</v>
      </c>
      <c r="I99" s="122"/>
      <c r="J99" s="122">
        <f t="shared" si="41"/>
        <v>12026638</v>
      </c>
      <c r="K99" s="122"/>
      <c r="L99" s="122">
        <v>11878258</v>
      </c>
      <c r="M99" s="122">
        <v>3115502</v>
      </c>
      <c r="N99" s="122">
        <v>5138695</v>
      </c>
      <c r="O99" s="122">
        <v>148380</v>
      </c>
      <c r="P99" s="122">
        <f t="shared" si="40"/>
        <v>160017938</v>
      </c>
      <c r="Q99" s="232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</row>
    <row r="100" spans="1:525" s="191" customFormat="1" ht="63" customHeight="1" x14ac:dyDescent="0.25">
      <c r="A100" s="56" t="s">
        <v>586</v>
      </c>
      <c r="B100" s="82">
        <v>1092</v>
      </c>
      <c r="C100" s="56" t="s">
        <v>584</v>
      </c>
      <c r="D100" s="36" t="str">
        <f>'дод 9'!C63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0" s="122">
        <f t="shared" si="39"/>
        <v>22079600</v>
      </c>
      <c r="F100" s="122">
        <v>22079600</v>
      </c>
      <c r="G100" s="122">
        <v>18098000</v>
      </c>
      <c r="H100" s="122"/>
      <c r="I100" s="122"/>
      <c r="J100" s="122">
        <f t="shared" si="41"/>
        <v>0</v>
      </c>
      <c r="K100" s="122"/>
      <c r="L100" s="122"/>
      <c r="M100" s="122"/>
      <c r="N100" s="122"/>
      <c r="O100" s="122"/>
      <c r="P100" s="122">
        <f t="shared" si="40"/>
        <v>22079600</v>
      </c>
      <c r="Q100" s="232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190"/>
      <c r="GK100" s="190"/>
      <c r="GL100" s="190"/>
      <c r="GM100" s="190"/>
      <c r="GN100" s="190"/>
      <c r="GO100" s="190"/>
      <c r="GP100" s="190"/>
      <c r="GQ100" s="190"/>
      <c r="GR100" s="190"/>
      <c r="GS100" s="190"/>
      <c r="GT100" s="190"/>
      <c r="GU100" s="190"/>
      <c r="GV100" s="190"/>
      <c r="GW100" s="190"/>
      <c r="GX100" s="190"/>
      <c r="GY100" s="190"/>
      <c r="GZ100" s="190"/>
      <c r="HA100" s="190"/>
      <c r="HB100" s="190"/>
      <c r="HC100" s="190"/>
      <c r="HD100" s="190"/>
      <c r="HE100" s="190"/>
      <c r="HF100" s="190"/>
      <c r="HG100" s="190"/>
      <c r="HH100" s="190"/>
      <c r="HI100" s="190"/>
      <c r="HJ100" s="190"/>
      <c r="HK100" s="190"/>
      <c r="HL100" s="190"/>
      <c r="HM100" s="190"/>
      <c r="HN100" s="190"/>
      <c r="HO100" s="190"/>
      <c r="HP100" s="190"/>
      <c r="HQ100" s="190"/>
      <c r="HR100" s="190"/>
      <c r="HS100" s="190"/>
      <c r="HT100" s="190"/>
      <c r="HU100" s="190"/>
      <c r="HV100" s="190"/>
      <c r="HW100" s="190"/>
      <c r="HX100" s="190"/>
      <c r="HY100" s="190"/>
      <c r="HZ100" s="190"/>
      <c r="IA100" s="190"/>
      <c r="IB100" s="190"/>
      <c r="IC100" s="190"/>
      <c r="ID100" s="190"/>
      <c r="IE100" s="190"/>
      <c r="IF100" s="190"/>
      <c r="IG100" s="190"/>
      <c r="IH100" s="190"/>
      <c r="II100" s="190"/>
      <c r="IJ100" s="190"/>
      <c r="IK100" s="190"/>
      <c r="IL100" s="190"/>
      <c r="IM100" s="190"/>
      <c r="IN100" s="190"/>
      <c r="IO100" s="190"/>
      <c r="IP100" s="190"/>
      <c r="IQ100" s="190"/>
      <c r="IR100" s="190"/>
      <c r="IS100" s="190"/>
      <c r="IT100" s="190"/>
      <c r="IU100" s="190"/>
      <c r="IV100" s="190"/>
      <c r="IW100" s="190"/>
      <c r="IX100" s="190"/>
      <c r="IY100" s="190"/>
      <c r="IZ100" s="190"/>
      <c r="JA100" s="190"/>
      <c r="JB100" s="190"/>
      <c r="JC100" s="190"/>
      <c r="JD100" s="190"/>
      <c r="JE100" s="190"/>
      <c r="JF100" s="190"/>
      <c r="JG100" s="190"/>
      <c r="JH100" s="190"/>
      <c r="JI100" s="190"/>
      <c r="JJ100" s="190"/>
      <c r="JK100" s="190"/>
      <c r="JL100" s="190"/>
      <c r="JM100" s="190"/>
      <c r="JN100" s="190"/>
      <c r="JO100" s="190"/>
      <c r="JP100" s="190"/>
      <c r="JQ100" s="190"/>
      <c r="JR100" s="190"/>
      <c r="JS100" s="190"/>
      <c r="JT100" s="190"/>
      <c r="JU100" s="190"/>
      <c r="JV100" s="190"/>
      <c r="JW100" s="190"/>
      <c r="JX100" s="190"/>
      <c r="JY100" s="190"/>
      <c r="JZ100" s="190"/>
      <c r="KA100" s="190"/>
      <c r="KB100" s="190"/>
      <c r="KC100" s="190"/>
      <c r="KD100" s="190"/>
      <c r="KE100" s="190"/>
      <c r="KF100" s="190"/>
      <c r="KG100" s="190"/>
      <c r="KH100" s="190"/>
      <c r="KI100" s="190"/>
      <c r="KJ100" s="190"/>
      <c r="KK100" s="190"/>
      <c r="KL100" s="190"/>
      <c r="KM100" s="190"/>
      <c r="KN100" s="190"/>
      <c r="KO100" s="190"/>
      <c r="KP100" s="190"/>
      <c r="KQ100" s="190"/>
      <c r="KR100" s="190"/>
      <c r="KS100" s="190"/>
      <c r="KT100" s="190"/>
      <c r="KU100" s="190"/>
      <c r="KV100" s="190"/>
      <c r="KW100" s="190"/>
      <c r="KX100" s="190"/>
      <c r="KY100" s="190"/>
      <c r="KZ100" s="190"/>
      <c r="LA100" s="190"/>
      <c r="LB100" s="190"/>
      <c r="LC100" s="190"/>
      <c r="LD100" s="190"/>
      <c r="LE100" s="190"/>
      <c r="LF100" s="190"/>
      <c r="LG100" s="190"/>
      <c r="LH100" s="190"/>
      <c r="LI100" s="190"/>
      <c r="LJ100" s="190"/>
      <c r="LK100" s="190"/>
      <c r="LL100" s="190"/>
      <c r="LM100" s="190"/>
      <c r="LN100" s="190"/>
      <c r="LO100" s="190"/>
      <c r="LP100" s="190"/>
      <c r="LQ100" s="190"/>
      <c r="LR100" s="190"/>
      <c r="LS100" s="190"/>
      <c r="LT100" s="190"/>
      <c r="LU100" s="190"/>
      <c r="LV100" s="190"/>
      <c r="LW100" s="190"/>
      <c r="LX100" s="190"/>
      <c r="LY100" s="190"/>
      <c r="LZ100" s="190"/>
      <c r="MA100" s="190"/>
      <c r="MB100" s="190"/>
      <c r="MC100" s="190"/>
      <c r="MD100" s="190"/>
      <c r="ME100" s="190"/>
      <c r="MF100" s="190"/>
      <c r="MG100" s="190"/>
      <c r="MH100" s="190"/>
      <c r="MI100" s="190"/>
      <c r="MJ100" s="190"/>
      <c r="MK100" s="190"/>
      <c r="ML100" s="190"/>
      <c r="MM100" s="190"/>
      <c r="MN100" s="190"/>
      <c r="MO100" s="190"/>
      <c r="MP100" s="190"/>
      <c r="MQ100" s="190"/>
      <c r="MR100" s="190"/>
      <c r="MS100" s="190"/>
      <c r="MT100" s="190"/>
      <c r="MU100" s="190"/>
      <c r="MV100" s="190"/>
      <c r="MW100" s="190"/>
      <c r="MX100" s="190"/>
      <c r="MY100" s="190"/>
      <c r="MZ100" s="190"/>
      <c r="NA100" s="190"/>
      <c r="NB100" s="190"/>
      <c r="NC100" s="190"/>
      <c r="ND100" s="190"/>
      <c r="NE100" s="190"/>
      <c r="NF100" s="190"/>
      <c r="NG100" s="190"/>
      <c r="NH100" s="190"/>
      <c r="NI100" s="190"/>
      <c r="NJ100" s="190"/>
      <c r="NK100" s="190"/>
      <c r="NL100" s="190"/>
      <c r="NM100" s="190"/>
      <c r="NN100" s="190"/>
      <c r="NO100" s="190"/>
      <c r="NP100" s="190"/>
      <c r="NQ100" s="190"/>
      <c r="NR100" s="190"/>
      <c r="NS100" s="190"/>
      <c r="NT100" s="190"/>
      <c r="NU100" s="190"/>
      <c r="NV100" s="190"/>
      <c r="NW100" s="190"/>
      <c r="NX100" s="190"/>
      <c r="NY100" s="190"/>
      <c r="NZ100" s="190"/>
      <c r="OA100" s="190"/>
      <c r="OB100" s="190"/>
      <c r="OC100" s="190"/>
      <c r="OD100" s="190"/>
      <c r="OE100" s="190"/>
      <c r="OF100" s="190"/>
      <c r="OG100" s="190"/>
      <c r="OH100" s="190"/>
      <c r="OI100" s="190"/>
      <c r="OJ100" s="190"/>
      <c r="OK100" s="190"/>
      <c r="OL100" s="190"/>
      <c r="OM100" s="190"/>
      <c r="ON100" s="190"/>
      <c r="OO100" s="190"/>
      <c r="OP100" s="190"/>
      <c r="OQ100" s="190"/>
      <c r="OR100" s="190"/>
      <c r="OS100" s="190"/>
      <c r="OT100" s="190"/>
      <c r="OU100" s="190"/>
      <c r="OV100" s="190"/>
      <c r="OW100" s="190"/>
      <c r="OX100" s="190"/>
      <c r="OY100" s="190"/>
      <c r="OZ100" s="190"/>
      <c r="PA100" s="190"/>
      <c r="PB100" s="190"/>
      <c r="PC100" s="190"/>
      <c r="PD100" s="190"/>
      <c r="PE100" s="190"/>
      <c r="PF100" s="190"/>
      <c r="PG100" s="190"/>
      <c r="PH100" s="190"/>
      <c r="PI100" s="190"/>
      <c r="PJ100" s="190"/>
      <c r="PK100" s="190"/>
      <c r="PL100" s="190"/>
      <c r="PM100" s="190"/>
      <c r="PN100" s="190"/>
      <c r="PO100" s="190"/>
      <c r="PP100" s="190"/>
      <c r="PQ100" s="190"/>
      <c r="PR100" s="190"/>
      <c r="PS100" s="190"/>
      <c r="PT100" s="190"/>
      <c r="PU100" s="190"/>
      <c r="PV100" s="190"/>
      <c r="PW100" s="190"/>
      <c r="PX100" s="190"/>
      <c r="PY100" s="190"/>
      <c r="PZ100" s="190"/>
      <c r="QA100" s="190"/>
      <c r="QB100" s="190"/>
      <c r="QC100" s="190"/>
      <c r="QD100" s="190"/>
      <c r="QE100" s="190"/>
      <c r="QF100" s="190"/>
      <c r="QG100" s="190"/>
      <c r="QH100" s="190"/>
      <c r="QI100" s="190"/>
      <c r="QJ100" s="190"/>
      <c r="QK100" s="190"/>
      <c r="QL100" s="190"/>
      <c r="QM100" s="190"/>
      <c r="QN100" s="190"/>
      <c r="QO100" s="190"/>
      <c r="QP100" s="190"/>
      <c r="QQ100" s="190"/>
      <c r="QR100" s="190"/>
      <c r="QS100" s="190"/>
      <c r="QT100" s="190"/>
      <c r="QU100" s="190"/>
      <c r="QV100" s="190"/>
      <c r="QW100" s="190"/>
      <c r="QX100" s="190"/>
      <c r="QY100" s="190"/>
      <c r="QZ100" s="190"/>
      <c r="RA100" s="190"/>
      <c r="RB100" s="190"/>
      <c r="RC100" s="190"/>
      <c r="RD100" s="190"/>
      <c r="RE100" s="190"/>
      <c r="RF100" s="190"/>
      <c r="RG100" s="190"/>
      <c r="RH100" s="190"/>
      <c r="RI100" s="190"/>
      <c r="RJ100" s="190"/>
      <c r="RK100" s="190"/>
      <c r="RL100" s="190"/>
      <c r="RM100" s="190"/>
      <c r="RN100" s="190"/>
      <c r="RO100" s="190"/>
      <c r="RP100" s="190"/>
      <c r="RQ100" s="190"/>
      <c r="RR100" s="190"/>
      <c r="RS100" s="190"/>
      <c r="RT100" s="190"/>
      <c r="RU100" s="190"/>
      <c r="RV100" s="190"/>
      <c r="RW100" s="190"/>
      <c r="RX100" s="190"/>
      <c r="RY100" s="190"/>
      <c r="RZ100" s="190"/>
      <c r="SA100" s="190"/>
      <c r="SB100" s="190"/>
      <c r="SC100" s="190"/>
      <c r="SD100" s="190"/>
      <c r="SE100" s="190"/>
      <c r="SF100" s="190"/>
      <c r="SG100" s="190"/>
      <c r="SH100" s="190"/>
      <c r="SI100" s="190"/>
      <c r="SJ100" s="190"/>
      <c r="SK100" s="190"/>
      <c r="SL100" s="190"/>
      <c r="SM100" s="190"/>
      <c r="SN100" s="190"/>
      <c r="SO100" s="190"/>
      <c r="SP100" s="190"/>
      <c r="SQ100" s="190"/>
      <c r="SR100" s="190"/>
      <c r="SS100" s="190"/>
      <c r="ST100" s="190"/>
      <c r="SU100" s="190"/>
      <c r="SV100" s="190"/>
      <c r="SW100" s="190"/>
      <c r="SX100" s="190"/>
      <c r="SY100" s="190"/>
      <c r="SZ100" s="190"/>
      <c r="TA100" s="190"/>
      <c r="TB100" s="190"/>
      <c r="TC100" s="190"/>
      <c r="TD100" s="190"/>
      <c r="TE100" s="190"/>
    </row>
    <row r="101" spans="1:525" s="193" customFormat="1" ht="31.5" customHeight="1" x14ac:dyDescent="0.25">
      <c r="A101" s="74"/>
      <c r="B101" s="95"/>
      <c r="C101" s="74"/>
      <c r="D101" s="77" t="s">
        <v>384</v>
      </c>
      <c r="E101" s="123">
        <f t="shared" si="39"/>
        <v>22079600</v>
      </c>
      <c r="F101" s="123">
        <v>22079600</v>
      </c>
      <c r="G101" s="123">
        <v>18098000</v>
      </c>
      <c r="H101" s="123"/>
      <c r="I101" s="123"/>
      <c r="J101" s="123">
        <f t="shared" si="41"/>
        <v>0</v>
      </c>
      <c r="K101" s="123"/>
      <c r="L101" s="123"/>
      <c r="M101" s="123"/>
      <c r="N101" s="123"/>
      <c r="O101" s="123"/>
      <c r="P101" s="123">
        <f t="shared" si="40"/>
        <v>22079600</v>
      </c>
      <c r="Q101" s="23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2"/>
      <c r="GV101" s="192"/>
      <c r="GW101" s="192"/>
      <c r="GX101" s="192"/>
      <c r="GY101" s="192"/>
      <c r="GZ101" s="192"/>
      <c r="HA101" s="192"/>
      <c r="HB101" s="192"/>
      <c r="HC101" s="192"/>
      <c r="HD101" s="192"/>
      <c r="HE101" s="192"/>
      <c r="HF101" s="192"/>
      <c r="HG101" s="192"/>
      <c r="HH101" s="192"/>
      <c r="HI101" s="192"/>
      <c r="HJ101" s="192"/>
      <c r="HK101" s="192"/>
      <c r="HL101" s="192"/>
      <c r="HM101" s="192"/>
      <c r="HN101" s="192"/>
      <c r="HO101" s="192"/>
      <c r="HP101" s="192"/>
      <c r="HQ101" s="192"/>
      <c r="HR101" s="192"/>
      <c r="HS101" s="192"/>
      <c r="HT101" s="192"/>
      <c r="HU101" s="192"/>
      <c r="HV101" s="192"/>
      <c r="HW101" s="192"/>
      <c r="HX101" s="192"/>
      <c r="HY101" s="192"/>
      <c r="HZ101" s="192"/>
      <c r="IA101" s="192"/>
      <c r="IB101" s="192"/>
      <c r="IC101" s="192"/>
      <c r="ID101" s="192"/>
      <c r="IE101" s="192"/>
      <c r="IF101" s="192"/>
      <c r="IG101" s="192"/>
      <c r="IH101" s="192"/>
      <c r="II101" s="192"/>
      <c r="IJ101" s="192"/>
      <c r="IK101" s="192"/>
      <c r="IL101" s="192"/>
      <c r="IM101" s="192"/>
      <c r="IN101" s="192"/>
      <c r="IO101" s="192"/>
      <c r="IP101" s="192"/>
      <c r="IQ101" s="192"/>
      <c r="IR101" s="192"/>
      <c r="IS101" s="192"/>
      <c r="IT101" s="192"/>
      <c r="IU101" s="192"/>
      <c r="IV101" s="192"/>
      <c r="IW101" s="192"/>
      <c r="IX101" s="192"/>
      <c r="IY101" s="192"/>
      <c r="IZ101" s="192"/>
      <c r="JA101" s="192"/>
      <c r="JB101" s="192"/>
      <c r="JC101" s="192"/>
      <c r="JD101" s="192"/>
      <c r="JE101" s="192"/>
      <c r="JF101" s="192"/>
      <c r="JG101" s="192"/>
      <c r="JH101" s="192"/>
      <c r="JI101" s="192"/>
      <c r="JJ101" s="192"/>
      <c r="JK101" s="192"/>
      <c r="JL101" s="192"/>
      <c r="JM101" s="192"/>
      <c r="JN101" s="192"/>
      <c r="JO101" s="192"/>
      <c r="JP101" s="192"/>
      <c r="JQ101" s="192"/>
      <c r="JR101" s="192"/>
      <c r="JS101" s="192"/>
      <c r="JT101" s="192"/>
      <c r="JU101" s="192"/>
      <c r="JV101" s="192"/>
      <c r="JW101" s="192"/>
      <c r="JX101" s="192"/>
      <c r="JY101" s="192"/>
      <c r="JZ101" s="192"/>
      <c r="KA101" s="192"/>
      <c r="KB101" s="192"/>
      <c r="KC101" s="192"/>
      <c r="KD101" s="192"/>
      <c r="KE101" s="192"/>
      <c r="KF101" s="192"/>
      <c r="KG101" s="192"/>
      <c r="KH101" s="192"/>
      <c r="KI101" s="192"/>
      <c r="KJ101" s="192"/>
      <c r="KK101" s="192"/>
      <c r="KL101" s="192"/>
      <c r="KM101" s="192"/>
      <c r="KN101" s="192"/>
      <c r="KO101" s="192"/>
      <c r="KP101" s="192"/>
      <c r="KQ101" s="192"/>
      <c r="KR101" s="192"/>
      <c r="KS101" s="192"/>
      <c r="KT101" s="192"/>
      <c r="KU101" s="192"/>
      <c r="KV101" s="192"/>
      <c r="KW101" s="192"/>
      <c r="KX101" s="192"/>
      <c r="KY101" s="192"/>
      <c r="KZ101" s="192"/>
      <c r="LA101" s="192"/>
      <c r="LB101" s="192"/>
      <c r="LC101" s="192"/>
      <c r="LD101" s="192"/>
      <c r="LE101" s="192"/>
      <c r="LF101" s="192"/>
      <c r="LG101" s="192"/>
      <c r="LH101" s="192"/>
      <c r="LI101" s="192"/>
      <c r="LJ101" s="192"/>
      <c r="LK101" s="192"/>
      <c r="LL101" s="192"/>
      <c r="LM101" s="192"/>
      <c r="LN101" s="192"/>
      <c r="LO101" s="192"/>
      <c r="LP101" s="192"/>
      <c r="LQ101" s="192"/>
      <c r="LR101" s="192"/>
      <c r="LS101" s="192"/>
      <c r="LT101" s="192"/>
      <c r="LU101" s="192"/>
      <c r="LV101" s="192"/>
      <c r="LW101" s="192"/>
      <c r="LX101" s="192"/>
      <c r="LY101" s="192"/>
      <c r="LZ101" s="192"/>
      <c r="MA101" s="192"/>
      <c r="MB101" s="192"/>
      <c r="MC101" s="192"/>
      <c r="MD101" s="192"/>
      <c r="ME101" s="192"/>
      <c r="MF101" s="192"/>
      <c r="MG101" s="192"/>
      <c r="MH101" s="192"/>
      <c r="MI101" s="192"/>
      <c r="MJ101" s="192"/>
      <c r="MK101" s="192"/>
      <c r="ML101" s="192"/>
      <c r="MM101" s="192"/>
      <c r="MN101" s="192"/>
      <c r="MO101" s="192"/>
      <c r="MP101" s="192"/>
      <c r="MQ101" s="192"/>
      <c r="MR101" s="192"/>
      <c r="MS101" s="192"/>
      <c r="MT101" s="192"/>
      <c r="MU101" s="192"/>
      <c r="MV101" s="192"/>
      <c r="MW101" s="192"/>
      <c r="MX101" s="192"/>
      <c r="MY101" s="192"/>
      <c r="MZ101" s="192"/>
      <c r="NA101" s="192"/>
      <c r="NB101" s="192"/>
      <c r="NC101" s="192"/>
      <c r="ND101" s="192"/>
      <c r="NE101" s="192"/>
      <c r="NF101" s="192"/>
      <c r="NG101" s="192"/>
      <c r="NH101" s="192"/>
      <c r="NI101" s="192"/>
      <c r="NJ101" s="192"/>
      <c r="NK101" s="192"/>
      <c r="NL101" s="192"/>
      <c r="NM101" s="192"/>
      <c r="NN101" s="192"/>
      <c r="NO101" s="192"/>
      <c r="NP101" s="192"/>
      <c r="NQ101" s="192"/>
      <c r="NR101" s="192"/>
      <c r="NS101" s="192"/>
      <c r="NT101" s="192"/>
      <c r="NU101" s="192"/>
      <c r="NV101" s="192"/>
      <c r="NW101" s="192"/>
      <c r="NX101" s="192"/>
      <c r="NY101" s="192"/>
      <c r="NZ101" s="192"/>
      <c r="OA101" s="192"/>
      <c r="OB101" s="192"/>
      <c r="OC101" s="192"/>
      <c r="OD101" s="192"/>
      <c r="OE101" s="192"/>
      <c r="OF101" s="192"/>
      <c r="OG101" s="192"/>
      <c r="OH101" s="192"/>
      <c r="OI101" s="192"/>
      <c r="OJ101" s="192"/>
      <c r="OK101" s="192"/>
      <c r="OL101" s="192"/>
      <c r="OM101" s="192"/>
      <c r="ON101" s="192"/>
      <c r="OO101" s="192"/>
      <c r="OP101" s="192"/>
      <c r="OQ101" s="192"/>
      <c r="OR101" s="192"/>
      <c r="OS101" s="192"/>
      <c r="OT101" s="192"/>
      <c r="OU101" s="192"/>
      <c r="OV101" s="192"/>
      <c r="OW101" s="192"/>
      <c r="OX101" s="192"/>
      <c r="OY101" s="192"/>
      <c r="OZ101" s="192"/>
      <c r="PA101" s="192"/>
      <c r="PB101" s="192"/>
      <c r="PC101" s="192"/>
      <c r="PD101" s="192"/>
      <c r="PE101" s="192"/>
      <c r="PF101" s="192"/>
      <c r="PG101" s="192"/>
      <c r="PH101" s="192"/>
      <c r="PI101" s="192"/>
      <c r="PJ101" s="192"/>
      <c r="PK101" s="192"/>
      <c r="PL101" s="192"/>
      <c r="PM101" s="192"/>
      <c r="PN101" s="192"/>
      <c r="PO101" s="192"/>
      <c r="PP101" s="192"/>
      <c r="PQ101" s="192"/>
      <c r="PR101" s="192"/>
      <c r="PS101" s="192"/>
      <c r="PT101" s="192"/>
      <c r="PU101" s="192"/>
      <c r="PV101" s="192"/>
      <c r="PW101" s="192"/>
      <c r="PX101" s="192"/>
      <c r="PY101" s="192"/>
      <c r="PZ101" s="192"/>
      <c r="QA101" s="192"/>
      <c r="QB101" s="192"/>
      <c r="QC101" s="192"/>
      <c r="QD101" s="192"/>
      <c r="QE101" s="192"/>
      <c r="QF101" s="192"/>
      <c r="QG101" s="192"/>
      <c r="QH101" s="192"/>
      <c r="QI101" s="192"/>
      <c r="QJ101" s="192"/>
      <c r="QK101" s="192"/>
      <c r="QL101" s="192"/>
      <c r="QM101" s="192"/>
      <c r="QN101" s="192"/>
      <c r="QO101" s="192"/>
      <c r="QP101" s="192"/>
      <c r="QQ101" s="192"/>
      <c r="QR101" s="192"/>
      <c r="QS101" s="192"/>
      <c r="QT101" s="192"/>
      <c r="QU101" s="192"/>
      <c r="QV101" s="192"/>
      <c r="QW101" s="192"/>
      <c r="QX101" s="192"/>
      <c r="QY101" s="192"/>
      <c r="QZ101" s="192"/>
      <c r="RA101" s="192"/>
      <c r="RB101" s="192"/>
      <c r="RC101" s="192"/>
      <c r="RD101" s="192"/>
      <c r="RE101" s="192"/>
      <c r="RF101" s="192"/>
      <c r="RG101" s="192"/>
      <c r="RH101" s="192"/>
      <c r="RI101" s="192"/>
      <c r="RJ101" s="192"/>
      <c r="RK101" s="192"/>
      <c r="RL101" s="192"/>
      <c r="RM101" s="192"/>
      <c r="RN101" s="192"/>
      <c r="RO101" s="192"/>
      <c r="RP101" s="192"/>
      <c r="RQ101" s="192"/>
      <c r="RR101" s="192"/>
      <c r="RS101" s="192"/>
      <c r="RT101" s="192"/>
      <c r="RU101" s="192"/>
      <c r="RV101" s="192"/>
      <c r="RW101" s="192"/>
      <c r="RX101" s="192"/>
      <c r="RY101" s="192"/>
      <c r="RZ101" s="192"/>
      <c r="SA101" s="192"/>
      <c r="SB101" s="192"/>
      <c r="SC101" s="192"/>
      <c r="SD101" s="192"/>
      <c r="SE101" s="192"/>
      <c r="SF101" s="192"/>
      <c r="SG101" s="192"/>
      <c r="SH101" s="192"/>
      <c r="SI101" s="192"/>
      <c r="SJ101" s="192"/>
      <c r="SK101" s="192"/>
      <c r="SL101" s="192"/>
      <c r="SM101" s="192"/>
      <c r="SN101" s="192"/>
      <c r="SO101" s="192"/>
      <c r="SP101" s="192"/>
      <c r="SQ101" s="192"/>
      <c r="SR101" s="192"/>
      <c r="SS101" s="192"/>
      <c r="ST101" s="192"/>
      <c r="SU101" s="192"/>
      <c r="SV101" s="192"/>
      <c r="SW101" s="192"/>
      <c r="SX101" s="192"/>
      <c r="SY101" s="192"/>
      <c r="SZ101" s="192"/>
      <c r="TA101" s="192"/>
      <c r="TB101" s="192"/>
      <c r="TC101" s="192"/>
      <c r="TD101" s="192"/>
      <c r="TE101" s="192"/>
    </row>
    <row r="102" spans="1:525" s="22" customFormat="1" ht="34.5" customHeight="1" x14ac:dyDescent="0.25">
      <c r="A102" s="56" t="s">
        <v>459</v>
      </c>
      <c r="B102" s="56" t="s">
        <v>460</v>
      </c>
      <c r="C102" s="56" t="s">
        <v>57</v>
      </c>
      <c r="D102" s="36" t="str">
        <f>'дод 9'!C65</f>
        <v>Забезпечення діяльності інших закладів у сфері освіти</v>
      </c>
      <c r="E102" s="122">
        <f t="shared" si="39"/>
        <v>12697300</v>
      </c>
      <c r="F102" s="122">
        <v>12697300</v>
      </c>
      <c r="G102" s="122">
        <v>8889800</v>
      </c>
      <c r="H102" s="122">
        <v>1168000</v>
      </c>
      <c r="I102" s="122"/>
      <c r="J102" s="122">
        <f t="shared" si="41"/>
        <v>0</v>
      </c>
      <c r="K102" s="122"/>
      <c r="L102" s="122"/>
      <c r="M102" s="122"/>
      <c r="N102" s="122"/>
      <c r="O102" s="122"/>
      <c r="P102" s="122">
        <f t="shared" si="40"/>
        <v>12697300</v>
      </c>
      <c r="Q102" s="232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</row>
    <row r="103" spans="1:525" s="22" customFormat="1" ht="27.75" customHeight="1" x14ac:dyDescent="0.25">
      <c r="A103" s="56" t="s">
        <v>461</v>
      </c>
      <c r="B103" s="56" t="s">
        <v>462</v>
      </c>
      <c r="C103" s="56" t="s">
        <v>57</v>
      </c>
      <c r="D103" s="36" t="str">
        <f>'дод 9'!C66</f>
        <v>Інші програми та заходи у сфері освіти</v>
      </c>
      <c r="E103" s="122">
        <f t="shared" si="39"/>
        <v>119000</v>
      </c>
      <c r="F103" s="122">
        <v>119000</v>
      </c>
      <c r="G103" s="122"/>
      <c r="H103" s="122"/>
      <c r="I103" s="122"/>
      <c r="J103" s="122">
        <f t="shared" ref="J103" si="47">L103+O103</f>
        <v>0</v>
      </c>
      <c r="K103" s="122"/>
      <c r="L103" s="122"/>
      <c r="M103" s="122"/>
      <c r="N103" s="122"/>
      <c r="O103" s="122"/>
      <c r="P103" s="122">
        <f t="shared" ref="P103" si="48">E103+J103</f>
        <v>119000</v>
      </c>
      <c r="Q103" s="232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</row>
    <row r="104" spans="1:525" s="22" customFormat="1" ht="35.25" customHeight="1" x14ac:dyDescent="0.25">
      <c r="A104" s="56" t="s">
        <v>463</v>
      </c>
      <c r="B104" s="56" t="s">
        <v>464</v>
      </c>
      <c r="C104" s="56" t="s">
        <v>57</v>
      </c>
      <c r="D104" s="57" t="str">
        <f>'дод 9'!C67</f>
        <v>Забезпечення діяльності інклюзивно-ресурсних центрів за рахунок коштів місцевого бюджету</v>
      </c>
      <c r="E104" s="122">
        <f t="shared" si="39"/>
        <v>538100</v>
      </c>
      <c r="F104" s="122">
        <v>538100</v>
      </c>
      <c r="G104" s="122">
        <v>319800</v>
      </c>
      <c r="H104" s="122">
        <v>97100</v>
      </c>
      <c r="I104" s="122"/>
      <c r="J104" s="122">
        <f t="shared" si="41"/>
        <v>0</v>
      </c>
      <c r="K104" s="122"/>
      <c r="L104" s="122"/>
      <c r="M104" s="122"/>
      <c r="N104" s="122"/>
      <c r="O104" s="122"/>
      <c r="P104" s="122">
        <f t="shared" si="40"/>
        <v>538100</v>
      </c>
      <c r="Q104" s="232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</row>
    <row r="105" spans="1:525" s="22" customFormat="1" ht="45.75" hidden="1" customHeight="1" x14ac:dyDescent="0.25">
      <c r="A105" s="56" t="s">
        <v>466</v>
      </c>
      <c r="B105" s="56" t="s">
        <v>467</v>
      </c>
      <c r="C105" s="56" t="str">
        <f>'дод 9'!B67</f>
        <v>0990</v>
      </c>
      <c r="D105" s="57" t="str">
        <f>'дод 9'!C68</f>
        <v>Забезпечення діяльності інклюзивно-ресурсних центрів за рахунок освітньої субвенції, у т.ч. за рахунок:</v>
      </c>
      <c r="E105" s="122">
        <f t="shared" si="39"/>
        <v>0</v>
      </c>
      <c r="F105" s="122"/>
      <c r="G105" s="122"/>
      <c r="H105" s="122"/>
      <c r="I105" s="122"/>
      <c r="J105" s="122">
        <f t="shared" si="41"/>
        <v>0</v>
      </c>
      <c r="K105" s="122"/>
      <c r="L105" s="122"/>
      <c r="M105" s="122"/>
      <c r="N105" s="122"/>
      <c r="O105" s="122"/>
      <c r="P105" s="122">
        <f t="shared" si="40"/>
        <v>0</v>
      </c>
      <c r="Q105" s="232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</row>
    <row r="106" spans="1:525" s="24" customFormat="1" ht="45.75" hidden="1" customHeight="1" x14ac:dyDescent="0.25">
      <c r="A106" s="74"/>
      <c r="B106" s="74"/>
      <c r="C106" s="74"/>
      <c r="D106" s="77" t="s">
        <v>379</v>
      </c>
      <c r="E106" s="123">
        <f t="shared" si="39"/>
        <v>0</v>
      </c>
      <c r="F106" s="123"/>
      <c r="G106" s="123"/>
      <c r="H106" s="123"/>
      <c r="I106" s="123"/>
      <c r="J106" s="123">
        <f t="shared" si="41"/>
        <v>0</v>
      </c>
      <c r="K106" s="123"/>
      <c r="L106" s="123"/>
      <c r="M106" s="123"/>
      <c r="N106" s="123"/>
      <c r="O106" s="123"/>
      <c r="P106" s="123">
        <f t="shared" si="40"/>
        <v>0</v>
      </c>
      <c r="Q106" s="232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</row>
    <row r="107" spans="1:525" s="22" customFormat="1" ht="36" customHeight="1" x14ac:dyDescent="0.25">
      <c r="A107" s="56" t="s">
        <v>468</v>
      </c>
      <c r="B107" s="56" t="s">
        <v>469</v>
      </c>
      <c r="C107" s="56" t="str">
        <f>'дод 9'!B68</f>
        <v>0990</v>
      </c>
      <c r="D107" s="57" t="str">
        <f>'дод 9'!C70</f>
        <v>Забезпечення діяльності центрів професійного розвитку педагогічних працівників</v>
      </c>
      <c r="E107" s="122">
        <f t="shared" si="39"/>
        <v>2913000</v>
      </c>
      <c r="F107" s="122">
        <v>2913000</v>
      </c>
      <c r="G107" s="122">
        <v>1999300</v>
      </c>
      <c r="H107" s="122">
        <v>312200</v>
      </c>
      <c r="I107" s="122"/>
      <c r="J107" s="122">
        <f t="shared" si="41"/>
        <v>0</v>
      </c>
      <c r="K107" s="122"/>
      <c r="L107" s="122"/>
      <c r="M107" s="122"/>
      <c r="N107" s="122"/>
      <c r="O107" s="122"/>
      <c r="P107" s="122">
        <f t="shared" si="40"/>
        <v>2913000</v>
      </c>
      <c r="Q107" s="232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</row>
    <row r="108" spans="1:525" s="22" customFormat="1" ht="63" hidden="1" customHeight="1" x14ac:dyDescent="0.25">
      <c r="A108" s="56" t="s">
        <v>532</v>
      </c>
      <c r="B108" s="56" t="s">
        <v>533</v>
      </c>
      <c r="C108" s="56" t="s">
        <v>57</v>
      </c>
      <c r="D108" s="57" t="str">
        <f>'дод 9'!C71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8" s="122">
        <f t="shared" si="39"/>
        <v>0</v>
      </c>
      <c r="F108" s="122"/>
      <c r="G108" s="122"/>
      <c r="H108" s="122"/>
      <c r="I108" s="122"/>
      <c r="J108" s="122">
        <f t="shared" si="41"/>
        <v>0</v>
      </c>
      <c r="K108" s="122">
        <f>2000000-2000000</f>
        <v>0</v>
      </c>
      <c r="L108" s="122"/>
      <c r="M108" s="122"/>
      <c r="N108" s="122"/>
      <c r="O108" s="122">
        <f>2000000-2000000</f>
        <v>0</v>
      </c>
      <c r="P108" s="122">
        <f t="shared" si="40"/>
        <v>0</v>
      </c>
      <c r="Q108" s="232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</row>
    <row r="109" spans="1:525" s="22" customFormat="1" ht="63" hidden="1" customHeight="1" x14ac:dyDescent="0.25">
      <c r="A109" s="56" t="s">
        <v>523</v>
      </c>
      <c r="B109" s="56" t="s">
        <v>525</v>
      </c>
      <c r="C109" s="56" t="s">
        <v>57</v>
      </c>
      <c r="D109" s="57" t="s">
        <v>559</v>
      </c>
      <c r="E109" s="122">
        <f t="shared" si="39"/>
        <v>0</v>
      </c>
      <c r="F109" s="122"/>
      <c r="G109" s="122"/>
      <c r="H109" s="122"/>
      <c r="I109" s="122"/>
      <c r="J109" s="122">
        <f t="shared" si="41"/>
        <v>0</v>
      </c>
      <c r="K109" s="122"/>
      <c r="L109" s="122"/>
      <c r="M109" s="122"/>
      <c r="N109" s="122"/>
      <c r="O109" s="122"/>
      <c r="P109" s="122">
        <f t="shared" si="40"/>
        <v>0</v>
      </c>
      <c r="Q109" s="232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</row>
    <row r="110" spans="1:525" s="24" customFormat="1" ht="47.25" hidden="1" customHeight="1" x14ac:dyDescent="0.25">
      <c r="A110" s="74"/>
      <c r="B110" s="74"/>
      <c r="C110" s="74"/>
      <c r="D110" s="77" t="s">
        <v>553</v>
      </c>
      <c r="E110" s="123">
        <f t="shared" si="39"/>
        <v>0</v>
      </c>
      <c r="F110" s="123"/>
      <c r="G110" s="123"/>
      <c r="H110" s="123"/>
      <c r="I110" s="123"/>
      <c r="J110" s="123">
        <f t="shared" si="41"/>
        <v>0</v>
      </c>
      <c r="K110" s="123"/>
      <c r="L110" s="123"/>
      <c r="M110" s="123"/>
      <c r="N110" s="123"/>
      <c r="O110" s="123"/>
      <c r="P110" s="123">
        <f t="shared" si="40"/>
        <v>0</v>
      </c>
      <c r="Q110" s="232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</row>
    <row r="111" spans="1:525" s="22" customFormat="1" ht="78.75" hidden="1" customHeight="1" x14ac:dyDescent="0.25">
      <c r="A111" s="56" t="s">
        <v>534</v>
      </c>
      <c r="B111" s="56" t="s">
        <v>535</v>
      </c>
      <c r="C111" s="56" t="s">
        <v>57</v>
      </c>
      <c r="D111" s="57" t="str">
        <f>'дод 9'!C74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1" s="122">
        <f t="shared" si="39"/>
        <v>0</v>
      </c>
      <c r="F111" s="122"/>
      <c r="G111" s="122"/>
      <c r="H111" s="122"/>
      <c r="I111" s="122"/>
      <c r="J111" s="122">
        <f t="shared" si="41"/>
        <v>0</v>
      </c>
      <c r="K111" s="122"/>
      <c r="L111" s="122"/>
      <c r="M111" s="122"/>
      <c r="N111" s="122"/>
      <c r="O111" s="122"/>
      <c r="P111" s="122">
        <f t="shared" si="40"/>
        <v>0</v>
      </c>
      <c r="Q111" s="232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</row>
    <row r="112" spans="1:525" s="22" customFormat="1" ht="15.75" hidden="1" customHeight="1" x14ac:dyDescent="0.25">
      <c r="A112" s="56"/>
      <c r="B112" s="56"/>
      <c r="C112" s="56"/>
      <c r="D112" s="77" t="s">
        <v>389</v>
      </c>
      <c r="E112" s="123">
        <f t="shared" si="39"/>
        <v>0</v>
      </c>
      <c r="F112" s="123"/>
      <c r="G112" s="122"/>
      <c r="H112" s="122"/>
      <c r="I112" s="122"/>
      <c r="J112" s="123">
        <f t="shared" si="41"/>
        <v>0</v>
      </c>
      <c r="K112" s="122"/>
      <c r="L112" s="122"/>
      <c r="M112" s="122"/>
      <c r="N112" s="122"/>
      <c r="O112" s="122"/>
      <c r="P112" s="123">
        <f t="shared" si="40"/>
        <v>0</v>
      </c>
      <c r="Q112" s="2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  <c r="PA112" s="23"/>
      <c r="PB112" s="23"/>
      <c r="PC112" s="23"/>
      <c r="PD112" s="23"/>
      <c r="PE112" s="23"/>
      <c r="PF112" s="23"/>
      <c r="PG112" s="23"/>
      <c r="PH112" s="23"/>
      <c r="PI112" s="23"/>
      <c r="PJ112" s="23"/>
      <c r="PK112" s="23"/>
      <c r="PL112" s="23"/>
      <c r="PM112" s="23"/>
      <c r="PN112" s="23"/>
      <c r="PO112" s="23"/>
      <c r="PP112" s="23"/>
      <c r="PQ112" s="23"/>
      <c r="PR112" s="23"/>
      <c r="PS112" s="23"/>
      <c r="PT112" s="23"/>
      <c r="PU112" s="23"/>
      <c r="PV112" s="23"/>
      <c r="PW112" s="23"/>
      <c r="PX112" s="23"/>
      <c r="PY112" s="23"/>
      <c r="PZ112" s="23"/>
      <c r="QA112" s="23"/>
      <c r="QB112" s="23"/>
      <c r="QC112" s="23"/>
      <c r="QD112" s="23"/>
      <c r="QE112" s="23"/>
      <c r="QF112" s="23"/>
      <c r="QG112" s="23"/>
      <c r="QH112" s="23"/>
      <c r="QI112" s="23"/>
      <c r="QJ112" s="23"/>
      <c r="QK112" s="23"/>
      <c r="QL112" s="23"/>
      <c r="QM112" s="23"/>
      <c r="QN112" s="23"/>
      <c r="QO112" s="23"/>
      <c r="QP112" s="23"/>
      <c r="QQ112" s="23"/>
      <c r="QR112" s="23"/>
      <c r="QS112" s="23"/>
      <c r="QT112" s="23"/>
      <c r="QU112" s="23"/>
      <c r="QV112" s="23"/>
      <c r="QW112" s="23"/>
      <c r="QX112" s="23"/>
      <c r="QY112" s="23"/>
      <c r="QZ112" s="23"/>
      <c r="RA112" s="23"/>
      <c r="RB112" s="23"/>
      <c r="RC112" s="23"/>
      <c r="RD112" s="23"/>
      <c r="RE112" s="23"/>
      <c r="RF112" s="23"/>
      <c r="RG112" s="23"/>
      <c r="RH112" s="23"/>
      <c r="RI112" s="23"/>
      <c r="RJ112" s="23"/>
      <c r="RK112" s="23"/>
      <c r="RL112" s="23"/>
      <c r="RM112" s="23"/>
      <c r="RN112" s="23"/>
      <c r="RO112" s="23"/>
      <c r="RP112" s="23"/>
      <c r="RQ112" s="23"/>
      <c r="RR112" s="23"/>
      <c r="RS112" s="23"/>
      <c r="RT112" s="23"/>
      <c r="RU112" s="23"/>
      <c r="RV112" s="23"/>
      <c r="RW112" s="23"/>
      <c r="RX112" s="23"/>
      <c r="RY112" s="23"/>
      <c r="RZ112" s="23"/>
      <c r="SA112" s="23"/>
      <c r="SB112" s="23"/>
      <c r="SC112" s="23"/>
      <c r="SD112" s="23"/>
      <c r="SE112" s="23"/>
      <c r="SF112" s="23"/>
      <c r="SG112" s="23"/>
      <c r="SH112" s="23"/>
      <c r="SI112" s="23"/>
      <c r="SJ112" s="23"/>
      <c r="SK112" s="23"/>
      <c r="SL112" s="23"/>
      <c r="SM112" s="23"/>
      <c r="SN112" s="23"/>
      <c r="SO112" s="23"/>
      <c r="SP112" s="23"/>
      <c r="SQ112" s="23"/>
      <c r="SR112" s="23"/>
      <c r="SS112" s="23"/>
      <c r="ST112" s="23"/>
      <c r="SU112" s="23"/>
      <c r="SV112" s="23"/>
      <c r="SW112" s="23"/>
      <c r="SX112" s="23"/>
      <c r="SY112" s="23"/>
      <c r="SZ112" s="23"/>
      <c r="TA112" s="23"/>
      <c r="TB112" s="23"/>
      <c r="TC112" s="23"/>
      <c r="TD112" s="23"/>
      <c r="TE112" s="23"/>
    </row>
    <row r="113" spans="1:525" s="22" customFormat="1" ht="78.75" hidden="1" customHeight="1" x14ac:dyDescent="0.25">
      <c r="A113" s="56" t="s">
        <v>524</v>
      </c>
      <c r="B113" s="56" t="s">
        <v>526</v>
      </c>
      <c r="C113" s="56" t="s">
        <v>57</v>
      </c>
      <c r="D113" s="57" t="s">
        <v>554</v>
      </c>
      <c r="E113" s="122">
        <f t="shared" si="39"/>
        <v>0</v>
      </c>
      <c r="F113" s="122"/>
      <c r="G113" s="122"/>
      <c r="H113" s="122"/>
      <c r="I113" s="122"/>
      <c r="J113" s="122">
        <f t="shared" si="41"/>
        <v>0</v>
      </c>
      <c r="K113" s="122"/>
      <c r="L113" s="122"/>
      <c r="M113" s="122"/>
      <c r="N113" s="122"/>
      <c r="O113" s="122"/>
      <c r="P113" s="122">
        <f t="shared" si="40"/>
        <v>0</v>
      </c>
      <c r="Q113" s="2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  <c r="SQ113" s="23"/>
      <c r="SR113" s="23"/>
      <c r="SS113" s="23"/>
      <c r="ST113" s="23"/>
      <c r="SU113" s="23"/>
      <c r="SV113" s="23"/>
      <c r="SW113" s="23"/>
      <c r="SX113" s="23"/>
      <c r="SY113" s="23"/>
      <c r="SZ113" s="23"/>
      <c r="TA113" s="23"/>
      <c r="TB113" s="23"/>
      <c r="TC113" s="23"/>
      <c r="TD113" s="23"/>
      <c r="TE113" s="23"/>
    </row>
    <row r="114" spans="1:525" s="24" customFormat="1" ht="63" hidden="1" customHeight="1" x14ac:dyDescent="0.25">
      <c r="A114" s="74"/>
      <c r="B114" s="74"/>
      <c r="C114" s="74"/>
      <c r="D114" s="77" t="s">
        <v>527</v>
      </c>
      <c r="E114" s="123">
        <f t="shared" si="39"/>
        <v>0</v>
      </c>
      <c r="F114" s="123"/>
      <c r="G114" s="123"/>
      <c r="H114" s="123"/>
      <c r="I114" s="123"/>
      <c r="J114" s="123">
        <f t="shared" si="41"/>
        <v>0</v>
      </c>
      <c r="K114" s="123"/>
      <c r="L114" s="123"/>
      <c r="M114" s="123"/>
      <c r="N114" s="123"/>
      <c r="O114" s="123"/>
      <c r="P114" s="123">
        <f t="shared" si="40"/>
        <v>0</v>
      </c>
      <c r="Q114" s="232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</row>
    <row r="115" spans="1:525" s="22" customFormat="1" ht="65.25" hidden="1" customHeight="1" x14ac:dyDescent="0.25">
      <c r="A115" s="56" t="s">
        <v>471</v>
      </c>
      <c r="B115" s="56" t="s">
        <v>472</v>
      </c>
      <c r="C115" s="56" t="s">
        <v>57</v>
      </c>
      <c r="D115" s="83" t="s">
        <v>486</v>
      </c>
      <c r="E115" s="122">
        <f t="shared" si="39"/>
        <v>0</v>
      </c>
      <c r="F115" s="122"/>
      <c r="G115" s="122"/>
      <c r="H115" s="122"/>
      <c r="I115" s="122"/>
      <c r="J115" s="122">
        <f t="shared" si="41"/>
        <v>0</v>
      </c>
      <c r="K115" s="122"/>
      <c r="L115" s="122"/>
      <c r="M115" s="122"/>
      <c r="N115" s="122"/>
      <c r="O115" s="122"/>
      <c r="P115" s="122">
        <f t="shared" si="40"/>
        <v>0</v>
      </c>
      <c r="Q115" s="2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  <c r="SQ115" s="23"/>
      <c r="SR115" s="23"/>
      <c r="SS115" s="23"/>
      <c r="ST115" s="23"/>
      <c r="SU115" s="23"/>
      <c r="SV115" s="23"/>
      <c r="SW115" s="23"/>
      <c r="SX115" s="23"/>
      <c r="SY115" s="23"/>
      <c r="SZ115" s="23"/>
      <c r="TA115" s="23"/>
      <c r="TB115" s="23"/>
      <c r="TC115" s="23"/>
      <c r="TD115" s="23"/>
      <c r="TE115" s="23"/>
    </row>
    <row r="116" spans="1:525" s="24" customFormat="1" ht="63" hidden="1" customHeight="1" x14ac:dyDescent="0.25">
      <c r="A116" s="74"/>
      <c r="B116" s="95"/>
      <c r="C116" s="95"/>
      <c r="D116" s="77" t="s">
        <v>378</v>
      </c>
      <c r="E116" s="123">
        <f t="shared" si="39"/>
        <v>0</v>
      </c>
      <c r="F116" s="123"/>
      <c r="G116" s="123"/>
      <c r="H116" s="123"/>
      <c r="I116" s="123"/>
      <c r="J116" s="123">
        <f t="shared" si="41"/>
        <v>0</v>
      </c>
      <c r="K116" s="123"/>
      <c r="L116" s="123"/>
      <c r="M116" s="123"/>
      <c r="N116" s="123"/>
      <c r="O116" s="123"/>
      <c r="P116" s="123">
        <f t="shared" si="40"/>
        <v>0</v>
      </c>
      <c r="Q116" s="232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</row>
    <row r="117" spans="1:525" s="24" customFormat="1" ht="70.5" hidden="1" customHeight="1" x14ac:dyDescent="0.25">
      <c r="A117" s="56" t="s">
        <v>493</v>
      </c>
      <c r="B117" s="82">
        <v>1210</v>
      </c>
      <c r="C117" s="56" t="s">
        <v>57</v>
      </c>
      <c r="D117" s="36" t="s">
        <v>494</v>
      </c>
      <c r="E117" s="122">
        <f t="shared" si="39"/>
        <v>0</v>
      </c>
      <c r="F117" s="122"/>
      <c r="G117" s="122"/>
      <c r="H117" s="123"/>
      <c r="I117" s="123"/>
      <c r="J117" s="122">
        <f t="shared" si="41"/>
        <v>0</v>
      </c>
      <c r="K117" s="123"/>
      <c r="L117" s="123"/>
      <c r="M117" s="123"/>
      <c r="N117" s="123"/>
      <c r="O117" s="123"/>
      <c r="P117" s="122">
        <f t="shared" si="40"/>
        <v>0</v>
      </c>
      <c r="Q117" s="232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</row>
    <row r="118" spans="1:525" s="24" customFormat="1" ht="64.5" hidden="1" customHeight="1" x14ac:dyDescent="0.25">
      <c r="A118" s="74"/>
      <c r="B118" s="95"/>
      <c r="C118" s="95"/>
      <c r="D118" s="77" t="s">
        <v>495</v>
      </c>
      <c r="E118" s="123">
        <f t="shared" si="39"/>
        <v>0</v>
      </c>
      <c r="F118" s="123"/>
      <c r="G118" s="123"/>
      <c r="H118" s="123"/>
      <c r="I118" s="123"/>
      <c r="J118" s="123">
        <f t="shared" si="41"/>
        <v>0</v>
      </c>
      <c r="K118" s="123"/>
      <c r="L118" s="123"/>
      <c r="M118" s="123"/>
      <c r="N118" s="123"/>
      <c r="O118" s="123"/>
      <c r="P118" s="123">
        <f t="shared" si="40"/>
        <v>0</v>
      </c>
      <c r="Q118" s="232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</row>
    <row r="119" spans="1:525" s="24" customFormat="1" ht="64.5" customHeight="1" x14ac:dyDescent="0.25">
      <c r="A119" s="56" t="s">
        <v>473</v>
      </c>
      <c r="B119" s="82">
        <v>3140</v>
      </c>
      <c r="C119" s="82">
        <v>1040</v>
      </c>
      <c r="D119" s="6" t="str">
        <f>'дод 9'!C129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9" s="122">
        <f t="shared" si="39"/>
        <v>2000000</v>
      </c>
      <c r="F119" s="122">
        <v>2000000</v>
      </c>
      <c r="G119" s="122"/>
      <c r="H119" s="122"/>
      <c r="I119" s="122"/>
      <c r="J119" s="122">
        <f t="shared" si="41"/>
        <v>0</v>
      </c>
      <c r="K119" s="123"/>
      <c r="L119" s="123"/>
      <c r="M119" s="123"/>
      <c r="N119" s="123"/>
      <c r="O119" s="123"/>
      <c r="P119" s="122">
        <f t="shared" si="40"/>
        <v>2000000</v>
      </c>
      <c r="Q119" s="232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</row>
    <row r="120" spans="1:525" s="24" customFormat="1" ht="31.5" x14ac:dyDescent="0.25">
      <c r="A120" s="56" t="s">
        <v>474</v>
      </c>
      <c r="B120" s="82">
        <v>3242</v>
      </c>
      <c r="C120" s="82">
        <v>1090</v>
      </c>
      <c r="D120" s="36" t="s">
        <v>403</v>
      </c>
      <c r="E120" s="122">
        <f>F120+I120</f>
        <v>72400</v>
      </c>
      <c r="F120" s="122">
        <v>72400</v>
      </c>
      <c r="G120" s="122"/>
      <c r="H120" s="122"/>
      <c r="I120" s="122"/>
      <c r="J120" s="122">
        <f t="shared" si="41"/>
        <v>0</v>
      </c>
      <c r="K120" s="123"/>
      <c r="L120" s="123"/>
      <c r="M120" s="123"/>
      <c r="N120" s="123"/>
      <c r="O120" s="123"/>
      <c r="P120" s="122">
        <f t="shared" si="40"/>
        <v>72400</v>
      </c>
      <c r="Q120" s="232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</row>
    <row r="121" spans="1:525" s="24" customFormat="1" ht="31.5" x14ac:dyDescent="0.25">
      <c r="A121" s="56" t="s">
        <v>476</v>
      </c>
      <c r="B121" s="82">
        <v>5031</v>
      </c>
      <c r="C121" s="56" t="s">
        <v>79</v>
      </c>
      <c r="D121" s="3" t="str">
        <f>'дод 9'!C158</f>
        <v>Утримання та навчально-тренувальна робота комунальних дитячо-юнацьких спортивних шкіл</v>
      </c>
      <c r="E121" s="122">
        <f t="shared" si="39"/>
        <v>10880000</v>
      </c>
      <c r="F121" s="122">
        <f>10876500+3500</f>
        <v>10880000</v>
      </c>
      <c r="G121" s="122">
        <v>7906000</v>
      </c>
      <c r="H121" s="122">
        <f>423100+3500</f>
        <v>426600</v>
      </c>
      <c r="I121" s="122"/>
      <c r="J121" s="122">
        <f t="shared" si="41"/>
        <v>0</v>
      </c>
      <c r="K121" s="123"/>
      <c r="L121" s="123"/>
      <c r="M121" s="123"/>
      <c r="N121" s="123"/>
      <c r="O121" s="123"/>
      <c r="P121" s="122">
        <f t="shared" si="40"/>
        <v>10880000</v>
      </c>
      <c r="Q121" s="232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</row>
    <row r="122" spans="1:525" s="24" customFormat="1" ht="23.25" hidden="1" customHeight="1" x14ac:dyDescent="0.25">
      <c r="A122" s="74"/>
      <c r="B122" s="95"/>
      <c r="C122" s="74"/>
      <c r="D122" s="77" t="s">
        <v>389</v>
      </c>
      <c r="E122" s="123">
        <f t="shared" si="39"/>
        <v>0</v>
      </c>
      <c r="F122" s="123"/>
      <c r="G122" s="123"/>
      <c r="H122" s="123"/>
      <c r="I122" s="123"/>
      <c r="J122" s="123">
        <f t="shared" si="41"/>
        <v>0</v>
      </c>
      <c r="K122" s="123"/>
      <c r="L122" s="123"/>
      <c r="M122" s="123"/>
      <c r="N122" s="123"/>
      <c r="O122" s="123"/>
      <c r="P122" s="123">
        <f t="shared" si="40"/>
        <v>0</v>
      </c>
      <c r="Q122" s="232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</row>
    <row r="123" spans="1:525" s="24" customFormat="1" ht="42" hidden="1" customHeight="1" x14ac:dyDescent="0.25">
      <c r="A123" s="56" t="s">
        <v>477</v>
      </c>
      <c r="B123" s="82">
        <v>7321</v>
      </c>
      <c r="C123" s="56" t="s">
        <v>110</v>
      </c>
      <c r="D123" s="6" t="str">
        <f>'дод 9'!C188</f>
        <v>Будівництво1 освітніх установ та закладів</v>
      </c>
      <c r="E123" s="122">
        <f t="shared" si="39"/>
        <v>0</v>
      </c>
      <c r="F123" s="122"/>
      <c r="G123" s="122"/>
      <c r="H123" s="122"/>
      <c r="I123" s="122"/>
      <c r="J123" s="122">
        <f t="shared" si="41"/>
        <v>0</v>
      </c>
      <c r="K123" s="122"/>
      <c r="L123" s="122"/>
      <c r="M123" s="122"/>
      <c r="N123" s="122"/>
      <c r="O123" s="122"/>
      <c r="P123" s="122">
        <f t="shared" si="40"/>
        <v>0</v>
      </c>
      <c r="Q123" s="232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</row>
    <row r="124" spans="1:525" s="24" customFormat="1" ht="21" hidden="1" customHeight="1" x14ac:dyDescent="0.25">
      <c r="A124" s="56"/>
      <c r="B124" s="82"/>
      <c r="C124" s="56"/>
      <c r="D124" s="77" t="s">
        <v>389</v>
      </c>
      <c r="E124" s="123">
        <f t="shared" si="39"/>
        <v>0</v>
      </c>
      <c r="F124" s="122"/>
      <c r="G124" s="122"/>
      <c r="H124" s="122"/>
      <c r="I124" s="122"/>
      <c r="J124" s="123">
        <f t="shared" si="41"/>
        <v>0</v>
      </c>
      <c r="K124" s="123"/>
      <c r="L124" s="122"/>
      <c r="M124" s="122"/>
      <c r="N124" s="122"/>
      <c r="O124" s="123"/>
      <c r="P124" s="123">
        <f t="shared" si="40"/>
        <v>0</v>
      </c>
      <c r="Q124" s="232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</row>
    <row r="125" spans="1:525" s="24" customFormat="1" ht="47.25" hidden="1" customHeight="1" x14ac:dyDescent="0.25">
      <c r="A125" s="56" t="s">
        <v>520</v>
      </c>
      <c r="B125" s="82">
        <v>7363</v>
      </c>
      <c r="C125" s="56" t="s">
        <v>81</v>
      </c>
      <c r="D125" s="6" t="s">
        <v>588</v>
      </c>
      <c r="E125" s="122">
        <f t="shared" si="39"/>
        <v>0</v>
      </c>
      <c r="F125" s="122"/>
      <c r="G125" s="122"/>
      <c r="H125" s="122"/>
      <c r="I125" s="122"/>
      <c r="J125" s="122">
        <f t="shared" si="41"/>
        <v>0</v>
      </c>
      <c r="K125" s="122"/>
      <c r="L125" s="122"/>
      <c r="M125" s="122"/>
      <c r="N125" s="122"/>
      <c r="O125" s="122"/>
      <c r="P125" s="122">
        <f t="shared" si="40"/>
        <v>0</v>
      </c>
      <c r="Q125" s="232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</row>
    <row r="126" spans="1:525" s="24" customFormat="1" ht="63" hidden="1" customHeight="1" x14ac:dyDescent="0.25">
      <c r="A126" s="74"/>
      <c r="B126" s="95"/>
      <c r="C126" s="74"/>
      <c r="D126" s="71" t="s">
        <v>617</v>
      </c>
      <c r="E126" s="123">
        <f t="shared" si="39"/>
        <v>0</v>
      </c>
      <c r="F126" s="123"/>
      <c r="G126" s="123"/>
      <c r="H126" s="123"/>
      <c r="I126" s="123"/>
      <c r="J126" s="123">
        <f t="shared" si="41"/>
        <v>0</v>
      </c>
      <c r="K126" s="123"/>
      <c r="L126" s="123"/>
      <c r="M126" s="123"/>
      <c r="N126" s="123"/>
      <c r="O126" s="123"/>
      <c r="P126" s="123">
        <f t="shared" si="40"/>
        <v>0</v>
      </c>
      <c r="Q126" s="232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</row>
    <row r="127" spans="1:525" s="22" customFormat="1" ht="27.75" hidden="1" customHeight="1" x14ac:dyDescent="0.25">
      <c r="A127" s="56" t="s">
        <v>614</v>
      </c>
      <c r="B127" s="37" t="s">
        <v>236</v>
      </c>
      <c r="C127" s="37" t="s">
        <v>81</v>
      </c>
      <c r="D127" s="3" t="s">
        <v>17</v>
      </c>
      <c r="E127" s="122">
        <f t="shared" ref="E127" si="49">F127+I127</f>
        <v>0</v>
      </c>
      <c r="F127" s="122"/>
      <c r="G127" s="122"/>
      <c r="H127" s="122"/>
      <c r="I127" s="122"/>
      <c r="J127" s="122">
        <f t="shared" ref="J127" si="50">L127+O127</f>
        <v>0</v>
      </c>
      <c r="K127" s="123"/>
      <c r="L127" s="123"/>
      <c r="M127" s="123"/>
      <c r="N127" s="123"/>
      <c r="O127" s="123"/>
      <c r="P127" s="122">
        <f t="shared" ref="P127" si="51">E127+J127</f>
        <v>0</v>
      </c>
      <c r="Q127" s="232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</row>
    <row r="128" spans="1:525" s="24" customFormat="1" ht="24" customHeight="1" x14ac:dyDescent="0.25">
      <c r="A128" s="56" t="s">
        <v>478</v>
      </c>
      <c r="B128" s="82">
        <v>7640</v>
      </c>
      <c r="C128" s="56" t="s">
        <v>85</v>
      </c>
      <c r="D128" s="3" t="s">
        <v>413</v>
      </c>
      <c r="E128" s="122">
        <f t="shared" si="39"/>
        <v>1183100</v>
      </c>
      <c r="F128" s="122">
        <f>1176500+6600</f>
        <v>1183100</v>
      </c>
      <c r="G128" s="122"/>
      <c r="H128" s="122"/>
      <c r="I128" s="122"/>
      <c r="J128" s="122">
        <f t="shared" si="41"/>
        <v>14600000</v>
      </c>
      <c r="K128" s="122">
        <f>13600000+800000+200000</f>
        <v>14600000</v>
      </c>
      <c r="L128" s="122"/>
      <c r="M128" s="122"/>
      <c r="N128" s="122"/>
      <c r="O128" s="122">
        <f>13600000+800000+200000</f>
        <v>14600000</v>
      </c>
      <c r="P128" s="122">
        <f t="shared" si="40"/>
        <v>15783100</v>
      </c>
      <c r="Q128" s="232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</row>
    <row r="129" spans="1:525" s="24" customFormat="1" ht="47.25" hidden="1" customHeight="1" x14ac:dyDescent="0.25">
      <c r="A129" s="56" t="s">
        <v>481</v>
      </c>
      <c r="B129" s="82">
        <v>7700</v>
      </c>
      <c r="C129" s="56" t="s">
        <v>92</v>
      </c>
      <c r="D129" s="3" t="s">
        <v>357</v>
      </c>
      <c r="E129" s="122">
        <f t="shared" si="39"/>
        <v>0</v>
      </c>
      <c r="F129" s="122"/>
      <c r="G129" s="122"/>
      <c r="H129" s="122"/>
      <c r="I129" s="122"/>
      <c r="J129" s="122">
        <f t="shared" si="41"/>
        <v>0</v>
      </c>
      <c r="K129" s="122"/>
      <c r="L129" s="122"/>
      <c r="M129" s="122"/>
      <c r="N129" s="122"/>
      <c r="O129" s="122"/>
      <c r="P129" s="122">
        <f t="shared" si="40"/>
        <v>0</v>
      </c>
      <c r="Q129" s="232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</row>
    <row r="130" spans="1:525" s="24" customFormat="1" ht="29.25" customHeight="1" x14ac:dyDescent="0.25">
      <c r="A130" s="56" t="s">
        <v>479</v>
      </c>
      <c r="B130" s="82">
        <v>8340</v>
      </c>
      <c r="C130" s="56" t="s">
        <v>91</v>
      </c>
      <c r="D130" s="3" t="str">
        <f>'дод 9'!C250</f>
        <v>Природоохоронні заходи за рахунок цільових фондів</v>
      </c>
      <c r="E130" s="122">
        <f t="shared" si="39"/>
        <v>0</v>
      </c>
      <c r="F130" s="122"/>
      <c r="G130" s="122"/>
      <c r="H130" s="122"/>
      <c r="I130" s="122"/>
      <c r="J130" s="122">
        <f t="shared" si="41"/>
        <v>532100</v>
      </c>
      <c r="K130" s="122"/>
      <c r="L130" s="122">
        <f>532100-137100</f>
        <v>395000</v>
      </c>
      <c r="M130" s="122"/>
      <c r="N130" s="122"/>
      <c r="O130" s="122">
        <f>37100+100000</f>
        <v>137100</v>
      </c>
      <c r="P130" s="122">
        <f t="shared" si="40"/>
        <v>532100</v>
      </c>
      <c r="Q130" s="232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</row>
    <row r="131" spans="1:525" s="24" customFormat="1" ht="47.25" hidden="1" customHeight="1" x14ac:dyDescent="0.25">
      <c r="A131" s="56" t="s">
        <v>505</v>
      </c>
      <c r="B131" s="82">
        <v>9320</v>
      </c>
      <c r="C131" s="56" t="s">
        <v>44</v>
      </c>
      <c r="D131" s="6" t="s">
        <v>556</v>
      </c>
      <c r="E131" s="122">
        <f t="shared" si="39"/>
        <v>0</v>
      </c>
      <c r="F131" s="122"/>
      <c r="G131" s="122"/>
      <c r="H131" s="122"/>
      <c r="I131" s="122"/>
      <c r="J131" s="122">
        <f t="shared" si="41"/>
        <v>0</v>
      </c>
      <c r="K131" s="122"/>
      <c r="L131" s="122"/>
      <c r="M131" s="122"/>
      <c r="N131" s="122"/>
      <c r="O131" s="122"/>
      <c r="P131" s="122">
        <f t="shared" si="40"/>
        <v>0</v>
      </c>
      <c r="Q131" s="232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</row>
    <row r="132" spans="1:525" s="24" customFormat="1" ht="31.5" hidden="1" customHeight="1" x14ac:dyDescent="0.25">
      <c r="A132" s="74"/>
      <c r="B132" s="95"/>
      <c r="C132" s="74"/>
      <c r="D132" s="77" t="s">
        <v>501</v>
      </c>
      <c r="E132" s="123">
        <f t="shared" si="39"/>
        <v>0</v>
      </c>
      <c r="F132" s="123"/>
      <c r="G132" s="123"/>
      <c r="H132" s="123"/>
      <c r="I132" s="123"/>
      <c r="J132" s="123">
        <f t="shared" si="41"/>
        <v>0</v>
      </c>
      <c r="K132" s="123"/>
      <c r="L132" s="123"/>
      <c r="M132" s="123"/>
      <c r="N132" s="123"/>
      <c r="O132" s="123"/>
      <c r="P132" s="123">
        <f t="shared" si="40"/>
        <v>0</v>
      </c>
      <c r="Q132" s="232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</row>
    <row r="133" spans="1:525" s="24" customFormat="1" ht="22.5" hidden="1" customHeight="1" x14ac:dyDescent="0.25">
      <c r="A133" s="56" t="s">
        <v>480</v>
      </c>
      <c r="B133" s="82">
        <v>9770</v>
      </c>
      <c r="C133" s="56" t="s">
        <v>44</v>
      </c>
      <c r="D133" s="6" t="str">
        <f>'дод 9'!C271</f>
        <v>Інші субвенції з місцевого бюджету</v>
      </c>
      <c r="E133" s="122">
        <f t="shared" ref="E133" si="52">F133+I133</f>
        <v>0</v>
      </c>
      <c r="F133" s="122"/>
      <c r="G133" s="122"/>
      <c r="H133" s="122"/>
      <c r="I133" s="122"/>
      <c r="J133" s="122">
        <f t="shared" ref="J133" si="53">L133+O133</f>
        <v>0</v>
      </c>
      <c r="K133" s="122"/>
      <c r="L133" s="122"/>
      <c r="M133" s="122"/>
      <c r="N133" s="122"/>
      <c r="O133" s="122"/>
      <c r="P133" s="122">
        <f t="shared" ref="P133" si="54">E133+J133</f>
        <v>0</v>
      </c>
      <c r="Q133" s="232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</row>
    <row r="134" spans="1:525" s="24" customFormat="1" ht="48.75" hidden="1" customHeight="1" x14ac:dyDescent="0.25">
      <c r="A134" s="56" t="s">
        <v>497</v>
      </c>
      <c r="B134" s="82">
        <v>9800</v>
      </c>
      <c r="C134" s="56" t="s">
        <v>44</v>
      </c>
      <c r="D134" s="6" t="s">
        <v>362</v>
      </c>
      <c r="E134" s="122">
        <f t="shared" si="39"/>
        <v>0</v>
      </c>
      <c r="F134" s="122"/>
      <c r="G134" s="122"/>
      <c r="H134" s="122"/>
      <c r="I134" s="122"/>
      <c r="J134" s="122">
        <f t="shared" si="41"/>
        <v>0</v>
      </c>
      <c r="K134" s="122"/>
      <c r="L134" s="122"/>
      <c r="M134" s="122"/>
      <c r="N134" s="122"/>
      <c r="O134" s="122"/>
      <c r="P134" s="122">
        <f t="shared" si="40"/>
        <v>0</v>
      </c>
      <c r="Q134" s="232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</row>
    <row r="135" spans="1:525" s="27" customFormat="1" ht="33.75" customHeight="1" x14ac:dyDescent="0.25">
      <c r="A135" s="94" t="s">
        <v>166</v>
      </c>
      <c r="B135" s="96"/>
      <c r="C135" s="96"/>
      <c r="D135" s="91" t="s">
        <v>447</v>
      </c>
      <c r="E135" s="120">
        <f>E136</f>
        <v>118635100</v>
      </c>
      <c r="F135" s="120">
        <f t="shared" ref="F135:P135" si="55">F136</f>
        <v>118635100</v>
      </c>
      <c r="G135" s="120">
        <f t="shared" si="55"/>
        <v>4649300</v>
      </c>
      <c r="H135" s="120">
        <f t="shared" si="55"/>
        <v>205000</v>
      </c>
      <c r="I135" s="120">
        <f t="shared" si="55"/>
        <v>0</v>
      </c>
      <c r="J135" s="120">
        <f t="shared" si="55"/>
        <v>127444760</v>
      </c>
      <c r="K135" s="120">
        <f t="shared" si="55"/>
        <v>123244760</v>
      </c>
      <c r="L135" s="120">
        <f t="shared" si="55"/>
        <v>0</v>
      </c>
      <c r="M135" s="120">
        <f t="shared" si="55"/>
        <v>0</v>
      </c>
      <c r="N135" s="120">
        <f t="shared" si="55"/>
        <v>0</v>
      </c>
      <c r="O135" s="120">
        <f t="shared" si="55"/>
        <v>127444760</v>
      </c>
      <c r="P135" s="120">
        <f t="shared" si="55"/>
        <v>246079860</v>
      </c>
      <c r="Q135" s="2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2"/>
      <c r="QX135" s="32"/>
      <c r="QY135" s="32"/>
      <c r="QZ135" s="32"/>
      <c r="RA135" s="32"/>
      <c r="RB135" s="32"/>
      <c r="RC135" s="32"/>
      <c r="RD135" s="32"/>
      <c r="RE135" s="32"/>
      <c r="RF135" s="32"/>
      <c r="RG135" s="32"/>
      <c r="RH135" s="32"/>
      <c r="RI135" s="32"/>
      <c r="RJ135" s="32"/>
      <c r="RK135" s="32"/>
      <c r="RL135" s="32"/>
      <c r="RM135" s="32"/>
      <c r="RN135" s="32"/>
      <c r="RO135" s="32"/>
      <c r="RP135" s="32"/>
      <c r="RQ135" s="32"/>
      <c r="RR135" s="32"/>
      <c r="RS135" s="32"/>
      <c r="RT135" s="32"/>
      <c r="RU135" s="32"/>
      <c r="RV135" s="32"/>
      <c r="RW135" s="32"/>
      <c r="RX135" s="32"/>
      <c r="RY135" s="32"/>
      <c r="RZ135" s="32"/>
      <c r="SA135" s="32"/>
      <c r="SB135" s="32"/>
      <c r="SC135" s="32"/>
      <c r="SD135" s="32"/>
      <c r="SE135" s="32"/>
      <c r="SF135" s="32"/>
      <c r="SG135" s="32"/>
      <c r="SH135" s="32"/>
      <c r="SI135" s="32"/>
      <c r="SJ135" s="32"/>
      <c r="SK135" s="32"/>
      <c r="SL135" s="32"/>
      <c r="SM135" s="32"/>
      <c r="SN135" s="32"/>
      <c r="SO135" s="32"/>
      <c r="SP135" s="32"/>
      <c r="SQ135" s="32"/>
      <c r="SR135" s="32"/>
      <c r="SS135" s="32"/>
      <c r="ST135" s="32"/>
      <c r="SU135" s="32"/>
      <c r="SV135" s="32"/>
      <c r="SW135" s="32"/>
      <c r="SX135" s="32"/>
      <c r="SY135" s="32"/>
      <c r="SZ135" s="32"/>
      <c r="TA135" s="32"/>
      <c r="TB135" s="32"/>
      <c r="TC135" s="32"/>
      <c r="TD135" s="32"/>
      <c r="TE135" s="32"/>
    </row>
    <row r="136" spans="1:525" s="34" customFormat="1" ht="33" customHeight="1" x14ac:dyDescent="0.25">
      <c r="A136" s="84" t="s">
        <v>167</v>
      </c>
      <c r="B136" s="93"/>
      <c r="C136" s="93"/>
      <c r="D136" s="68" t="s">
        <v>689</v>
      </c>
      <c r="E136" s="121">
        <f t="shared" ref="E136:P136" si="56">E146+E147+E153+E156+E158+E160+E163+E164+E165+E166+E167+E169+E171+E173+E152+E155+E174</f>
        <v>118635100</v>
      </c>
      <c r="F136" s="121">
        <f t="shared" si="56"/>
        <v>118635100</v>
      </c>
      <c r="G136" s="121">
        <f t="shared" si="56"/>
        <v>4649300</v>
      </c>
      <c r="H136" s="121">
        <f t="shared" si="56"/>
        <v>205000</v>
      </c>
      <c r="I136" s="121">
        <f t="shared" si="56"/>
        <v>0</v>
      </c>
      <c r="J136" s="121">
        <f t="shared" si="56"/>
        <v>127444760</v>
      </c>
      <c r="K136" s="121">
        <f t="shared" si="56"/>
        <v>123244760</v>
      </c>
      <c r="L136" s="121">
        <f t="shared" si="56"/>
        <v>0</v>
      </c>
      <c r="M136" s="121">
        <f t="shared" si="56"/>
        <v>0</v>
      </c>
      <c r="N136" s="121">
        <f t="shared" si="56"/>
        <v>0</v>
      </c>
      <c r="O136" s="121">
        <f t="shared" si="56"/>
        <v>127444760</v>
      </c>
      <c r="P136" s="121">
        <f t="shared" si="56"/>
        <v>246079860</v>
      </c>
      <c r="Q136" s="232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</row>
    <row r="137" spans="1:525" s="34" customFormat="1" ht="94.5" hidden="1" customHeight="1" x14ac:dyDescent="0.25">
      <c r="A137" s="84"/>
      <c r="B137" s="93"/>
      <c r="C137" s="93"/>
      <c r="D137" s="68" t="s">
        <v>618</v>
      </c>
      <c r="E137" s="121">
        <f>E151</f>
        <v>0</v>
      </c>
      <c r="F137" s="121">
        <f t="shared" ref="F137:P137" si="57">F151</f>
        <v>0</v>
      </c>
      <c r="G137" s="121">
        <f t="shared" si="57"/>
        <v>0</v>
      </c>
      <c r="H137" s="121">
        <f t="shared" si="57"/>
        <v>0</v>
      </c>
      <c r="I137" s="121">
        <f t="shared" si="57"/>
        <v>0</v>
      </c>
      <c r="J137" s="121">
        <f t="shared" si="57"/>
        <v>0</v>
      </c>
      <c r="K137" s="121">
        <f t="shared" si="57"/>
        <v>0</v>
      </c>
      <c r="L137" s="121">
        <f t="shared" si="57"/>
        <v>0</v>
      </c>
      <c r="M137" s="121">
        <f t="shared" si="57"/>
        <v>0</v>
      </c>
      <c r="N137" s="121">
        <f t="shared" si="57"/>
        <v>0</v>
      </c>
      <c r="O137" s="121">
        <f t="shared" si="57"/>
        <v>0</v>
      </c>
      <c r="P137" s="121">
        <f t="shared" si="57"/>
        <v>0</v>
      </c>
      <c r="Q137" s="232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</row>
    <row r="138" spans="1:525" s="34" customFormat="1" ht="31.5" hidden="1" customHeight="1" x14ac:dyDescent="0.25">
      <c r="A138" s="84"/>
      <c r="B138" s="93"/>
      <c r="C138" s="93"/>
      <c r="D138" s="68" t="s">
        <v>385</v>
      </c>
      <c r="E138" s="121">
        <f>E148+E154+E157</f>
        <v>0</v>
      </c>
      <c r="F138" s="121">
        <f t="shared" ref="F138:P138" si="58">F148+F154+F157</f>
        <v>0</v>
      </c>
      <c r="G138" s="121">
        <f t="shared" si="58"/>
        <v>0</v>
      </c>
      <c r="H138" s="121">
        <f t="shared" si="58"/>
        <v>0</v>
      </c>
      <c r="I138" s="121">
        <f t="shared" si="58"/>
        <v>0</v>
      </c>
      <c r="J138" s="121">
        <f t="shared" si="58"/>
        <v>0</v>
      </c>
      <c r="K138" s="121">
        <f t="shared" si="58"/>
        <v>0</v>
      </c>
      <c r="L138" s="121">
        <f t="shared" si="58"/>
        <v>0</v>
      </c>
      <c r="M138" s="121">
        <f t="shared" si="58"/>
        <v>0</v>
      </c>
      <c r="N138" s="121">
        <f t="shared" si="58"/>
        <v>0</v>
      </c>
      <c r="O138" s="121">
        <f t="shared" si="58"/>
        <v>0</v>
      </c>
      <c r="P138" s="121">
        <f t="shared" si="58"/>
        <v>0</v>
      </c>
      <c r="Q138" s="232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</row>
    <row r="139" spans="1:525" s="34" customFormat="1" ht="57" hidden="1" customHeight="1" x14ac:dyDescent="0.25">
      <c r="A139" s="84"/>
      <c r="B139" s="93"/>
      <c r="C139" s="93"/>
      <c r="D139" s="68" t="s">
        <v>383</v>
      </c>
      <c r="E139" s="121">
        <f>E168</f>
        <v>0</v>
      </c>
      <c r="F139" s="121">
        <f>F168</f>
        <v>0</v>
      </c>
      <c r="G139" s="121">
        <f t="shared" ref="G139:I139" si="59">G168</f>
        <v>0</v>
      </c>
      <c r="H139" s="121">
        <f t="shared" si="59"/>
        <v>0</v>
      </c>
      <c r="I139" s="121">
        <f t="shared" si="59"/>
        <v>0</v>
      </c>
      <c r="J139" s="121">
        <f>J168</f>
        <v>0</v>
      </c>
      <c r="K139" s="121">
        <f t="shared" ref="K139:P139" si="60">K168</f>
        <v>0</v>
      </c>
      <c r="L139" s="121">
        <f t="shared" si="60"/>
        <v>0</v>
      </c>
      <c r="M139" s="121">
        <f t="shared" si="60"/>
        <v>0</v>
      </c>
      <c r="N139" s="121">
        <f t="shared" si="60"/>
        <v>0</v>
      </c>
      <c r="O139" s="121">
        <f t="shared" si="60"/>
        <v>0</v>
      </c>
      <c r="P139" s="121">
        <f t="shared" si="60"/>
        <v>0</v>
      </c>
      <c r="Q139" s="232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</row>
    <row r="140" spans="1:525" s="34" customFormat="1" ht="47.25" hidden="1" customHeight="1" x14ac:dyDescent="0.25">
      <c r="A140" s="84"/>
      <c r="B140" s="93"/>
      <c r="C140" s="93"/>
      <c r="D140" s="68" t="s">
        <v>386</v>
      </c>
      <c r="E140" s="121">
        <f>E149+E161</f>
        <v>0</v>
      </c>
      <c r="F140" s="121">
        <f t="shared" ref="F140:P140" si="61">F149+F161</f>
        <v>0</v>
      </c>
      <c r="G140" s="121">
        <f t="shared" si="61"/>
        <v>0</v>
      </c>
      <c r="H140" s="121">
        <f t="shared" si="61"/>
        <v>0</v>
      </c>
      <c r="I140" s="121">
        <f t="shared" si="61"/>
        <v>0</v>
      </c>
      <c r="J140" s="121">
        <f t="shared" si="61"/>
        <v>0</v>
      </c>
      <c r="K140" s="121">
        <f t="shared" si="61"/>
        <v>0</v>
      </c>
      <c r="L140" s="121">
        <f t="shared" si="61"/>
        <v>0</v>
      </c>
      <c r="M140" s="121">
        <f t="shared" si="61"/>
        <v>0</v>
      </c>
      <c r="N140" s="121">
        <f t="shared" si="61"/>
        <v>0</v>
      </c>
      <c r="O140" s="121">
        <f t="shared" si="61"/>
        <v>0</v>
      </c>
      <c r="P140" s="121">
        <f t="shared" si="61"/>
        <v>0</v>
      </c>
      <c r="Q140" s="232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</row>
    <row r="141" spans="1:525" s="34" customFormat="1" ht="63" hidden="1" customHeight="1" x14ac:dyDescent="0.25">
      <c r="A141" s="84"/>
      <c r="B141" s="93"/>
      <c r="C141" s="93"/>
      <c r="D141" s="68" t="s">
        <v>387</v>
      </c>
      <c r="E141" s="121">
        <f>E159+E162</f>
        <v>0</v>
      </c>
      <c r="F141" s="121">
        <f>F159+F162</f>
        <v>0</v>
      </c>
      <c r="G141" s="121">
        <f t="shared" ref="G141:P141" si="62">G159+G162</f>
        <v>0</v>
      </c>
      <c r="H141" s="121">
        <f t="shared" si="62"/>
        <v>0</v>
      </c>
      <c r="I141" s="121">
        <f t="shared" si="62"/>
        <v>0</v>
      </c>
      <c r="J141" s="121">
        <f t="shared" si="62"/>
        <v>0</v>
      </c>
      <c r="K141" s="121">
        <f>K159+K162</f>
        <v>0</v>
      </c>
      <c r="L141" s="121">
        <f t="shared" si="62"/>
        <v>0</v>
      </c>
      <c r="M141" s="121">
        <f t="shared" si="62"/>
        <v>0</v>
      </c>
      <c r="N141" s="121">
        <f t="shared" si="62"/>
        <v>0</v>
      </c>
      <c r="O141" s="121">
        <f t="shared" si="62"/>
        <v>0</v>
      </c>
      <c r="P141" s="121">
        <f t="shared" si="62"/>
        <v>0</v>
      </c>
      <c r="Q141" s="232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</row>
    <row r="142" spans="1:525" s="34" customFormat="1" ht="53.25" hidden="1" customHeight="1" x14ac:dyDescent="0.25">
      <c r="A142" s="84"/>
      <c r="B142" s="93"/>
      <c r="C142" s="93"/>
      <c r="D142" s="68" t="s">
        <v>383</v>
      </c>
      <c r="E142" s="121">
        <f>E168</f>
        <v>0</v>
      </c>
      <c r="F142" s="121">
        <f t="shared" ref="F142:P142" si="63">F168</f>
        <v>0</v>
      </c>
      <c r="G142" s="121">
        <f t="shared" si="63"/>
        <v>0</v>
      </c>
      <c r="H142" s="121">
        <f t="shared" si="63"/>
        <v>0</v>
      </c>
      <c r="I142" s="121">
        <f t="shared" si="63"/>
        <v>0</v>
      </c>
      <c r="J142" s="121">
        <f t="shared" si="63"/>
        <v>0</v>
      </c>
      <c r="K142" s="121">
        <f t="shared" si="63"/>
        <v>0</v>
      </c>
      <c r="L142" s="121">
        <f t="shared" si="63"/>
        <v>0</v>
      </c>
      <c r="M142" s="121">
        <f t="shared" si="63"/>
        <v>0</v>
      </c>
      <c r="N142" s="121">
        <f t="shared" si="63"/>
        <v>0</v>
      </c>
      <c r="O142" s="121">
        <f t="shared" si="63"/>
        <v>0</v>
      </c>
      <c r="P142" s="121">
        <f t="shared" si="63"/>
        <v>0</v>
      </c>
      <c r="Q142" s="232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</row>
    <row r="143" spans="1:525" s="34" customFormat="1" ht="15.75" hidden="1" customHeight="1" x14ac:dyDescent="0.25">
      <c r="A143" s="84"/>
      <c r="B143" s="93"/>
      <c r="C143" s="93"/>
      <c r="D143" s="68" t="s">
        <v>388</v>
      </c>
      <c r="E143" s="121">
        <f>E150</f>
        <v>0</v>
      </c>
      <c r="F143" s="121">
        <f>F150</f>
        <v>0</v>
      </c>
      <c r="G143" s="121">
        <f t="shared" ref="G143:O143" si="64">G150</f>
        <v>0</v>
      </c>
      <c r="H143" s="121">
        <f t="shared" si="64"/>
        <v>0</v>
      </c>
      <c r="I143" s="121">
        <f t="shared" si="64"/>
        <v>0</v>
      </c>
      <c r="J143" s="121">
        <f t="shared" si="64"/>
        <v>0</v>
      </c>
      <c r="K143" s="121">
        <f t="shared" si="64"/>
        <v>0</v>
      </c>
      <c r="L143" s="121">
        <f t="shared" si="64"/>
        <v>0</v>
      </c>
      <c r="M143" s="121">
        <f t="shared" si="64"/>
        <v>0</v>
      </c>
      <c r="N143" s="121">
        <f t="shared" si="64"/>
        <v>0</v>
      </c>
      <c r="O143" s="121">
        <f t="shared" si="64"/>
        <v>0</v>
      </c>
      <c r="P143" s="121">
        <f>P150</f>
        <v>0</v>
      </c>
      <c r="Q143" s="232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</row>
    <row r="144" spans="1:525" s="34" customFormat="1" ht="15.75" hidden="1" customHeight="1" x14ac:dyDescent="0.25">
      <c r="A144" s="84"/>
      <c r="B144" s="93"/>
      <c r="C144" s="93"/>
      <c r="D144" s="73" t="s">
        <v>410</v>
      </c>
      <c r="E144" s="121">
        <f>E170</f>
        <v>0</v>
      </c>
      <c r="F144" s="121">
        <f t="shared" ref="F144:P144" si="65">F170</f>
        <v>0</v>
      </c>
      <c r="G144" s="121">
        <f t="shared" si="65"/>
        <v>0</v>
      </c>
      <c r="H144" s="121">
        <f t="shared" si="65"/>
        <v>0</v>
      </c>
      <c r="I144" s="121">
        <f t="shared" si="65"/>
        <v>0</v>
      </c>
      <c r="J144" s="121">
        <f t="shared" si="65"/>
        <v>0</v>
      </c>
      <c r="K144" s="121">
        <f t="shared" si="65"/>
        <v>0</v>
      </c>
      <c r="L144" s="121">
        <f t="shared" si="65"/>
        <v>0</v>
      </c>
      <c r="M144" s="121">
        <f t="shared" si="65"/>
        <v>0</v>
      </c>
      <c r="N144" s="121">
        <f t="shared" si="65"/>
        <v>0</v>
      </c>
      <c r="O144" s="121">
        <f t="shared" si="65"/>
        <v>0</v>
      </c>
      <c r="P144" s="121">
        <f t="shared" si="65"/>
        <v>0</v>
      </c>
      <c r="Q144" s="232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</row>
    <row r="145" spans="1:525" s="34" customFormat="1" ht="15.75" customHeight="1" x14ac:dyDescent="0.25">
      <c r="A145" s="84"/>
      <c r="B145" s="93"/>
      <c r="C145" s="93"/>
      <c r="D145" s="75" t="s">
        <v>686</v>
      </c>
      <c r="E145" s="121">
        <f>E172</f>
        <v>0</v>
      </c>
      <c r="F145" s="121">
        <f t="shared" ref="F145:P145" si="66">F172</f>
        <v>0</v>
      </c>
      <c r="G145" s="121">
        <f t="shared" si="66"/>
        <v>0</v>
      </c>
      <c r="H145" s="121">
        <f t="shared" si="66"/>
        <v>0</v>
      </c>
      <c r="I145" s="121">
        <f t="shared" si="66"/>
        <v>0</v>
      </c>
      <c r="J145" s="121">
        <f t="shared" si="66"/>
        <v>4200000</v>
      </c>
      <c r="K145" s="121">
        <f t="shared" si="66"/>
        <v>0</v>
      </c>
      <c r="L145" s="121">
        <f t="shared" si="66"/>
        <v>0</v>
      </c>
      <c r="M145" s="121">
        <f t="shared" si="66"/>
        <v>0</v>
      </c>
      <c r="N145" s="121">
        <f t="shared" si="66"/>
        <v>0</v>
      </c>
      <c r="O145" s="121">
        <f t="shared" si="66"/>
        <v>4200000</v>
      </c>
      <c r="P145" s="121">
        <f t="shared" si="66"/>
        <v>4200000</v>
      </c>
      <c r="Q145" s="232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</row>
    <row r="146" spans="1:525" s="22" customFormat="1" ht="48" customHeight="1" x14ac:dyDescent="0.25">
      <c r="A146" s="56" t="s">
        <v>168</v>
      </c>
      <c r="B146" s="82" t="str">
        <f>'дод 9'!A17</f>
        <v>0160</v>
      </c>
      <c r="C146" s="82" t="str">
        <f>'дод 9'!B17</f>
        <v>0111</v>
      </c>
      <c r="D146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46" s="122">
        <f t="shared" ref="E146:E173" si="67">F146+I146</f>
        <v>2766200</v>
      </c>
      <c r="F146" s="122">
        <v>2766200</v>
      </c>
      <c r="G146" s="122">
        <v>2027400</v>
      </c>
      <c r="H146" s="122">
        <v>65400</v>
      </c>
      <c r="I146" s="122"/>
      <c r="J146" s="122">
        <f>L146+O146</f>
        <v>0</v>
      </c>
      <c r="K146" s="122"/>
      <c r="L146" s="122"/>
      <c r="M146" s="122"/>
      <c r="N146" s="122"/>
      <c r="O146" s="122"/>
      <c r="P146" s="122">
        <f t="shared" ref="P146:P174" si="68">E146+J146</f>
        <v>2766200</v>
      </c>
      <c r="Q146" s="232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</row>
    <row r="147" spans="1:525" s="22" customFormat="1" ht="33" customHeight="1" x14ac:dyDescent="0.25">
      <c r="A147" s="56" t="s">
        <v>169</v>
      </c>
      <c r="B147" s="82" t="str">
        <f>'дод 9'!A89</f>
        <v>2010</v>
      </c>
      <c r="C147" s="82" t="str">
        <f>'дод 9'!B89</f>
        <v>0731</v>
      </c>
      <c r="D147" s="6" t="str">
        <f>'дод 9'!C89</f>
        <v>Багатопрофільна стаціонарна медична допомога населенню</v>
      </c>
      <c r="E147" s="122">
        <f t="shared" si="67"/>
        <v>65630900</v>
      </c>
      <c r="F147" s="122">
        <f>62030900+3000000+600000</f>
        <v>65630900</v>
      </c>
      <c r="G147" s="122"/>
      <c r="H147" s="122"/>
      <c r="I147" s="124"/>
      <c r="J147" s="122">
        <f t="shared" ref="J147:J174" si="69">L147+O147</f>
        <v>32000000</v>
      </c>
      <c r="K147" s="122">
        <f>20000000+12824760-824760+600000-600000</f>
        <v>32000000</v>
      </c>
      <c r="L147" s="122"/>
      <c r="M147" s="122"/>
      <c r="N147" s="122"/>
      <c r="O147" s="122">
        <f>20000000+12824760-824760+600000-600000</f>
        <v>32000000</v>
      </c>
      <c r="P147" s="122">
        <f t="shared" si="68"/>
        <v>97630900</v>
      </c>
      <c r="Q147" s="232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</row>
    <row r="148" spans="1:525" s="24" customFormat="1" ht="31.5" hidden="1" customHeight="1" x14ac:dyDescent="0.25">
      <c r="A148" s="74"/>
      <c r="B148" s="95"/>
      <c r="C148" s="95"/>
      <c r="D148" s="77" t="s">
        <v>385</v>
      </c>
      <c r="E148" s="123">
        <f t="shared" si="67"/>
        <v>0</v>
      </c>
      <c r="F148" s="123"/>
      <c r="G148" s="123"/>
      <c r="H148" s="123"/>
      <c r="I148" s="126"/>
      <c r="J148" s="123">
        <f t="shared" si="69"/>
        <v>0</v>
      </c>
      <c r="K148" s="123"/>
      <c r="L148" s="123"/>
      <c r="M148" s="123"/>
      <c r="N148" s="123"/>
      <c r="O148" s="123"/>
      <c r="P148" s="123">
        <f t="shared" si="68"/>
        <v>0</v>
      </c>
      <c r="Q148" s="232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</row>
    <row r="149" spans="1:525" s="24" customFormat="1" ht="47.25" hidden="1" customHeight="1" x14ac:dyDescent="0.25">
      <c r="A149" s="74"/>
      <c r="B149" s="95"/>
      <c r="C149" s="95"/>
      <c r="D149" s="77" t="s">
        <v>386</v>
      </c>
      <c r="E149" s="123">
        <f t="shared" si="67"/>
        <v>0</v>
      </c>
      <c r="F149" s="123"/>
      <c r="G149" s="123"/>
      <c r="H149" s="123"/>
      <c r="I149" s="123"/>
      <c r="J149" s="123">
        <f t="shared" si="69"/>
        <v>0</v>
      </c>
      <c r="K149" s="123"/>
      <c r="L149" s="123"/>
      <c r="M149" s="123"/>
      <c r="N149" s="123"/>
      <c r="O149" s="123"/>
      <c r="P149" s="123">
        <f t="shared" si="68"/>
        <v>0</v>
      </c>
      <c r="Q149" s="232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</row>
    <row r="150" spans="1:525" s="24" customFormat="1" ht="15.75" hidden="1" customHeight="1" x14ac:dyDescent="0.25">
      <c r="A150" s="74"/>
      <c r="B150" s="95"/>
      <c r="C150" s="95"/>
      <c r="D150" s="77" t="s">
        <v>388</v>
      </c>
      <c r="E150" s="123">
        <f t="shared" si="67"/>
        <v>0</v>
      </c>
      <c r="F150" s="123"/>
      <c r="G150" s="123"/>
      <c r="H150" s="123"/>
      <c r="I150" s="126"/>
      <c r="J150" s="123">
        <f t="shared" si="69"/>
        <v>0</v>
      </c>
      <c r="K150" s="123"/>
      <c r="L150" s="123"/>
      <c r="M150" s="123"/>
      <c r="N150" s="123"/>
      <c r="O150" s="123"/>
      <c r="P150" s="123">
        <f t="shared" si="68"/>
        <v>0</v>
      </c>
      <c r="Q150" s="232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</row>
    <row r="151" spans="1:525" s="24" customFormat="1" ht="94.5" hidden="1" customHeight="1" x14ac:dyDescent="0.25">
      <c r="A151" s="74"/>
      <c r="B151" s="95"/>
      <c r="C151" s="95"/>
      <c r="D151" s="77" t="s">
        <v>618</v>
      </c>
      <c r="E151" s="123"/>
      <c r="F151" s="123"/>
      <c r="G151" s="123"/>
      <c r="H151" s="123"/>
      <c r="I151" s="126"/>
      <c r="J151" s="122">
        <f t="shared" ref="J151" si="70">L151+O151</f>
        <v>0</v>
      </c>
      <c r="K151" s="122"/>
      <c r="L151" s="123"/>
      <c r="M151" s="123"/>
      <c r="N151" s="123"/>
      <c r="O151" s="122"/>
      <c r="P151" s="122">
        <f t="shared" ref="P151" si="71">E151+J151</f>
        <v>0</v>
      </c>
      <c r="Q151" s="232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</row>
    <row r="152" spans="1:525" s="22" customFormat="1" ht="31.5" hidden="1" customHeight="1" x14ac:dyDescent="0.25">
      <c r="A152" s="56" t="s">
        <v>433</v>
      </c>
      <c r="B152" s="82">
        <v>2020</v>
      </c>
      <c r="C152" s="56" t="s">
        <v>434</v>
      </c>
      <c r="D152" s="57" t="str">
        <f>'дод 9'!C93</f>
        <v xml:space="preserve"> Спеціалізована стаціонарна медична допомога населенню</v>
      </c>
      <c r="E152" s="122">
        <f t="shared" si="67"/>
        <v>0</v>
      </c>
      <c r="F152" s="122"/>
      <c r="G152" s="124"/>
      <c r="H152" s="124"/>
      <c r="I152" s="124"/>
      <c r="J152" s="122">
        <f t="shared" si="69"/>
        <v>0</v>
      </c>
      <c r="K152" s="122"/>
      <c r="L152" s="122"/>
      <c r="M152" s="122"/>
      <c r="N152" s="122"/>
      <c r="O152" s="122"/>
      <c r="P152" s="122">
        <f t="shared" si="68"/>
        <v>0</v>
      </c>
      <c r="Q152" s="232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</row>
    <row r="153" spans="1:525" s="22" customFormat="1" ht="31.5" x14ac:dyDescent="0.25">
      <c r="A153" s="56" t="s">
        <v>174</v>
      </c>
      <c r="B153" s="82" t="str">
        <f>'дод 9'!A95</f>
        <v>2030</v>
      </c>
      <c r="C153" s="82" t="str">
        <f>'дод 9'!B95</f>
        <v>0733</v>
      </c>
      <c r="D153" s="57" t="str">
        <f>'дод 9'!C95</f>
        <v>Лікарсько-акушерська допомога вагітним, породіллям та новонародженим</v>
      </c>
      <c r="E153" s="122">
        <f t="shared" si="67"/>
        <v>5512000</v>
      </c>
      <c r="F153" s="122">
        <v>5512000</v>
      </c>
      <c r="G153" s="127"/>
      <c r="H153" s="127"/>
      <c r="I153" s="124"/>
      <c r="J153" s="122">
        <f t="shared" si="69"/>
        <v>0</v>
      </c>
      <c r="K153" s="122"/>
      <c r="L153" s="122"/>
      <c r="M153" s="122"/>
      <c r="N153" s="122"/>
      <c r="O153" s="122"/>
      <c r="P153" s="122">
        <f t="shared" si="68"/>
        <v>5512000</v>
      </c>
      <c r="Q153" s="232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</row>
    <row r="154" spans="1:525" s="24" customFormat="1" ht="31.5" hidden="1" customHeight="1" x14ac:dyDescent="0.25">
      <c r="A154" s="74"/>
      <c r="B154" s="95"/>
      <c r="C154" s="95"/>
      <c r="D154" s="77" t="s">
        <v>385</v>
      </c>
      <c r="E154" s="123">
        <f t="shared" si="67"/>
        <v>0</v>
      </c>
      <c r="F154" s="123"/>
      <c r="G154" s="126"/>
      <c r="H154" s="126"/>
      <c r="I154" s="126"/>
      <c r="J154" s="123"/>
      <c r="K154" s="123"/>
      <c r="L154" s="123"/>
      <c r="M154" s="123"/>
      <c r="N154" s="123"/>
      <c r="O154" s="123"/>
      <c r="P154" s="122">
        <f t="shared" si="68"/>
        <v>0</v>
      </c>
      <c r="Q154" s="232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30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  <c r="LU154" s="30"/>
      <c r="LV154" s="30"/>
      <c r="LW154" s="30"/>
      <c r="LX154" s="30"/>
      <c r="LY154" s="30"/>
      <c r="LZ154" s="30"/>
      <c r="MA154" s="30"/>
      <c r="MB154" s="30"/>
      <c r="MC154" s="30"/>
      <c r="MD154" s="30"/>
      <c r="ME154" s="30"/>
      <c r="MF154" s="30"/>
      <c r="MG154" s="30"/>
      <c r="MH154" s="30"/>
      <c r="MI154" s="30"/>
      <c r="MJ154" s="30"/>
      <c r="MK154" s="30"/>
      <c r="ML154" s="30"/>
      <c r="MM154" s="30"/>
      <c r="MN154" s="30"/>
      <c r="MO154" s="30"/>
      <c r="MP154" s="30"/>
      <c r="MQ154" s="30"/>
      <c r="MR154" s="30"/>
      <c r="MS154" s="30"/>
      <c r="MT154" s="30"/>
      <c r="MU154" s="30"/>
      <c r="MV154" s="30"/>
      <c r="MW154" s="30"/>
      <c r="MX154" s="30"/>
      <c r="MY154" s="30"/>
      <c r="MZ154" s="30"/>
      <c r="NA154" s="30"/>
      <c r="NB154" s="30"/>
      <c r="NC154" s="30"/>
      <c r="ND154" s="30"/>
      <c r="NE154" s="30"/>
      <c r="NF154" s="30"/>
      <c r="NG154" s="30"/>
      <c r="NH154" s="30"/>
      <c r="NI154" s="30"/>
      <c r="NJ154" s="30"/>
      <c r="NK154" s="30"/>
      <c r="NL154" s="30"/>
      <c r="NM154" s="30"/>
      <c r="NN154" s="30"/>
      <c r="NO154" s="30"/>
      <c r="NP154" s="30"/>
      <c r="NQ154" s="30"/>
      <c r="NR154" s="30"/>
      <c r="NS154" s="30"/>
      <c r="NT154" s="30"/>
      <c r="NU154" s="30"/>
      <c r="NV154" s="30"/>
      <c r="NW154" s="30"/>
      <c r="NX154" s="30"/>
      <c r="NY154" s="30"/>
      <c r="NZ154" s="30"/>
      <c r="OA154" s="30"/>
      <c r="OB154" s="30"/>
      <c r="OC154" s="30"/>
      <c r="OD154" s="30"/>
      <c r="OE154" s="30"/>
      <c r="OF154" s="30"/>
      <c r="OG154" s="30"/>
      <c r="OH154" s="30"/>
      <c r="OI154" s="30"/>
      <c r="OJ154" s="30"/>
      <c r="OK154" s="30"/>
      <c r="OL154" s="30"/>
      <c r="OM154" s="30"/>
      <c r="ON154" s="30"/>
      <c r="OO154" s="30"/>
      <c r="OP154" s="30"/>
      <c r="OQ154" s="30"/>
      <c r="OR154" s="30"/>
      <c r="OS154" s="30"/>
      <c r="OT154" s="30"/>
      <c r="OU154" s="30"/>
      <c r="OV154" s="30"/>
      <c r="OW154" s="30"/>
      <c r="OX154" s="30"/>
      <c r="OY154" s="30"/>
      <c r="OZ154" s="30"/>
      <c r="PA154" s="30"/>
      <c r="PB154" s="30"/>
      <c r="PC154" s="30"/>
      <c r="PD154" s="30"/>
      <c r="PE154" s="30"/>
      <c r="PF154" s="30"/>
      <c r="PG154" s="30"/>
      <c r="PH154" s="30"/>
      <c r="PI154" s="30"/>
      <c r="PJ154" s="30"/>
      <c r="PK154" s="30"/>
      <c r="PL154" s="30"/>
      <c r="PM154" s="30"/>
      <c r="PN154" s="30"/>
      <c r="PO154" s="30"/>
      <c r="PP154" s="30"/>
      <c r="PQ154" s="30"/>
      <c r="PR154" s="30"/>
      <c r="PS154" s="30"/>
      <c r="PT154" s="30"/>
      <c r="PU154" s="30"/>
      <c r="PV154" s="30"/>
      <c r="PW154" s="30"/>
      <c r="PX154" s="30"/>
      <c r="PY154" s="30"/>
      <c r="PZ154" s="30"/>
      <c r="QA154" s="30"/>
      <c r="QB154" s="30"/>
      <c r="QC154" s="30"/>
      <c r="QD154" s="30"/>
      <c r="QE154" s="30"/>
      <c r="QF154" s="30"/>
      <c r="QG154" s="30"/>
      <c r="QH154" s="30"/>
      <c r="QI154" s="30"/>
      <c r="QJ154" s="30"/>
      <c r="QK154" s="30"/>
      <c r="QL154" s="30"/>
      <c r="QM154" s="30"/>
      <c r="QN154" s="30"/>
      <c r="QO154" s="30"/>
      <c r="QP154" s="30"/>
      <c r="QQ154" s="30"/>
      <c r="QR154" s="30"/>
      <c r="QS154" s="30"/>
      <c r="QT154" s="30"/>
      <c r="QU154" s="30"/>
      <c r="QV154" s="30"/>
      <c r="QW154" s="30"/>
      <c r="QX154" s="30"/>
      <c r="QY154" s="30"/>
      <c r="QZ154" s="30"/>
      <c r="RA154" s="30"/>
      <c r="RB154" s="30"/>
      <c r="RC154" s="30"/>
      <c r="RD154" s="30"/>
      <c r="RE154" s="30"/>
      <c r="RF154" s="30"/>
      <c r="RG154" s="30"/>
      <c r="RH154" s="30"/>
      <c r="RI154" s="30"/>
      <c r="RJ154" s="30"/>
      <c r="RK154" s="30"/>
      <c r="RL154" s="30"/>
      <c r="RM154" s="30"/>
      <c r="RN154" s="30"/>
      <c r="RO154" s="30"/>
      <c r="RP154" s="30"/>
      <c r="RQ154" s="30"/>
      <c r="RR154" s="30"/>
      <c r="RS154" s="30"/>
      <c r="RT154" s="30"/>
      <c r="RU154" s="30"/>
      <c r="RV154" s="30"/>
      <c r="RW154" s="30"/>
      <c r="RX154" s="30"/>
      <c r="RY154" s="30"/>
      <c r="RZ154" s="30"/>
      <c r="SA154" s="30"/>
      <c r="SB154" s="30"/>
      <c r="SC154" s="30"/>
      <c r="SD154" s="30"/>
      <c r="SE154" s="30"/>
      <c r="SF154" s="30"/>
      <c r="SG154" s="30"/>
      <c r="SH154" s="30"/>
      <c r="SI154" s="30"/>
      <c r="SJ154" s="30"/>
      <c r="SK154" s="30"/>
      <c r="SL154" s="30"/>
      <c r="SM154" s="30"/>
      <c r="SN154" s="30"/>
      <c r="SO154" s="30"/>
      <c r="SP154" s="30"/>
      <c r="SQ154" s="30"/>
      <c r="SR154" s="30"/>
      <c r="SS154" s="30"/>
      <c r="ST154" s="30"/>
      <c r="SU154" s="30"/>
      <c r="SV154" s="30"/>
      <c r="SW154" s="30"/>
      <c r="SX154" s="30"/>
      <c r="SY154" s="30"/>
      <c r="SZ154" s="30"/>
      <c r="TA154" s="30"/>
      <c r="TB154" s="30"/>
      <c r="TC154" s="30"/>
      <c r="TD154" s="30"/>
      <c r="TE154" s="30"/>
    </row>
    <row r="155" spans="1:525" s="24" customFormat="1" ht="21" hidden="1" customHeight="1" x14ac:dyDescent="0.25">
      <c r="A155" s="56" t="s">
        <v>594</v>
      </c>
      <c r="B155" s="82">
        <v>2070</v>
      </c>
      <c r="C155" s="55" t="s">
        <v>595</v>
      </c>
      <c r="D155" s="57" t="s">
        <v>596</v>
      </c>
      <c r="E155" s="122">
        <f t="shared" si="67"/>
        <v>0</v>
      </c>
      <c r="F155" s="122"/>
      <c r="G155" s="57"/>
      <c r="H155" s="57"/>
      <c r="I155" s="57"/>
      <c r="J155" s="122">
        <f t="shared" si="69"/>
        <v>0</v>
      </c>
      <c r="K155" s="122"/>
      <c r="L155" s="122"/>
      <c r="M155" s="122"/>
      <c r="N155" s="122"/>
      <c r="O155" s="122"/>
      <c r="P155" s="122">
        <f t="shared" si="68"/>
        <v>0</v>
      </c>
      <c r="Q155" s="232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  <c r="LU155" s="30"/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/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30"/>
      <c r="MW155" s="30"/>
      <c r="MX155" s="30"/>
      <c r="MY155" s="30"/>
      <c r="MZ155" s="30"/>
      <c r="NA155" s="30"/>
      <c r="NB155" s="30"/>
      <c r="NC155" s="30"/>
      <c r="ND155" s="30"/>
      <c r="NE155" s="30"/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0"/>
      <c r="NR155" s="30"/>
      <c r="NS155" s="30"/>
      <c r="NT155" s="30"/>
      <c r="NU155" s="30"/>
      <c r="NV155" s="30"/>
      <c r="NW155" s="30"/>
      <c r="NX155" s="30"/>
      <c r="NY155" s="30"/>
      <c r="NZ155" s="30"/>
      <c r="OA155" s="30"/>
      <c r="OB155" s="30"/>
      <c r="OC155" s="30"/>
      <c r="OD155" s="30"/>
      <c r="OE155" s="30"/>
      <c r="OF155" s="30"/>
      <c r="OG155" s="30"/>
      <c r="OH155" s="30"/>
      <c r="OI155" s="30"/>
      <c r="OJ155" s="30"/>
      <c r="OK155" s="30"/>
      <c r="OL155" s="30"/>
      <c r="OM155" s="30"/>
      <c r="ON155" s="30"/>
      <c r="OO155" s="30"/>
      <c r="OP155" s="30"/>
      <c r="OQ155" s="30"/>
      <c r="OR155" s="30"/>
      <c r="OS155" s="30"/>
      <c r="OT155" s="30"/>
      <c r="OU155" s="30"/>
      <c r="OV155" s="30"/>
      <c r="OW155" s="30"/>
      <c r="OX155" s="30"/>
      <c r="OY155" s="30"/>
      <c r="OZ155" s="30"/>
      <c r="PA155" s="30"/>
      <c r="PB155" s="30"/>
      <c r="PC155" s="30"/>
      <c r="PD155" s="30"/>
      <c r="PE155" s="30"/>
      <c r="PF155" s="30"/>
      <c r="PG155" s="30"/>
      <c r="PH155" s="30"/>
      <c r="PI155" s="30"/>
      <c r="PJ155" s="30"/>
      <c r="PK155" s="30"/>
      <c r="PL155" s="30"/>
      <c r="PM155" s="30"/>
      <c r="PN155" s="30"/>
      <c r="PO155" s="30"/>
      <c r="PP155" s="30"/>
      <c r="PQ155" s="30"/>
      <c r="PR155" s="30"/>
      <c r="PS155" s="30"/>
      <c r="PT155" s="30"/>
      <c r="PU155" s="30"/>
      <c r="PV155" s="30"/>
      <c r="PW155" s="30"/>
      <c r="PX155" s="30"/>
      <c r="PY155" s="30"/>
      <c r="PZ155" s="30"/>
      <c r="QA155" s="30"/>
      <c r="QB155" s="30"/>
      <c r="QC155" s="30"/>
      <c r="QD155" s="30"/>
      <c r="QE155" s="30"/>
      <c r="QF155" s="30"/>
      <c r="QG155" s="30"/>
      <c r="QH155" s="30"/>
      <c r="QI155" s="30"/>
      <c r="QJ155" s="30"/>
      <c r="QK155" s="30"/>
      <c r="QL155" s="30"/>
      <c r="QM155" s="30"/>
      <c r="QN155" s="30"/>
      <c r="QO155" s="30"/>
      <c r="QP155" s="30"/>
      <c r="QQ155" s="30"/>
      <c r="QR155" s="30"/>
      <c r="QS155" s="30"/>
      <c r="QT155" s="30"/>
      <c r="QU155" s="30"/>
      <c r="QV155" s="30"/>
      <c r="QW155" s="30"/>
      <c r="QX155" s="30"/>
      <c r="QY155" s="30"/>
      <c r="QZ155" s="30"/>
      <c r="RA155" s="30"/>
      <c r="RB155" s="30"/>
      <c r="RC155" s="30"/>
      <c r="RD155" s="30"/>
      <c r="RE155" s="30"/>
      <c r="RF155" s="30"/>
      <c r="RG155" s="30"/>
      <c r="RH155" s="30"/>
      <c r="RI155" s="30"/>
      <c r="RJ155" s="30"/>
      <c r="RK155" s="30"/>
      <c r="RL155" s="30"/>
      <c r="RM155" s="30"/>
      <c r="RN155" s="30"/>
      <c r="RO155" s="30"/>
      <c r="RP155" s="30"/>
      <c r="RQ155" s="30"/>
      <c r="RR155" s="30"/>
      <c r="RS155" s="30"/>
      <c r="RT155" s="30"/>
      <c r="RU155" s="30"/>
      <c r="RV155" s="30"/>
      <c r="RW155" s="30"/>
      <c r="RX155" s="30"/>
      <c r="RY155" s="30"/>
      <c r="RZ155" s="30"/>
      <c r="SA155" s="30"/>
      <c r="SB155" s="30"/>
      <c r="SC155" s="30"/>
      <c r="SD155" s="30"/>
      <c r="SE155" s="30"/>
      <c r="SF155" s="30"/>
      <c r="SG155" s="30"/>
      <c r="SH155" s="30"/>
      <c r="SI155" s="30"/>
      <c r="SJ155" s="30"/>
      <c r="SK155" s="30"/>
      <c r="SL155" s="30"/>
      <c r="SM155" s="30"/>
      <c r="SN155" s="30"/>
      <c r="SO155" s="30"/>
      <c r="SP155" s="30"/>
      <c r="SQ155" s="30"/>
      <c r="SR155" s="30"/>
      <c r="SS155" s="30"/>
      <c r="ST155" s="30"/>
      <c r="SU155" s="30"/>
      <c r="SV155" s="30"/>
      <c r="SW155" s="30"/>
      <c r="SX155" s="30"/>
      <c r="SY155" s="30"/>
      <c r="SZ155" s="30"/>
      <c r="TA155" s="30"/>
      <c r="TB155" s="30"/>
      <c r="TC155" s="30"/>
      <c r="TD155" s="30"/>
      <c r="TE155" s="30"/>
    </row>
    <row r="156" spans="1:525" s="22" customFormat="1" ht="24" customHeight="1" x14ac:dyDescent="0.25">
      <c r="A156" s="56" t="s">
        <v>173</v>
      </c>
      <c r="B156" s="82" t="str">
        <f>'дод 9'!A98</f>
        <v>2100</v>
      </c>
      <c r="C156" s="82" t="str">
        <f>'дод 9'!B98</f>
        <v>0722</v>
      </c>
      <c r="D156" s="57" t="str">
        <f>'дод 9'!C98</f>
        <v>Стоматологічна допомога населенню</v>
      </c>
      <c r="E156" s="122">
        <f t="shared" si="67"/>
        <v>12846800</v>
      </c>
      <c r="F156" s="122">
        <v>12846800</v>
      </c>
      <c r="G156" s="127"/>
      <c r="H156" s="127"/>
      <c r="I156" s="124"/>
      <c r="J156" s="122">
        <f t="shared" si="69"/>
        <v>0</v>
      </c>
      <c r="K156" s="122"/>
      <c r="L156" s="122"/>
      <c r="M156" s="122"/>
      <c r="N156" s="122"/>
      <c r="O156" s="122"/>
      <c r="P156" s="122">
        <f t="shared" si="68"/>
        <v>12846800</v>
      </c>
      <c r="Q156" s="232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</row>
    <row r="157" spans="1:525" s="24" customFormat="1" ht="30" hidden="1" customHeight="1" x14ac:dyDescent="0.25">
      <c r="A157" s="74"/>
      <c r="B157" s="95"/>
      <c r="C157" s="95"/>
      <c r="D157" s="77" t="s">
        <v>385</v>
      </c>
      <c r="E157" s="123">
        <f t="shared" si="67"/>
        <v>0</v>
      </c>
      <c r="F157" s="123"/>
      <c r="G157" s="126"/>
      <c r="H157" s="126"/>
      <c r="I157" s="126"/>
      <c r="J157" s="123">
        <f t="shared" si="69"/>
        <v>0</v>
      </c>
      <c r="K157" s="123"/>
      <c r="L157" s="123"/>
      <c r="M157" s="123"/>
      <c r="N157" s="123"/>
      <c r="O157" s="123"/>
      <c r="P157" s="123">
        <f t="shared" si="68"/>
        <v>0</v>
      </c>
      <c r="Q157" s="232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</row>
    <row r="158" spans="1:525" s="22" customFormat="1" ht="48" customHeight="1" x14ac:dyDescent="0.25">
      <c r="A158" s="56" t="s">
        <v>172</v>
      </c>
      <c r="B158" s="82" t="str">
        <f>'дод 9'!A100</f>
        <v>2111</v>
      </c>
      <c r="C158" s="82" t="str">
        <f>'дод 9'!B100</f>
        <v>0726</v>
      </c>
      <c r="D158" s="57" t="str">
        <f>'дод 9'!C100</f>
        <v>Первинна медична допомога населенню, що надається центрами первинної медичної (медико-санітарної) допомоги</v>
      </c>
      <c r="E158" s="122">
        <f t="shared" si="67"/>
        <v>5707000</v>
      </c>
      <c r="F158" s="122">
        <v>5707000</v>
      </c>
      <c r="G158" s="124"/>
      <c r="H158" s="127"/>
      <c r="I158" s="124"/>
      <c r="J158" s="122">
        <f t="shared" si="69"/>
        <v>0</v>
      </c>
      <c r="K158" s="122"/>
      <c r="L158" s="122"/>
      <c r="M158" s="122"/>
      <c r="N158" s="122"/>
      <c r="O158" s="122"/>
      <c r="P158" s="122">
        <f t="shared" si="68"/>
        <v>5707000</v>
      </c>
      <c r="Q158" s="232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</row>
    <row r="159" spans="1:525" s="24" customFormat="1" ht="63" hidden="1" customHeight="1" x14ac:dyDescent="0.25">
      <c r="A159" s="74"/>
      <c r="B159" s="95"/>
      <c r="C159" s="95"/>
      <c r="D159" s="75" t="s">
        <v>387</v>
      </c>
      <c r="E159" s="123">
        <f t="shared" si="67"/>
        <v>0</v>
      </c>
      <c r="F159" s="123"/>
      <c r="G159" s="126"/>
      <c r="H159" s="126"/>
      <c r="I159" s="126"/>
      <c r="J159" s="123">
        <f t="shared" si="69"/>
        <v>0</v>
      </c>
      <c r="K159" s="123"/>
      <c r="L159" s="123"/>
      <c r="M159" s="123"/>
      <c r="N159" s="123"/>
      <c r="O159" s="123"/>
      <c r="P159" s="123">
        <f t="shared" si="68"/>
        <v>0</v>
      </c>
      <c r="Q159" s="232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30"/>
      <c r="NY159" s="30"/>
      <c r="NZ159" s="30"/>
      <c r="OA159" s="30"/>
      <c r="OB159" s="30"/>
      <c r="OC159" s="30"/>
      <c r="OD159" s="30"/>
      <c r="OE159" s="30"/>
      <c r="OF159" s="30"/>
      <c r="OG159" s="30"/>
      <c r="OH159" s="30"/>
      <c r="OI159" s="30"/>
      <c r="OJ159" s="30"/>
      <c r="OK159" s="30"/>
      <c r="OL159" s="30"/>
      <c r="OM159" s="30"/>
      <c r="ON159" s="30"/>
      <c r="OO159" s="30"/>
      <c r="OP159" s="30"/>
      <c r="OQ159" s="30"/>
      <c r="OR159" s="30"/>
      <c r="OS159" s="30"/>
      <c r="OT159" s="30"/>
      <c r="OU159" s="30"/>
      <c r="OV159" s="30"/>
      <c r="OW159" s="30"/>
      <c r="OX159" s="30"/>
      <c r="OY159" s="30"/>
      <c r="OZ159" s="30"/>
      <c r="PA159" s="30"/>
      <c r="PB159" s="30"/>
      <c r="PC159" s="30"/>
      <c r="PD159" s="30"/>
      <c r="PE159" s="30"/>
      <c r="PF159" s="30"/>
      <c r="PG159" s="30"/>
      <c r="PH159" s="30"/>
      <c r="PI159" s="30"/>
      <c r="PJ159" s="30"/>
      <c r="PK159" s="30"/>
      <c r="PL159" s="30"/>
      <c r="PM159" s="30"/>
      <c r="PN159" s="30"/>
      <c r="PO159" s="30"/>
      <c r="PP159" s="30"/>
      <c r="PQ159" s="30"/>
      <c r="PR159" s="30"/>
      <c r="PS159" s="30"/>
      <c r="PT159" s="30"/>
      <c r="PU159" s="30"/>
      <c r="PV159" s="30"/>
      <c r="PW159" s="30"/>
      <c r="PX159" s="30"/>
      <c r="PY159" s="30"/>
      <c r="PZ159" s="30"/>
      <c r="QA159" s="30"/>
      <c r="QB159" s="30"/>
      <c r="QC159" s="30"/>
      <c r="QD159" s="30"/>
      <c r="QE159" s="30"/>
      <c r="QF159" s="30"/>
      <c r="QG159" s="30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0"/>
      <c r="RN159" s="30"/>
      <c r="RO159" s="30"/>
      <c r="RP159" s="30"/>
      <c r="RQ159" s="30"/>
      <c r="RR159" s="30"/>
      <c r="RS159" s="30"/>
      <c r="RT159" s="30"/>
      <c r="RU159" s="30"/>
      <c r="RV159" s="30"/>
      <c r="RW159" s="30"/>
      <c r="RX159" s="30"/>
      <c r="RY159" s="30"/>
      <c r="RZ159" s="30"/>
      <c r="SA159" s="30"/>
      <c r="SB159" s="30"/>
      <c r="SC159" s="30"/>
      <c r="SD159" s="30"/>
      <c r="SE159" s="30"/>
      <c r="SF159" s="30"/>
      <c r="SG159" s="30"/>
      <c r="SH159" s="30"/>
      <c r="SI159" s="30"/>
      <c r="SJ159" s="30"/>
      <c r="SK159" s="30"/>
      <c r="SL159" s="30"/>
      <c r="SM159" s="30"/>
      <c r="SN159" s="30"/>
      <c r="SO159" s="30"/>
      <c r="SP159" s="30"/>
      <c r="SQ159" s="30"/>
      <c r="SR159" s="30"/>
      <c r="SS159" s="30"/>
      <c r="ST159" s="30"/>
      <c r="SU159" s="30"/>
      <c r="SV159" s="30"/>
      <c r="SW159" s="30"/>
      <c r="SX159" s="30"/>
      <c r="SY159" s="30"/>
      <c r="SZ159" s="30"/>
      <c r="TA159" s="30"/>
      <c r="TB159" s="30"/>
      <c r="TC159" s="30"/>
      <c r="TD159" s="30"/>
      <c r="TE159" s="30"/>
    </row>
    <row r="160" spans="1:525" s="22" customFormat="1" ht="31.5" hidden="1" customHeight="1" x14ac:dyDescent="0.25">
      <c r="A160" s="56" t="s">
        <v>171</v>
      </c>
      <c r="B160" s="82">
        <f>'дод 9'!A102</f>
        <v>2144</v>
      </c>
      <c r="C160" s="82" t="str">
        <f>'дод 9'!B102</f>
        <v>0763</v>
      </c>
      <c r="D160" s="103" t="str">
        <f>'дод 9'!C102</f>
        <v>Централізовані заходи з лікування хворих на цукровий та нецукровий діабет, у т.ч. за рахунок:</v>
      </c>
      <c r="E160" s="122">
        <f t="shared" si="67"/>
        <v>0</v>
      </c>
      <c r="F160" s="122"/>
      <c r="G160" s="124"/>
      <c r="H160" s="124"/>
      <c r="I160" s="124"/>
      <c r="J160" s="122">
        <f t="shared" si="69"/>
        <v>0</v>
      </c>
      <c r="K160" s="122"/>
      <c r="L160" s="122"/>
      <c r="M160" s="122"/>
      <c r="N160" s="122"/>
      <c r="O160" s="122"/>
      <c r="P160" s="122">
        <f t="shared" si="68"/>
        <v>0</v>
      </c>
      <c r="Q160" s="232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</row>
    <row r="161" spans="1:525" s="24" customFormat="1" ht="47.25" hidden="1" customHeight="1" x14ac:dyDescent="0.25">
      <c r="A161" s="74"/>
      <c r="B161" s="95"/>
      <c r="C161" s="95"/>
      <c r="D161" s="104" t="s">
        <v>386</v>
      </c>
      <c r="E161" s="123">
        <f t="shared" si="67"/>
        <v>0</v>
      </c>
      <c r="F161" s="123"/>
      <c r="G161" s="123"/>
      <c r="H161" s="123"/>
      <c r="I161" s="123"/>
      <c r="J161" s="123">
        <f t="shared" si="69"/>
        <v>0</v>
      </c>
      <c r="K161" s="123"/>
      <c r="L161" s="123"/>
      <c r="M161" s="123"/>
      <c r="N161" s="123"/>
      <c r="O161" s="123"/>
      <c r="P161" s="123">
        <f t="shared" si="68"/>
        <v>0</v>
      </c>
      <c r="Q161" s="232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</row>
    <row r="162" spans="1:525" s="24" customFormat="1" ht="63" hidden="1" customHeight="1" x14ac:dyDescent="0.25">
      <c r="A162" s="74"/>
      <c r="B162" s="95"/>
      <c r="C162" s="95"/>
      <c r="D162" s="104" t="s">
        <v>387</v>
      </c>
      <c r="E162" s="123">
        <f t="shared" si="67"/>
        <v>0</v>
      </c>
      <c r="F162" s="123"/>
      <c r="G162" s="126"/>
      <c r="H162" s="126"/>
      <c r="I162" s="126"/>
      <c r="J162" s="123">
        <f t="shared" si="69"/>
        <v>0</v>
      </c>
      <c r="K162" s="123"/>
      <c r="L162" s="123"/>
      <c r="M162" s="123"/>
      <c r="N162" s="123"/>
      <c r="O162" s="123"/>
      <c r="P162" s="123">
        <f t="shared" si="68"/>
        <v>0</v>
      </c>
      <c r="Q162" s="232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</row>
    <row r="163" spans="1:525" s="22" customFormat="1" ht="30" customHeight="1" x14ac:dyDescent="0.25">
      <c r="A163" s="56" t="s">
        <v>320</v>
      </c>
      <c r="B163" s="42" t="str">
        <f>'дод 9'!A105</f>
        <v>2151</v>
      </c>
      <c r="C163" s="42" t="str">
        <f>'дод 9'!B105</f>
        <v>0763</v>
      </c>
      <c r="D163" s="57" t="str">
        <f>'дод 9'!C105</f>
        <v>Забезпечення діяльності інших закладів у сфері охорони здоров'я</v>
      </c>
      <c r="E163" s="122">
        <f t="shared" si="67"/>
        <v>3507000</v>
      </c>
      <c r="F163" s="122">
        <v>3507000</v>
      </c>
      <c r="G163" s="127">
        <v>2621900</v>
      </c>
      <c r="H163" s="127">
        <v>139600</v>
      </c>
      <c r="I163" s="124"/>
      <c r="J163" s="122">
        <f t="shared" si="69"/>
        <v>0</v>
      </c>
      <c r="K163" s="122"/>
      <c r="L163" s="122"/>
      <c r="M163" s="122"/>
      <c r="N163" s="122"/>
      <c r="O163" s="122"/>
      <c r="P163" s="122">
        <f t="shared" si="68"/>
        <v>3507000</v>
      </c>
      <c r="Q163" s="232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</row>
    <row r="164" spans="1:525" s="22" customFormat="1" ht="24" customHeight="1" x14ac:dyDescent="0.25">
      <c r="A164" s="56" t="s">
        <v>321</v>
      </c>
      <c r="B164" s="42" t="str">
        <f>'дод 9'!A106</f>
        <v>2152</v>
      </c>
      <c r="C164" s="42" t="str">
        <f>'дод 9'!B106</f>
        <v>0763</v>
      </c>
      <c r="D164" s="36" t="str">
        <f>'дод 9'!C106</f>
        <v>Інші програми та заходи у сфері охорони здоров'я</v>
      </c>
      <c r="E164" s="122">
        <f>F164+I164</f>
        <v>22355800</v>
      </c>
      <c r="F164" s="122">
        <f>21055800+300000+1000000</f>
        <v>22355800</v>
      </c>
      <c r="G164" s="122"/>
      <c r="H164" s="122"/>
      <c r="I164" s="122"/>
      <c r="J164" s="122">
        <f t="shared" si="69"/>
        <v>80000000</v>
      </c>
      <c r="K164" s="122">
        <v>80000000</v>
      </c>
      <c r="L164" s="122"/>
      <c r="M164" s="122"/>
      <c r="N164" s="122"/>
      <c r="O164" s="122">
        <v>80000000</v>
      </c>
      <c r="P164" s="122">
        <f t="shared" si="68"/>
        <v>102355800</v>
      </c>
      <c r="Q164" s="232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</row>
    <row r="165" spans="1:525" s="22" customFormat="1" ht="24.75" hidden="1" customHeight="1" x14ac:dyDescent="0.25">
      <c r="A165" s="56" t="s">
        <v>407</v>
      </c>
      <c r="B165" s="42">
        <v>7322</v>
      </c>
      <c r="C165" s="87" t="s">
        <v>110</v>
      </c>
      <c r="D165" s="6" t="str">
        <f>'дод 9'!C190</f>
        <v>Будівництво1 медичних установ та закладів</v>
      </c>
      <c r="E165" s="122">
        <f>F165+I165</f>
        <v>0</v>
      </c>
      <c r="F165" s="122"/>
      <c r="G165" s="122"/>
      <c r="H165" s="122"/>
      <c r="I165" s="122"/>
      <c r="J165" s="122">
        <f t="shared" si="69"/>
        <v>0</v>
      </c>
      <c r="K165" s="122"/>
      <c r="L165" s="122"/>
      <c r="M165" s="122"/>
      <c r="N165" s="122"/>
      <c r="O165" s="122"/>
      <c r="P165" s="122">
        <f t="shared" si="68"/>
        <v>0</v>
      </c>
      <c r="Q165" s="232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</row>
    <row r="166" spans="1:525" s="22" customFormat="1" ht="47.25" hidden="1" customHeight="1" x14ac:dyDescent="0.25">
      <c r="A166" s="56" t="s">
        <v>368</v>
      </c>
      <c r="B166" s="42">
        <f>'дод 9'!A197</f>
        <v>7361</v>
      </c>
      <c r="C166" s="42" t="str">
        <f>'дод 9'!B197</f>
        <v>0490</v>
      </c>
      <c r="D166" s="36" t="str">
        <f>'дод 9'!C197</f>
        <v>Співфінансування інвестиційних проектів, що реалізуються за рахунок коштів державного фонду регіонального розвитку</v>
      </c>
      <c r="E166" s="122">
        <f t="shared" si="67"/>
        <v>0</v>
      </c>
      <c r="F166" s="122"/>
      <c r="G166" s="122"/>
      <c r="H166" s="122"/>
      <c r="I166" s="122"/>
      <c r="J166" s="122">
        <f t="shared" si="69"/>
        <v>0</v>
      </c>
      <c r="K166" s="122"/>
      <c r="L166" s="122"/>
      <c r="M166" s="122"/>
      <c r="N166" s="122"/>
      <c r="O166" s="122"/>
      <c r="P166" s="122">
        <f t="shared" si="68"/>
        <v>0</v>
      </c>
      <c r="Q166" s="232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</row>
    <row r="167" spans="1:525" s="22" customFormat="1" ht="47.25" hidden="1" customHeight="1" x14ac:dyDescent="0.25">
      <c r="A167" s="56" t="s">
        <v>414</v>
      </c>
      <c r="B167" s="42">
        <v>7363</v>
      </c>
      <c r="C167" s="87" t="s">
        <v>81</v>
      </c>
      <c r="D167" s="57" t="s">
        <v>391</v>
      </c>
      <c r="E167" s="122">
        <f t="shared" si="67"/>
        <v>0</v>
      </c>
      <c r="F167" s="122"/>
      <c r="G167" s="122"/>
      <c r="H167" s="122"/>
      <c r="I167" s="122"/>
      <c r="J167" s="122">
        <f t="shared" si="69"/>
        <v>0</v>
      </c>
      <c r="K167" s="122"/>
      <c r="L167" s="122"/>
      <c r="M167" s="122"/>
      <c r="N167" s="122"/>
      <c r="O167" s="122"/>
      <c r="P167" s="122">
        <f t="shared" si="68"/>
        <v>0</v>
      </c>
      <c r="Q167" s="232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</row>
    <row r="168" spans="1:525" s="22" customFormat="1" ht="47.25" hidden="1" customHeight="1" x14ac:dyDescent="0.25">
      <c r="A168" s="56"/>
      <c r="B168" s="42"/>
      <c r="C168" s="42"/>
      <c r="D168" s="77" t="s">
        <v>383</v>
      </c>
      <c r="E168" s="123">
        <f t="shared" si="67"/>
        <v>0</v>
      </c>
      <c r="F168" s="123"/>
      <c r="G168" s="123"/>
      <c r="H168" s="123"/>
      <c r="I168" s="123"/>
      <c r="J168" s="123">
        <f t="shared" si="69"/>
        <v>0</v>
      </c>
      <c r="K168" s="123"/>
      <c r="L168" s="123"/>
      <c r="M168" s="123"/>
      <c r="N168" s="123"/>
      <c r="O168" s="123"/>
      <c r="P168" s="123">
        <f t="shared" si="68"/>
        <v>0</v>
      </c>
      <c r="Q168" s="232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</row>
    <row r="169" spans="1:525" s="22" customFormat="1" ht="23.25" customHeight="1" x14ac:dyDescent="0.25">
      <c r="A169" s="56" t="s">
        <v>170</v>
      </c>
      <c r="B169" s="82" t="str">
        <f>'дод 9'!A225</f>
        <v>7640</v>
      </c>
      <c r="C169" s="82" t="str">
        <f>'дод 9'!B225</f>
        <v>0470</v>
      </c>
      <c r="D169" s="57" t="s">
        <v>413</v>
      </c>
      <c r="E169" s="122">
        <f t="shared" si="67"/>
        <v>309400</v>
      </c>
      <c r="F169" s="122">
        <f>309000+400</f>
        <v>309400</v>
      </c>
      <c r="G169" s="122"/>
      <c r="H169" s="122"/>
      <c r="I169" s="122"/>
      <c r="J169" s="122">
        <f t="shared" si="69"/>
        <v>10824760</v>
      </c>
      <c r="K169" s="122">
        <f>10000000+824760</f>
        <v>10824760</v>
      </c>
      <c r="L169" s="122"/>
      <c r="M169" s="122"/>
      <c r="N169" s="122"/>
      <c r="O169" s="122">
        <f>10000000+824760</f>
        <v>10824760</v>
      </c>
      <c r="P169" s="122">
        <f t="shared" si="68"/>
        <v>11134160</v>
      </c>
      <c r="Q169" s="232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</row>
    <row r="170" spans="1:525" s="24" customFormat="1" ht="15" hidden="1" customHeight="1" x14ac:dyDescent="0.25">
      <c r="A170" s="74"/>
      <c r="B170" s="95"/>
      <c r="C170" s="95"/>
      <c r="D170" s="75" t="s">
        <v>410</v>
      </c>
      <c r="E170" s="123">
        <f t="shared" si="67"/>
        <v>0</v>
      </c>
      <c r="F170" s="123"/>
      <c r="G170" s="123"/>
      <c r="H170" s="123"/>
      <c r="I170" s="123"/>
      <c r="J170" s="123">
        <f t="shared" si="69"/>
        <v>0</v>
      </c>
      <c r="K170" s="123"/>
      <c r="L170" s="123"/>
      <c r="M170" s="123"/>
      <c r="N170" s="123"/>
      <c r="O170" s="123"/>
      <c r="P170" s="123">
        <f t="shared" si="68"/>
        <v>0</v>
      </c>
      <c r="Q170" s="232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30"/>
      <c r="JA170" s="30"/>
      <c r="JB170" s="30"/>
      <c r="JC170" s="30"/>
      <c r="JD170" s="30"/>
      <c r="JE170" s="30"/>
      <c r="JF170" s="30"/>
      <c r="JG170" s="30"/>
      <c r="JH170" s="30"/>
      <c r="JI170" s="30"/>
      <c r="JJ170" s="30"/>
      <c r="JK170" s="30"/>
      <c r="JL170" s="30"/>
      <c r="JM170" s="30"/>
      <c r="JN170" s="30"/>
      <c r="JO170" s="30"/>
      <c r="JP170" s="30"/>
      <c r="JQ170" s="30"/>
      <c r="JR170" s="30"/>
      <c r="JS170" s="30"/>
      <c r="JT170" s="30"/>
      <c r="JU170" s="30"/>
      <c r="JV170" s="30"/>
      <c r="JW170" s="30"/>
      <c r="JX170" s="30"/>
      <c r="JY170" s="30"/>
      <c r="JZ170" s="30"/>
      <c r="KA170" s="30"/>
      <c r="KB170" s="30"/>
      <c r="KC170" s="30"/>
      <c r="KD170" s="30"/>
      <c r="KE170" s="30"/>
      <c r="KF170" s="30"/>
      <c r="KG170" s="30"/>
      <c r="KH170" s="30"/>
      <c r="KI170" s="30"/>
      <c r="KJ170" s="30"/>
      <c r="KK170" s="30"/>
      <c r="KL170" s="30"/>
      <c r="KM170" s="30"/>
      <c r="KN170" s="30"/>
      <c r="KO170" s="30"/>
      <c r="KP170" s="30"/>
      <c r="KQ170" s="30"/>
      <c r="KR170" s="30"/>
      <c r="KS170" s="30"/>
      <c r="KT170" s="30"/>
      <c r="KU170" s="30"/>
      <c r="KV170" s="30"/>
      <c r="KW170" s="30"/>
      <c r="KX170" s="30"/>
      <c r="KY170" s="30"/>
      <c r="KZ170" s="30"/>
      <c r="LA170" s="30"/>
      <c r="LB170" s="30"/>
      <c r="LC170" s="30"/>
      <c r="LD170" s="30"/>
      <c r="LE170" s="30"/>
      <c r="LF170" s="30"/>
      <c r="LG170" s="30"/>
      <c r="LH170" s="30"/>
      <c r="LI170" s="30"/>
      <c r="LJ170" s="30"/>
      <c r="LK170" s="30"/>
      <c r="LL170" s="30"/>
      <c r="LM170" s="30"/>
      <c r="LN170" s="30"/>
      <c r="LO170" s="30"/>
      <c r="LP170" s="30"/>
      <c r="LQ170" s="30"/>
      <c r="LR170" s="30"/>
      <c r="LS170" s="30"/>
      <c r="LT170" s="30"/>
      <c r="LU170" s="30"/>
      <c r="LV170" s="30"/>
      <c r="LW170" s="30"/>
      <c r="LX170" s="30"/>
      <c r="LY170" s="30"/>
      <c r="LZ170" s="30"/>
      <c r="MA170" s="30"/>
      <c r="MB170" s="30"/>
      <c r="MC170" s="30"/>
      <c r="MD170" s="30"/>
      <c r="ME170" s="30"/>
      <c r="MF170" s="30"/>
      <c r="MG170" s="30"/>
      <c r="MH170" s="30"/>
      <c r="MI170" s="30"/>
      <c r="MJ170" s="30"/>
      <c r="MK170" s="30"/>
      <c r="ML170" s="30"/>
      <c r="MM170" s="30"/>
      <c r="MN170" s="30"/>
      <c r="MO170" s="30"/>
      <c r="MP170" s="30"/>
      <c r="MQ170" s="30"/>
      <c r="MR170" s="30"/>
      <c r="MS170" s="30"/>
      <c r="MT170" s="30"/>
      <c r="MU170" s="30"/>
      <c r="MV170" s="30"/>
      <c r="MW170" s="30"/>
      <c r="MX170" s="30"/>
      <c r="MY170" s="30"/>
      <c r="MZ170" s="30"/>
      <c r="NA170" s="30"/>
      <c r="NB170" s="30"/>
      <c r="NC170" s="30"/>
      <c r="ND170" s="30"/>
      <c r="NE170" s="30"/>
      <c r="NF170" s="30"/>
      <c r="NG170" s="30"/>
      <c r="NH170" s="30"/>
      <c r="NI170" s="30"/>
      <c r="NJ170" s="30"/>
      <c r="NK170" s="30"/>
      <c r="NL170" s="30"/>
      <c r="NM170" s="30"/>
      <c r="NN170" s="30"/>
      <c r="NO170" s="30"/>
      <c r="NP170" s="30"/>
      <c r="NQ170" s="30"/>
      <c r="NR170" s="30"/>
      <c r="NS170" s="30"/>
      <c r="NT170" s="30"/>
      <c r="NU170" s="30"/>
      <c r="NV170" s="30"/>
      <c r="NW170" s="30"/>
      <c r="NX170" s="30"/>
      <c r="NY170" s="30"/>
      <c r="NZ170" s="30"/>
      <c r="OA170" s="30"/>
      <c r="OB170" s="30"/>
      <c r="OC170" s="30"/>
      <c r="OD170" s="30"/>
      <c r="OE170" s="30"/>
      <c r="OF170" s="30"/>
      <c r="OG170" s="30"/>
      <c r="OH170" s="30"/>
      <c r="OI170" s="30"/>
      <c r="OJ170" s="30"/>
      <c r="OK170" s="30"/>
      <c r="OL170" s="30"/>
      <c r="OM170" s="30"/>
      <c r="ON170" s="30"/>
      <c r="OO170" s="30"/>
      <c r="OP170" s="30"/>
      <c r="OQ170" s="30"/>
      <c r="OR170" s="30"/>
      <c r="OS170" s="30"/>
      <c r="OT170" s="30"/>
      <c r="OU170" s="30"/>
      <c r="OV170" s="30"/>
      <c r="OW170" s="30"/>
      <c r="OX170" s="30"/>
      <c r="OY170" s="30"/>
      <c r="OZ170" s="30"/>
      <c r="PA170" s="30"/>
      <c r="PB170" s="30"/>
      <c r="PC170" s="30"/>
      <c r="PD170" s="30"/>
      <c r="PE170" s="30"/>
      <c r="PF170" s="30"/>
      <c r="PG170" s="30"/>
      <c r="PH170" s="30"/>
      <c r="PI170" s="30"/>
      <c r="PJ170" s="30"/>
      <c r="PK170" s="30"/>
      <c r="PL170" s="30"/>
      <c r="PM170" s="30"/>
      <c r="PN170" s="30"/>
      <c r="PO170" s="30"/>
      <c r="PP170" s="30"/>
      <c r="PQ170" s="30"/>
      <c r="PR170" s="30"/>
      <c r="PS170" s="30"/>
      <c r="PT170" s="30"/>
      <c r="PU170" s="30"/>
      <c r="PV170" s="30"/>
      <c r="PW170" s="30"/>
      <c r="PX170" s="30"/>
      <c r="PY170" s="30"/>
      <c r="PZ170" s="30"/>
      <c r="QA170" s="30"/>
      <c r="QB170" s="30"/>
      <c r="QC170" s="30"/>
      <c r="QD170" s="30"/>
      <c r="QE170" s="30"/>
      <c r="QF170" s="30"/>
      <c r="QG170" s="30"/>
      <c r="QH170" s="30"/>
      <c r="QI170" s="30"/>
      <c r="QJ170" s="30"/>
      <c r="QK170" s="30"/>
      <c r="QL170" s="30"/>
      <c r="QM170" s="30"/>
      <c r="QN170" s="30"/>
      <c r="QO170" s="30"/>
      <c r="QP170" s="30"/>
      <c r="QQ170" s="30"/>
      <c r="QR170" s="30"/>
      <c r="QS170" s="30"/>
      <c r="QT170" s="30"/>
      <c r="QU170" s="30"/>
      <c r="QV170" s="30"/>
      <c r="QW170" s="30"/>
      <c r="QX170" s="30"/>
      <c r="QY170" s="30"/>
      <c r="QZ170" s="30"/>
      <c r="RA170" s="30"/>
      <c r="RB170" s="30"/>
      <c r="RC170" s="30"/>
      <c r="RD170" s="30"/>
      <c r="RE170" s="30"/>
      <c r="RF170" s="30"/>
      <c r="RG170" s="30"/>
      <c r="RH170" s="30"/>
      <c r="RI170" s="30"/>
      <c r="RJ170" s="30"/>
      <c r="RK170" s="30"/>
      <c r="RL170" s="30"/>
      <c r="RM170" s="30"/>
      <c r="RN170" s="30"/>
      <c r="RO170" s="30"/>
      <c r="RP170" s="30"/>
      <c r="RQ170" s="30"/>
      <c r="RR170" s="30"/>
      <c r="RS170" s="30"/>
      <c r="RT170" s="30"/>
      <c r="RU170" s="30"/>
      <c r="RV170" s="30"/>
      <c r="RW170" s="30"/>
      <c r="RX170" s="30"/>
      <c r="RY170" s="30"/>
      <c r="RZ170" s="30"/>
      <c r="SA170" s="30"/>
      <c r="SB170" s="30"/>
      <c r="SC170" s="30"/>
      <c r="SD170" s="30"/>
      <c r="SE170" s="30"/>
      <c r="SF170" s="30"/>
      <c r="SG170" s="30"/>
      <c r="SH170" s="30"/>
      <c r="SI170" s="30"/>
      <c r="SJ170" s="30"/>
      <c r="SK170" s="30"/>
      <c r="SL170" s="30"/>
      <c r="SM170" s="30"/>
      <c r="SN170" s="30"/>
      <c r="SO170" s="30"/>
      <c r="SP170" s="30"/>
      <c r="SQ170" s="30"/>
      <c r="SR170" s="30"/>
      <c r="SS170" s="30"/>
      <c r="ST170" s="30"/>
      <c r="SU170" s="30"/>
      <c r="SV170" s="30"/>
      <c r="SW170" s="30"/>
      <c r="SX170" s="30"/>
      <c r="SY170" s="30"/>
      <c r="SZ170" s="30"/>
      <c r="TA170" s="30"/>
      <c r="TB170" s="30"/>
      <c r="TC170" s="30"/>
      <c r="TD170" s="30"/>
      <c r="TE170" s="30"/>
    </row>
    <row r="171" spans="1:525" s="22" customFormat="1" ht="78" customHeight="1" x14ac:dyDescent="0.25">
      <c r="A171" s="56" t="s">
        <v>356</v>
      </c>
      <c r="B171" s="82">
        <v>7700</v>
      </c>
      <c r="C171" s="56" t="s">
        <v>92</v>
      </c>
      <c r="D171" s="57" t="str">
        <f>'дод 9'!C236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71" s="122">
        <f t="shared" si="67"/>
        <v>0</v>
      </c>
      <c r="F171" s="122"/>
      <c r="G171" s="122"/>
      <c r="H171" s="122"/>
      <c r="I171" s="122"/>
      <c r="J171" s="122">
        <f t="shared" si="69"/>
        <v>4620000</v>
      </c>
      <c r="K171" s="122">
        <v>420000</v>
      </c>
      <c r="L171" s="122"/>
      <c r="M171" s="122"/>
      <c r="N171" s="122"/>
      <c r="O171" s="122">
        <f>4200000+420000</f>
        <v>4620000</v>
      </c>
      <c r="P171" s="122">
        <f t="shared" si="68"/>
        <v>4620000</v>
      </c>
      <c r="Q171" s="232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</row>
    <row r="172" spans="1:525" s="24" customFormat="1" ht="22.5" customHeight="1" x14ac:dyDescent="0.25">
      <c r="A172" s="74"/>
      <c r="B172" s="95"/>
      <c r="C172" s="74"/>
      <c r="D172" s="75" t="s">
        <v>686</v>
      </c>
      <c r="E172" s="123">
        <f t="shared" ref="E172" si="72">F172+I172</f>
        <v>0</v>
      </c>
      <c r="F172" s="123"/>
      <c r="G172" s="123"/>
      <c r="H172" s="123"/>
      <c r="I172" s="123"/>
      <c r="J172" s="123">
        <f t="shared" ref="J172" si="73">L172+O172</f>
        <v>4200000</v>
      </c>
      <c r="K172" s="123"/>
      <c r="L172" s="123"/>
      <c r="M172" s="123"/>
      <c r="N172" s="123"/>
      <c r="O172" s="123">
        <f>4200000</f>
        <v>4200000</v>
      </c>
      <c r="P172" s="123">
        <f t="shared" ref="P172" si="74">E172+J172</f>
        <v>4200000</v>
      </c>
      <c r="Q172" s="232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/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30"/>
      <c r="MW172" s="30"/>
      <c r="MX172" s="30"/>
      <c r="MY172" s="30"/>
      <c r="MZ172" s="30"/>
      <c r="NA172" s="30"/>
      <c r="NB172" s="30"/>
      <c r="NC172" s="30"/>
      <c r="ND172" s="30"/>
      <c r="NE172" s="30"/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0"/>
      <c r="NR172" s="30"/>
      <c r="NS172" s="30"/>
      <c r="NT172" s="30"/>
      <c r="NU172" s="30"/>
      <c r="NV172" s="30"/>
      <c r="NW172" s="30"/>
      <c r="NX172" s="30"/>
      <c r="NY172" s="30"/>
      <c r="NZ172" s="30"/>
      <c r="OA172" s="30"/>
      <c r="OB172" s="30"/>
      <c r="OC172" s="30"/>
      <c r="OD172" s="30"/>
      <c r="OE172" s="30"/>
      <c r="OF172" s="30"/>
      <c r="OG172" s="30"/>
      <c r="OH172" s="30"/>
      <c r="OI172" s="30"/>
      <c r="OJ172" s="30"/>
      <c r="OK172" s="30"/>
      <c r="OL172" s="30"/>
      <c r="OM172" s="30"/>
      <c r="ON172" s="30"/>
      <c r="OO172" s="30"/>
      <c r="OP172" s="30"/>
      <c r="OQ172" s="30"/>
      <c r="OR172" s="30"/>
      <c r="OS172" s="30"/>
      <c r="OT172" s="30"/>
      <c r="OU172" s="30"/>
      <c r="OV172" s="30"/>
      <c r="OW172" s="30"/>
      <c r="OX172" s="30"/>
      <c r="OY172" s="30"/>
      <c r="OZ172" s="30"/>
      <c r="PA172" s="30"/>
      <c r="PB172" s="30"/>
      <c r="PC172" s="30"/>
      <c r="PD172" s="30"/>
      <c r="PE172" s="30"/>
      <c r="PF172" s="30"/>
      <c r="PG172" s="30"/>
      <c r="PH172" s="30"/>
      <c r="PI172" s="30"/>
      <c r="PJ172" s="30"/>
      <c r="PK172" s="30"/>
      <c r="PL172" s="30"/>
      <c r="PM172" s="30"/>
      <c r="PN172" s="30"/>
      <c r="PO172" s="30"/>
      <c r="PP172" s="30"/>
      <c r="PQ172" s="30"/>
      <c r="PR172" s="30"/>
      <c r="PS172" s="30"/>
      <c r="PT172" s="30"/>
      <c r="PU172" s="30"/>
      <c r="PV172" s="30"/>
      <c r="PW172" s="30"/>
      <c r="PX172" s="30"/>
      <c r="PY172" s="30"/>
      <c r="PZ172" s="30"/>
      <c r="QA172" s="30"/>
      <c r="QB172" s="30"/>
      <c r="QC172" s="30"/>
      <c r="QD172" s="30"/>
      <c r="QE172" s="30"/>
      <c r="QF172" s="30"/>
      <c r="QG172" s="30"/>
      <c r="QH172" s="30"/>
      <c r="QI172" s="30"/>
      <c r="QJ172" s="30"/>
      <c r="QK172" s="30"/>
      <c r="QL172" s="30"/>
      <c r="QM172" s="30"/>
      <c r="QN172" s="30"/>
      <c r="QO172" s="30"/>
      <c r="QP172" s="30"/>
      <c r="QQ172" s="30"/>
      <c r="QR172" s="30"/>
      <c r="QS172" s="30"/>
      <c r="QT172" s="30"/>
      <c r="QU172" s="30"/>
      <c r="QV172" s="30"/>
      <c r="QW172" s="30"/>
      <c r="QX172" s="30"/>
      <c r="QY172" s="30"/>
      <c r="QZ172" s="30"/>
      <c r="RA172" s="30"/>
      <c r="RB172" s="30"/>
      <c r="RC172" s="30"/>
      <c r="RD172" s="30"/>
      <c r="RE172" s="30"/>
      <c r="RF172" s="30"/>
      <c r="RG172" s="30"/>
      <c r="RH172" s="30"/>
      <c r="RI172" s="30"/>
      <c r="RJ172" s="30"/>
      <c r="RK172" s="30"/>
      <c r="RL172" s="30"/>
      <c r="RM172" s="30"/>
      <c r="RN172" s="30"/>
      <c r="RO172" s="30"/>
      <c r="RP172" s="30"/>
      <c r="RQ172" s="30"/>
      <c r="RR172" s="30"/>
      <c r="RS172" s="30"/>
      <c r="RT172" s="30"/>
      <c r="RU172" s="30"/>
      <c r="RV172" s="30"/>
      <c r="RW172" s="30"/>
      <c r="RX172" s="30"/>
      <c r="RY172" s="30"/>
      <c r="RZ172" s="30"/>
      <c r="SA172" s="30"/>
      <c r="SB172" s="30"/>
      <c r="SC172" s="30"/>
      <c r="SD172" s="30"/>
      <c r="SE172" s="30"/>
      <c r="SF172" s="30"/>
      <c r="SG172" s="30"/>
      <c r="SH172" s="30"/>
      <c r="SI172" s="30"/>
      <c r="SJ172" s="30"/>
      <c r="SK172" s="30"/>
      <c r="SL172" s="30"/>
      <c r="SM172" s="30"/>
      <c r="SN172" s="30"/>
      <c r="SO172" s="30"/>
      <c r="SP172" s="30"/>
      <c r="SQ172" s="30"/>
      <c r="SR172" s="30"/>
      <c r="SS172" s="30"/>
      <c r="ST172" s="30"/>
      <c r="SU172" s="30"/>
      <c r="SV172" s="30"/>
      <c r="SW172" s="30"/>
      <c r="SX172" s="30"/>
      <c r="SY172" s="30"/>
      <c r="SZ172" s="30"/>
      <c r="TA172" s="30"/>
      <c r="TB172" s="30"/>
      <c r="TC172" s="30"/>
      <c r="TD172" s="30"/>
      <c r="TE172" s="30"/>
    </row>
    <row r="173" spans="1:525" s="22" customFormat="1" ht="15.75" hidden="1" customHeight="1" x14ac:dyDescent="0.25">
      <c r="A173" s="56" t="s">
        <v>419</v>
      </c>
      <c r="B173" s="82">
        <v>9770</v>
      </c>
      <c r="C173" s="56" t="s">
        <v>44</v>
      </c>
      <c r="D173" s="57" t="s">
        <v>420</v>
      </c>
      <c r="E173" s="122">
        <f t="shared" si="67"/>
        <v>0</v>
      </c>
      <c r="F173" s="122"/>
      <c r="G173" s="122"/>
      <c r="H173" s="122"/>
      <c r="I173" s="122"/>
      <c r="J173" s="122">
        <f t="shared" si="69"/>
        <v>0</v>
      </c>
      <c r="K173" s="122"/>
      <c r="L173" s="122"/>
      <c r="M173" s="122"/>
      <c r="N173" s="122"/>
      <c r="O173" s="122"/>
      <c r="P173" s="122">
        <f t="shared" si="68"/>
        <v>0</v>
      </c>
      <c r="Q173" s="232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</row>
    <row r="174" spans="1:525" s="22" customFormat="1" ht="38.25" hidden="1" customHeight="1" x14ac:dyDescent="0.25">
      <c r="A174" s="87" t="s">
        <v>599</v>
      </c>
      <c r="B174" s="42">
        <v>8775</v>
      </c>
      <c r="C174" s="87" t="s">
        <v>92</v>
      </c>
      <c r="D174" s="36" t="s">
        <v>598</v>
      </c>
      <c r="E174" s="122">
        <f>F174</f>
        <v>0</v>
      </c>
      <c r="F174" s="122"/>
      <c r="G174" s="122"/>
      <c r="H174" s="122"/>
      <c r="I174" s="122"/>
      <c r="J174" s="122">
        <f t="shared" si="69"/>
        <v>0</v>
      </c>
      <c r="K174" s="122"/>
      <c r="L174" s="122"/>
      <c r="M174" s="122"/>
      <c r="N174" s="122"/>
      <c r="O174" s="122"/>
      <c r="P174" s="122">
        <f t="shared" si="68"/>
        <v>0</v>
      </c>
      <c r="Q174" s="232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</row>
    <row r="175" spans="1:525" s="27" customFormat="1" ht="36" customHeight="1" x14ac:dyDescent="0.25">
      <c r="A175" s="94" t="s">
        <v>175</v>
      </c>
      <c r="B175" s="96"/>
      <c r="C175" s="96"/>
      <c r="D175" s="91" t="s">
        <v>37</v>
      </c>
      <c r="E175" s="120">
        <f>E176</f>
        <v>419247673</v>
      </c>
      <c r="F175" s="120">
        <f t="shared" ref="F175:P175" si="75">F176</f>
        <v>419247673</v>
      </c>
      <c r="G175" s="120">
        <f t="shared" si="75"/>
        <v>61894200</v>
      </c>
      <c r="H175" s="120">
        <f t="shared" si="75"/>
        <v>2857900</v>
      </c>
      <c r="I175" s="120">
        <f t="shared" si="75"/>
        <v>0</v>
      </c>
      <c r="J175" s="120">
        <f t="shared" si="75"/>
        <v>639935</v>
      </c>
      <c r="K175" s="120">
        <f t="shared" si="75"/>
        <v>543735</v>
      </c>
      <c r="L175" s="120">
        <f t="shared" si="75"/>
        <v>96200</v>
      </c>
      <c r="M175" s="120">
        <f t="shared" si="75"/>
        <v>78600</v>
      </c>
      <c r="N175" s="120">
        <f t="shared" si="75"/>
        <v>0</v>
      </c>
      <c r="O175" s="120">
        <f t="shared" si="75"/>
        <v>543735</v>
      </c>
      <c r="P175" s="120">
        <f t="shared" si="75"/>
        <v>419887608</v>
      </c>
      <c r="Q175" s="2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  <c r="IU175" s="32"/>
      <c r="IV175" s="32"/>
      <c r="IW175" s="32"/>
      <c r="IX175" s="32"/>
      <c r="IY175" s="32"/>
      <c r="IZ175" s="32"/>
      <c r="JA175" s="32"/>
      <c r="JB175" s="32"/>
      <c r="JC175" s="32"/>
      <c r="JD175" s="32"/>
      <c r="JE175" s="32"/>
      <c r="JF175" s="32"/>
      <c r="JG175" s="32"/>
      <c r="JH175" s="32"/>
      <c r="JI175" s="32"/>
      <c r="JJ175" s="32"/>
      <c r="JK175" s="32"/>
      <c r="JL175" s="32"/>
      <c r="JM175" s="32"/>
      <c r="JN175" s="32"/>
      <c r="JO175" s="32"/>
      <c r="JP175" s="32"/>
      <c r="JQ175" s="32"/>
      <c r="JR175" s="32"/>
      <c r="JS175" s="32"/>
      <c r="JT175" s="32"/>
      <c r="JU175" s="32"/>
      <c r="JV175" s="32"/>
      <c r="JW175" s="32"/>
      <c r="JX175" s="32"/>
      <c r="JY175" s="32"/>
      <c r="JZ175" s="32"/>
      <c r="KA175" s="32"/>
      <c r="KB175" s="32"/>
      <c r="KC175" s="32"/>
      <c r="KD175" s="32"/>
      <c r="KE175" s="32"/>
      <c r="KF175" s="32"/>
      <c r="KG175" s="32"/>
      <c r="KH175" s="32"/>
      <c r="KI175" s="32"/>
      <c r="KJ175" s="32"/>
      <c r="KK175" s="32"/>
      <c r="KL175" s="32"/>
      <c r="KM175" s="32"/>
      <c r="KN175" s="32"/>
      <c r="KO175" s="32"/>
      <c r="KP175" s="32"/>
      <c r="KQ175" s="32"/>
      <c r="KR175" s="32"/>
      <c r="KS175" s="32"/>
      <c r="KT175" s="32"/>
      <c r="KU175" s="32"/>
      <c r="KV175" s="32"/>
      <c r="KW175" s="32"/>
      <c r="KX175" s="32"/>
      <c r="KY175" s="32"/>
      <c r="KZ175" s="32"/>
      <c r="LA175" s="32"/>
      <c r="LB175" s="32"/>
      <c r="LC175" s="32"/>
      <c r="LD175" s="32"/>
      <c r="LE175" s="32"/>
      <c r="LF175" s="32"/>
      <c r="LG175" s="32"/>
      <c r="LH175" s="32"/>
      <c r="LI175" s="32"/>
      <c r="LJ175" s="32"/>
      <c r="LK175" s="32"/>
      <c r="LL175" s="32"/>
      <c r="LM175" s="32"/>
      <c r="LN175" s="32"/>
      <c r="LO175" s="32"/>
      <c r="LP175" s="32"/>
      <c r="LQ175" s="32"/>
      <c r="LR175" s="32"/>
      <c r="LS175" s="32"/>
      <c r="LT175" s="32"/>
      <c r="LU175" s="32"/>
      <c r="LV175" s="32"/>
      <c r="LW175" s="32"/>
      <c r="LX175" s="32"/>
      <c r="LY175" s="32"/>
      <c r="LZ175" s="32"/>
      <c r="MA175" s="32"/>
      <c r="MB175" s="32"/>
      <c r="MC175" s="32"/>
      <c r="MD175" s="32"/>
      <c r="ME175" s="32"/>
      <c r="MF175" s="32"/>
      <c r="MG175" s="32"/>
      <c r="MH175" s="32"/>
      <c r="MI175" s="32"/>
      <c r="MJ175" s="32"/>
      <c r="MK175" s="32"/>
      <c r="ML175" s="32"/>
      <c r="MM175" s="32"/>
      <c r="MN175" s="32"/>
      <c r="MO175" s="32"/>
      <c r="MP175" s="32"/>
      <c r="MQ175" s="32"/>
      <c r="MR175" s="32"/>
      <c r="MS175" s="32"/>
      <c r="MT175" s="32"/>
      <c r="MU175" s="32"/>
      <c r="MV175" s="32"/>
      <c r="MW175" s="32"/>
      <c r="MX175" s="32"/>
      <c r="MY175" s="32"/>
      <c r="MZ175" s="32"/>
      <c r="NA175" s="32"/>
      <c r="NB175" s="32"/>
      <c r="NC175" s="32"/>
      <c r="ND175" s="32"/>
      <c r="NE175" s="32"/>
      <c r="NF175" s="32"/>
      <c r="NG175" s="32"/>
      <c r="NH175" s="32"/>
      <c r="NI175" s="32"/>
      <c r="NJ175" s="32"/>
      <c r="NK175" s="32"/>
      <c r="NL175" s="32"/>
      <c r="NM175" s="32"/>
      <c r="NN175" s="32"/>
      <c r="NO175" s="32"/>
      <c r="NP175" s="32"/>
      <c r="NQ175" s="32"/>
      <c r="NR175" s="32"/>
      <c r="NS175" s="32"/>
      <c r="NT175" s="32"/>
      <c r="NU175" s="32"/>
      <c r="NV175" s="32"/>
      <c r="NW175" s="32"/>
      <c r="NX175" s="32"/>
      <c r="NY175" s="32"/>
      <c r="NZ175" s="32"/>
      <c r="OA175" s="32"/>
      <c r="OB175" s="32"/>
      <c r="OC175" s="32"/>
      <c r="OD175" s="32"/>
      <c r="OE175" s="32"/>
      <c r="OF175" s="32"/>
      <c r="OG175" s="32"/>
      <c r="OH175" s="32"/>
      <c r="OI175" s="32"/>
      <c r="OJ175" s="32"/>
      <c r="OK175" s="32"/>
      <c r="OL175" s="32"/>
      <c r="OM175" s="32"/>
      <c r="ON175" s="32"/>
      <c r="OO175" s="32"/>
      <c r="OP175" s="32"/>
      <c r="OQ175" s="32"/>
      <c r="OR175" s="32"/>
      <c r="OS175" s="32"/>
      <c r="OT175" s="32"/>
      <c r="OU175" s="32"/>
      <c r="OV175" s="32"/>
      <c r="OW175" s="32"/>
      <c r="OX175" s="32"/>
      <c r="OY175" s="32"/>
      <c r="OZ175" s="32"/>
      <c r="PA175" s="32"/>
      <c r="PB175" s="32"/>
      <c r="PC175" s="32"/>
      <c r="PD175" s="32"/>
      <c r="PE175" s="32"/>
      <c r="PF175" s="32"/>
      <c r="PG175" s="32"/>
      <c r="PH175" s="32"/>
      <c r="PI175" s="32"/>
      <c r="PJ175" s="32"/>
      <c r="PK175" s="32"/>
      <c r="PL175" s="32"/>
      <c r="PM175" s="32"/>
      <c r="PN175" s="32"/>
      <c r="PO175" s="32"/>
      <c r="PP175" s="32"/>
      <c r="PQ175" s="32"/>
      <c r="PR175" s="32"/>
      <c r="PS175" s="32"/>
      <c r="PT175" s="32"/>
      <c r="PU175" s="32"/>
      <c r="PV175" s="32"/>
      <c r="PW175" s="32"/>
      <c r="PX175" s="32"/>
      <c r="PY175" s="32"/>
      <c r="PZ175" s="32"/>
      <c r="QA175" s="32"/>
      <c r="QB175" s="32"/>
      <c r="QC175" s="32"/>
      <c r="QD175" s="32"/>
      <c r="QE175" s="32"/>
      <c r="QF175" s="32"/>
      <c r="QG175" s="32"/>
      <c r="QH175" s="32"/>
      <c r="QI175" s="32"/>
      <c r="QJ175" s="32"/>
      <c r="QK175" s="32"/>
      <c r="QL175" s="32"/>
      <c r="QM175" s="32"/>
      <c r="QN175" s="32"/>
      <c r="QO175" s="32"/>
      <c r="QP175" s="32"/>
      <c r="QQ175" s="32"/>
      <c r="QR175" s="32"/>
      <c r="QS175" s="32"/>
      <c r="QT175" s="32"/>
      <c r="QU175" s="32"/>
      <c r="QV175" s="32"/>
      <c r="QW175" s="32"/>
      <c r="QX175" s="32"/>
      <c r="QY175" s="32"/>
      <c r="QZ175" s="32"/>
      <c r="RA175" s="32"/>
      <c r="RB175" s="32"/>
      <c r="RC175" s="32"/>
      <c r="RD175" s="32"/>
      <c r="RE175" s="32"/>
      <c r="RF175" s="32"/>
      <c r="RG175" s="32"/>
      <c r="RH175" s="32"/>
      <c r="RI175" s="32"/>
      <c r="RJ175" s="32"/>
      <c r="RK175" s="32"/>
      <c r="RL175" s="32"/>
      <c r="RM175" s="32"/>
      <c r="RN175" s="32"/>
      <c r="RO175" s="32"/>
      <c r="RP175" s="32"/>
      <c r="RQ175" s="32"/>
      <c r="RR175" s="32"/>
      <c r="RS175" s="32"/>
      <c r="RT175" s="32"/>
      <c r="RU175" s="32"/>
      <c r="RV175" s="32"/>
      <c r="RW175" s="32"/>
      <c r="RX175" s="32"/>
      <c r="RY175" s="32"/>
      <c r="RZ175" s="32"/>
      <c r="SA175" s="32"/>
      <c r="SB175" s="32"/>
      <c r="SC175" s="32"/>
      <c r="SD175" s="32"/>
      <c r="SE175" s="32"/>
      <c r="SF175" s="32"/>
      <c r="SG175" s="32"/>
      <c r="SH175" s="32"/>
      <c r="SI175" s="32"/>
      <c r="SJ175" s="32"/>
      <c r="SK175" s="32"/>
      <c r="SL175" s="32"/>
      <c r="SM175" s="32"/>
      <c r="SN175" s="32"/>
      <c r="SO175" s="32"/>
      <c r="SP175" s="32"/>
      <c r="SQ175" s="32"/>
      <c r="SR175" s="32"/>
      <c r="SS175" s="32"/>
      <c r="ST175" s="32"/>
      <c r="SU175" s="32"/>
      <c r="SV175" s="32"/>
      <c r="SW175" s="32"/>
      <c r="SX175" s="32"/>
      <c r="SY175" s="32"/>
      <c r="SZ175" s="32"/>
      <c r="TA175" s="32"/>
      <c r="TB175" s="32"/>
      <c r="TC175" s="32"/>
      <c r="TD175" s="32"/>
      <c r="TE175" s="32"/>
    </row>
    <row r="176" spans="1:525" s="34" customFormat="1" ht="32.25" customHeight="1" x14ac:dyDescent="0.25">
      <c r="A176" s="84" t="s">
        <v>176</v>
      </c>
      <c r="B176" s="93"/>
      <c r="C176" s="93"/>
      <c r="D176" s="68" t="s">
        <v>690</v>
      </c>
      <c r="E176" s="121">
        <f>E182+E183+E184+E185+E186+E188+E189+E190+E192+E194+E196+E197+E199+E201+E202+E203+E204+E205+E206+E208+E210+E212+E213+E215+E219+E195+E216+E218+E217</f>
        <v>419247673</v>
      </c>
      <c r="F176" s="121">
        <f>F182+F183+F184+F185+F186+F188+F189+F190+F192+F194+F196+F197+F199+F201+F202+F203+F204+F205+F206+F208+F210+F212+F213+F215+F219+F195+F216+F218+F217</f>
        <v>419247673</v>
      </c>
      <c r="G176" s="121">
        <f t="shared" ref="G176:P176" si="76">G182+G183+G184+G185+G186+G188+G189+G190+G192+G194+G196+G197+G199+G201+G202+G203+G204+G205+G206+G208+G210+G212+G213+G215+G219+G195+G216+G218+G217</f>
        <v>61894200</v>
      </c>
      <c r="H176" s="121">
        <f t="shared" si="76"/>
        <v>2857900</v>
      </c>
      <c r="I176" s="121">
        <f t="shared" si="76"/>
        <v>0</v>
      </c>
      <c r="J176" s="121">
        <f t="shared" si="76"/>
        <v>639935</v>
      </c>
      <c r="K176" s="121">
        <f t="shared" si="76"/>
        <v>543735</v>
      </c>
      <c r="L176" s="121">
        <f t="shared" si="76"/>
        <v>96200</v>
      </c>
      <c r="M176" s="121">
        <f t="shared" si="76"/>
        <v>78600</v>
      </c>
      <c r="N176" s="121">
        <f t="shared" si="76"/>
        <v>0</v>
      </c>
      <c r="O176" s="121">
        <f t="shared" si="76"/>
        <v>543735</v>
      </c>
      <c r="P176" s="121">
        <f t="shared" si="76"/>
        <v>419887608</v>
      </c>
      <c r="Q176" s="232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  <c r="IW176" s="33"/>
      <c r="IX176" s="33"/>
      <c r="IY176" s="33"/>
      <c r="IZ176" s="33"/>
      <c r="JA176" s="33"/>
      <c r="JB176" s="33"/>
      <c r="JC176" s="33"/>
      <c r="JD176" s="33"/>
      <c r="JE176" s="33"/>
      <c r="JF176" s="33"/>
      <c r="JG176" s="33"/>
      <c r="JH176" s="33"/>
      <c r="JI176" s="33"/>
      <c r="JJ176" s="33"/>
      <c r="JK176" s="33"/>
      <c r="JL176" s="33"/>
      <c r="JM176" s="33"/>
      <c r="JN176" s="33"/>
      <c r="JO176" s="33"/>
      <c r="JP176" s="33"/>
      <c r="JQ176" s="33"/>
      <c r="JR176" s="33"/>
      <c r="JS176" s="33"/>
      <c r="JT176" s="33"/>
      <c r="JU176" s="33"/>
      <c r="JV176" s="33"/>
      <c r="JW176" s="33"/>
      <c r="JX176" s="33"/>
      <c r="JY176" s="33"/>
      <c r="JZ176" s="33"/>
      <c r="KA176" s="33"/>
      <c r="KB176" s="33"/>
      <c r="KC176" s="33"/>
      <c r="KD176" s="33"/>
      <c r="KE176" s="33"/>
      <c r="KF176" s="33"/>
      <c r="KG176" s="33"/>
      <c r="KH176" s="33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3"/>
      <c r="KY176" s="33"/>
      <c r="KZ176" s="33"/>
      <c r="LA176" s="33"/>
      <c r="LB176" s="33"/>
      <c r="LC176" s="33"/>
      <c r="LD176" s="33"/>
      <c r="LE176" s="33"/>
      <c r="LF176" s="33"/>
      <c r="LG176" s="33"/>
      <c r="LH176" s="33"/>
      <c r="LI176" s="33"/>
      <c r="LJ176" s="33"/>
      <c r="LK176" s="33"/>
      <c r="LL176" s="33"/>
      <c r="LM176" s="33"/>
      <c r="LN176" s="33"/>
      <c r="LO176" s="33"/>
      <c r="LP176" s="33"/>
      <c r="LQ176" s="33"/>
      <c r="LR176" s="33"/>
      <c r="LS176" s="33"/>
      <c r="LT176" s="33"/>
      <c r="LU176" s="33"/>
      <c r="LV176" s="33"/>
      <c r="LW176" s="33"/>
      <c r="LX176" s="33"/>
      <c r="LY176" s="33"/>
      <c r="LZ176" s="33"/>
      <c r="MA176" s="33"/>
      <c r="MB176" s="33"/>
      <c r="MC176" s="33"/>
      <c r="MD176" s="33"/>
      <c r="ME176" s="33"/>
      <c r="MF176" s="33"/>
      <c r="MG176" s="33"/>
      <c r="MH176" s="33"/>
      <c r="MI176" s="33"/>
      <c r="MJ176" s="33"/>
      <c r="MK176" s="33"/>
      <c r="ML176" s="33"/>
      <c r="MM176" s="33"/>
      <c r="MN176" s="33"/>
      <c r="MO176" s="33"/>
      <c r="MP176" s="33"/>
      <c r="MQ176" s="33"/>
      <c r="MR176" s="33"/>
      <c r="MS176" s="33"/>
      <c r="MT176" s="33"/>
      <c r="MU176" s="33"/>
      <c r="MV176" s="33"/>
      <c r="MW176" s="33"/>
      <c r="MX176" s="33"/>
      <c r="MY176" s="33"/>
      <c r="MZ176" s="33"/>
      <c r="NA176" s="33"/>
      <c r="NB176" s="33"/>
      <c r="NC176" s="33"/>
      <c r="ND176" s="33"/>
      <c r="NE176" s="33"/>
      <c r="NF176" s="33"/>
      <c r="NG176" s="33"/>
      <c r="NH176" s="33"/>
      <c r="NI176" s="33"/>
      <c r="NJ176" s="33"/>
      <c r="NK176" s="33"/>
      <c r="NL176" s="33"/>
      <c r="NM176" s="33"/>
      <c r="NN176" s="33"/>
      <c r="NO176" s="33"/>
      <c r="NP176" s="33"/>
      <c r="NQ176" s="33"/>
      <c r="NR176" s="33"/>
      <c r="NS176" s="33"/>
      <c r="NT176" s="33"/>
      <c r="NU176" s="33"/>
      <c r="NV176" s="33"/>
      <c r="NW176" s="33"/>
      <c r="NX176" s="33"/>
      <c r="NY176" s="33"/>
      <c r="NZ176" s="33"/>
      <c r="OA176" s="33"/>
      <c r="OB176" s="33"/>
      <c r="OC176" s="33"/>
      <c r="OD176" s="33"/>
      <c r="OE176" s="33"/>
      <c r="OF176" s="33"/>
      <c r="OG176" s="33"/>
      <c r="OH176" s="33"/>
      <c r="OI176" s="33"/>
      <c r="OJ176" s="33"/>
      <c r="OK176" s="33"/>
      <c r="OL176" s="33"/>
      <c r="OM176" s="33"/>
      <c r="ON176" s="33"/>
      <c r="OO176" s="33"/>
      <c r="OP176" s="33"/>
      <c r="OQ176" s="33"/>
      <c r="OR176" s="33"/>
      <c r="OS176" s="33"/>
      <c r="OT176" s="33"/>
      <c r="OU176" s="33"/>
      <c r="OV176" s="33"/>
      <c r="OW176" s="33"/>
      <c r="OX176" s="33"/>
      <c r="OY176" s="33"/>
      <c r="OZ176" s="33"/>
      <c r="PA176" s="33"/>
      <c r="PB176" s="33"/>
      <c r="PC176" s="33"/>
      <c r="PD176" s="33"/>
      <c r="PE176" s="33"/>
      <c r="PF176" s="33"/>
      <c r="PG176" s="33"/>
      <c r="PH176" s="33"/>
      <c r="PI176" s="33"/>
      <c r="PJ176" s="33"/>
      <c r="PK176" s="33"/>
      <c r="PL176" s="33"/>
      <c r="PM176" s="33"/>
      <c r="PN176" s="33"/>
      <c r="PO176" s="33"/>
      <c r="PP176" s="33"/>
      <c r="PQ176" s="33"/>
      <c r="PR176" s="33"/>
      <c r="PS176" s="33"/>
      <c r="PT176" s="33"/>
      <c r="PU176" s="33"/>
      <c r="PV176" s="33"/>
      <c r="PW176" s="33"/>
      <c r="PX176" s="33"/>
      <c r="PY176" s="33"/>
      <c r="PZ176" s="33"/>
      <c r="QA176" s="33"/>
      <c r="QB176" s="33"/>
      <c r="QC176" s="33"/>
      <c r="QD176" s="33"/>
      <c r="QE176" s="33"/>
      <c r="QF176" s="33"/>
      <c r="QG176" s="33"/>
      <c r="QH176" s="33"/>
      <c r="QI176" s="33"/>
      <c r="QJ176" s="33"/>
      <c r="QK176" s="33"/>
      <c r="QL176" s="33"/>
      <c r="QM176" s="33"/>
      <c r="QN176" s="33"/>
      <c r="QO176" s="33"/>
      <c r="QP176" s="33"/>
      <c r="QQ176" s="33"/>
      <c r="QR176" s="33"/>
      <c r="QS176" s="33"/>
      <c r="QT176" s="33"/>
      <c r="QU176" s="33"/>
      <c r="QV176" s="33"/>
      <c r="QW176" s="33"/>
      <c r="QX176" s="33"/>
      <c r="QY176" s="33"/>
      <c r="QZ176" s="33"/>
      <c r="RA176" s="33"/>
      <c r="RB176" s="33"/>
      <c r="RC176" s="33"/>
      <c r="RD176" s="33"/>
      <c r="RE176" s="33"/>
      <c r="RF176" s="33"/>
      <c r="RG176" s="33"/>
      <c r="RH176" s="33"/>
      <c r="RI176" s="33"/>
      <c r="RJ176" s="33"/>
      <c r="RK176" s="33"/>
      <c r="RL176" s="33"/>
      <c r="RM176" s="33"/>
      <c r="RN176" s="33"/>
      <c r="RO176" s="33"/>
      <c r="RP176" s="33"/>
      <c r="RQ176" s="33"/>
      <c r="RR176" s="33"/>
      <c r="RS176" s="33"/>
      <c r="RT176" s="33"/>
      <c r="RU176" s="33"/>
      <c r="RV176" s="33"/>
      <c r="RW176" s="33"/>
      <c r="RX176" s="33"/>
      <c r="RY176" s="33"/>
      <c r="RZ176" s="33"/>
      <c r="SA176" s="33"/>
      <c r="SB176" s="33"/>
      <c r="SC176" s="33"/>
      <c r="SD176" s="33"/>
      <c r="SE176" s="33"/>
      <c r="SF176" s="33"/>
      <c r="SG176" s="33"/>
      <c r="SH176" s="33"/>
      <c r="SI176" s="33"/>
      <c r="SJ176" s="33"/>
      <c r="SK176" s="33"/>
      <c r="SL176" s="33"/>
      <c r="SM176" s="33"/>
      <c r="SN176" s="33"/>
      <c r="SO176" s="33"/>
      <c r="SP176" s="33"/>
      <c r="SQ176" s="33"/>
      <c r="SR176" s="33"/>
      <c r="SS176" s="33"/>
      <c r="ST176" s="33"/>
      <c r="SU176" s="33"/>
      <c r="SV176" s="33"/>
      <c r="SW176" s="33"/>
      <c r="SX176" s="33"/>
      <c r="SY176" s="33"/>
      <c r="SZ176" s="33"/>
      <c r="TA176" s="33"/>
      <c r="TB176" s="33"/>
      <c r="TC176" s="33"/>
      <c r="TD176" s="33"/>
      <c r="TE176" s="33"/>
    </row>
    <row r="177" spans="1:525" s="34" customFormat="1" ht="275.25" hidden="1" customHeight="1" x14ac:dyDescent="0.25">
      <c r="A177" s="84"/>
      <c r="B177" s="93"/>
      <c r="C177" s="93"/>
      <c r="D177" s="68" t="str">
        <f>'дод 9'!C108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7" s="121">
        <f>E207</f>
        <v>0</v>
      </c>
      <c r="F177" s="121">
        <f t="shared" ref="F177:P177" si="77">F207</f>
        <v>0</v>
      </c>
      <c r="G177" s="121">
        <f t="shared" si="77"/>
        <v>0</v>
      </c>
      <c r="H177" s="121">
        <f t="shared" si="77"/>
        <v>0</v>
      </c>
      <c r="I177" s="121">
        <f t="shared" si="77"/>
        <v>0</v>
      </c>
      <c r="J177" s="121">
        <f t="shared" si="77"/>
        <v>0</v>
      </c>
      <c r="K177" s="121">
        <f t="shared" si="77"/>
        <v>0</v>
      </c>
      <c r="L177" s="121">
        <f t="shared" si="77"/>
        <v>0</v>
      </c>
      <c r="M177" s="121">
        <f t="shared" si="77"/>
        <v>0</v>
      </c>
      <c r="N177" s="121">
        <f t="shared" si="77"/>
        <v>0</v>
      </c>
      <c r="O177" s="121">
        <f t="shared" si="77"/>
        <v>0</v>
      </c>
      <c r="P177" s="121">
        <f t="shared" si="77"/>
        <v>0</v>
      </c>
      <c r="Q177" s="232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  <c r="IW177" s="33"/>
      <c r="IX177" s="33"/>
      <c r="IY177" s="33"/>
      <c r="IZ177" s="33"/>
      <c r="JA177" s="33"/>
      <c r="JB177" s="33"/>
      <c r="JC177" s="33"/>
      <c r="JD177" s="33"/>
      <c r="JE177" s="33"/>
      <c r="JF177" s="33"/>
      <c r="JG177" s="33"/>
      <c r="JH177" s="33"/>
      <c r="JI177" s="33"/>
      <c r="JJ177" s="33"/>
      <c r="JK177" s="33"/>
      <c r="JL177" s="33"/>
      <c r="JM177" s="33"/>
      <c r="JN177" s="33"/>
      <c r="JO177" s="33"/>
      <c r="JP177" s="33"/>
      <c r="JQ177" s="33"/>
      <c r="JR177" s="33"/>
      <c r="JS177" s="33"/>
      <c r="JT177" s="33"/>
      <c r="JU177" s="33"/>
      <c r="JV177" s="33"/>
      <c r="JW177" s="33"/>
      <c r="JX177" s="33"/>
      <c r="JY177" s="33"/>
      <c r="JZ177" s="33"/>
      <c r="KA177" s="33"/>
      <c r="KB177" s="33"/>
      <c r="KC177" s="33"/>
      <c r="KD177" s="33"/>
      <c r="KE177" s="33"/>
      <c r="KF177" s="33"/>
      <c r="KG177" s="33"/>
      <c r="KH177" s="33"/>
      <c r="KI177" s="33"/>
      <c r="KJ177" s="33"/>
      <c r="KK177" s="33"/>
      <c r="KL177" s="33"/>
      <c r="KM177" s="33"/>
      <c r="KN177" s="33"/>
      <c r="KO177" s="33"/>
      <c r="KP177" s="33"/>
      <c r="KQ177" s="33"/>
      <c r="KR177" s="33"/>
      <c r="KS177" s="33"/>
      <c r="KT177" s="33"/>
      <c r="KU177" s="33"/>
      <c r="KV177" s="33"/>
      <c r="KW177" s="33"/>
      <c r="KX177" s="33"/>
      <c r="KY177" s="33"/>
      <c r="KZ177" s="33"/>
      <c r="LA177" s="33"/>
      <c r="LB177" s="33"/>
      <c r="LC177" s="33"/>
      <c r="LD177" s="33"/>
      <c r="LE177" s="33"/>
      <c r="LF177" s="33"/>
      <c r="LG177" s="33"/>
      <c r="LH177" s="33"/>
      <c r="LI177" s="33"/>
      <c r="LJ177" s="33"/>
      <c r="LK177" s="33"/>
      <c r="LL177" s="33"/>
      <c r="LM177" s="33"/>
      <c r="LN177" s="33"/>
      <c r="LO177" s="33"/>
      <c r="LP177" s="33"/>
      <c r="LQ177" s="33"/>
      <c r="LR177" s="33"/>
      <c r="LS177" s="33"/>
      <c r="LT177" s="33"/>
      <c r="LU177" s="33"/>
      <c r="LV177" s="33"/>
      <c r="LW177" s="33"/>
      <c r="LX177" s="33"/>
      <c r="LY177" s="33"/>
      <c r="LZ177" s="33"/>
      <c r="MA177" s="33"/>
      <c r="MB177" s="33"/>
      <c r="MC177" s="33"/>
      <c r="MD177" s="33"/>
      <c r="ME177" s="33"/>
      <c r="MF177" s="33"/>
      <c r="MG177" s="33"/>
      <c r="MH177" s="33"/>
      <c r="MI177" s="33"/>
      <c r="MJ177" s="33"/>
      <c r="MK177" s="33"/>
      <c r="ML177" s="33"/>
      <c r="MM177" s="33"/>
      <c r="MN177" s="33"/>
      <c r="MO177" s="33"/>
      <c r="MP177" s="33"/>
      <c r="MQ177" s="33"/>
      <c r="MR177" s="33"/>
      <c r="MS177" s="33"/>
      <c r="MT177" s="33"/>
      <c r="MU177" s="33"/>
      <c r="MV177" s="33"/>
      <c r="MW177" s="33"/>
      <c r="MX177" s="33"/>
      <c r="MY177" s="33"/>
      <c r="MZ177" s="33"/>
      <c r="NA177" s="33"/>
      <c r="NB177" s="33"/>
      <c r="NC177" s="33"/>
      <c r="ND177" s="33"/>
      <c r="NE177" s="33"/>
      <c r="NF177" s="33"/>
      <c r="NG177" s="33"/>
      <c r="NH177" s="33"/>
      <c r="NI177" s="33"/>
      <c r="NJ177" s="33"/>
      <c r="NK177" s="33"/>
      <c r="NL177" s="33"/>
      <c r="NM177" s="33"/>
      <c r="NN177" s="33"/>
      <c r="NO177" s="33"/>
      <c r="NP177" s="33"/>
      <c r="NQ177" s="33"/>
      <c r="NR177" s="33"/>
      <c r="NS177" s="33"/>
      <c r="NT177" s="33"/>
      <c r="NU177" s="33"/>
      <c r="NV177" s="33"/>
      <c r="NW177" s="33"/>
      <c r="NX177" s="33"/>
      <c r="NY177" s="33"/>
      <c r="NZ177" s="33"/>
      <c r="OA177" s="33"/>
      <c r="OB177" s="33"/>
      <c r="OC177" s="33"/>
      <c r="OD177" s="33"/>
      <c r="OE177" s="33"/>
      <c r="OF177" s="33"/>
      <c r="OG177" s="33"/>
      <c r="OH177" s="33"/>
      <c r="OI177" s="33"/>
      <c r="OJ177" s="33"/>
      <c r="OK177" s="33"/>
      <c r="OL177" s="33"/>
      <c r="OM177" s="33"/>
      <c r="ON177" s="33"/>
      <c r="OO177" s="33"/>
      <c r="OP177" s="33"/>
      <c r="OQ177" s="33"/>
      <c r="OR177" s="33"/>
      <c r="OS177" s="33"/>
      <c r="OT177" s="33"/>
      <c r="OU177" s="33"/>
      <c r="OV177" s="33"/>
      <c r="OW177" s="33"/>
      <c r="OX177" s="33"/>
      <c r="OY177" s="33"/>
      <c r="OZ177" s="33"/>
      <c r="PA177" s="33"/>
      <c r="PB177" s="33"/>
      <c r="PC177" s="33"/>
      <c r="PD177" s="33"/>
      <c r="PE177" s="33"/>
      <c r="PF177" s="33"/>
      <c r="PG177" s="33"/>
      <c r="PH177" s="33"/>
      <c r="PI177" s="33"/>
      <c r="PJ177" s="33"/>
      <c r="PK177" s="33"/>
      <c r="PL177" s="33"/>
      <c r="PM177" s="33"/>
      <c r="PN177" s="33"/>
      <c r="PO177" s="33"/>
      <c r="PP177" s="33"/>
      <c r="PQ177" s="33"/>
      <c r="PR177" s="33"/>
      <c r="PS177" s="33"/>
      <c r="PT177" s="33"/>
      <c r="PU177" s="33"/>
      <c r="PV177" s="33"/>
      <c r="PW177" s="33"/>
      <c r="PX177" s="33"/>
      <c r="PY177" s="33"/>
      <c r="PZ177" s="33"/>
      <c r="QA177" s="33"/>
      <c r="QB177" s="33"/>
      <c r="QC177" s="33"/>
      <c r="QD177" s="33"/>
      <c r="QE177" s="33"/>
      <c r="QF177" s="33"/>
      <c r="QG177" s="33"/>
      <c r="QH177" s="33"/>
      <c r="QI177" s="33"/>
      <c r="QJ177" s="33"/>
      <c r="QK177" s="33"/>
      <c r="QL177" s="33"/>
      <c r="QM177" s="33"/>
      <c r="QN177" s="33"/>
      <c r="QO177" s="33"/>
      <c r="QP177" s="33"/>
      <c r="QQ177" s="33"/>
      <c r="QR177" s="33"/>
      <c r="QS177" s="33"/>
      <c r="QT177" s="33"/>
      <c r="QU177" s="33"/>
      <c r="QV177" s="33"/>
      <c r="QW177" s="33"/>
      <c r="QX177" s="33"/>
      <c r="QY177" s="33"/>
      <c r="QZ177" s="33"/>
      <c r="RA177" s="33"/>
      <c r="RB177" s="33"/>
      <c r="RC177" s="33"/>
      <c r="RD177" s="33"/>
      <c r="RE177" s="33"/>
      <c r="RF177" s="33"/>
      <c r="RG177" s="33"/>
      <c r="RH177" s="33"/>
      <c r="RI177" s="33"/>
      <c r="RJ177" s="33"/>
      <c r="RK177" s="33"/>
      <c r="RL177" s="33"/>
      <c r="RM177" s="33"/>
      <c r="RN177" s="33"/>
      <c r="RO177" s="33"/>
      <c r="RP177" s="33"/>
      <c r="RQ177" s="33"/>
      <c r="RR177" s="33"/>
      <c r="RS177" s="33"/>
      <c r="RT177" s="33"/>
      <c r="RU177" s="33"/>
      <c r="RV177" s="33"/>
      <c r="RW177" s="33"/>
      <c r="RX177" s="33"/>
      <c r="RY177" s="33"/>
      <c r="RZ177" s="33"/>
      <c r="SA177" s="33"/>
      <c r="SB177" s="33"/>
      <c r="SC177" s="33"/>
      <c r="SD177" s="33"/>
      <c r="SE177" s="33"/>
      <c r="SF177" s="33"/>
      <c r="SG177" s="33"/>
      <c r="SH177" s="33"/>
      <c r="SI177" s="33"/>
      <c r="SJ177" s="33"/>
      <c r="SK177" s="33"/>
      <c r="SL177" s="33"/>
      <c r="SM177" s="33"/>
      <c r="SN177" s="33"/>
      <c r="SO177" s="33"/>
      <c r="SP177" s="33"/>
      <c r="SQ177" s="33"/>
      <c r="SR177" s="33"/>
      <c r="SS177" s="33"/>
      <c r="ST177" s="33"/>
      <c r="SU177" s="33"/>
      <c r="SV177" s="33"/>
      <c r="SW177" s="33"/>
      <c r="SX177" s="33"/>
      <c r="SY177" s="33"/>
      <c r="SZ177" s="33"/>
      <c r="TA177" s="33"/>
      <c r="TB177" s="33"/>
      <c r="TC177" s="33"/>
      <c r="TD177" s="33"/>
      <c r="TE177" s="33"/>
    </row>
    <row r="178" spans="1:525" s="34" customFormat="1" ht="255" hidden="1" customHeight="1" x14ac:dyDescent="0.25">
      <c r="A178" s="84"/>
      <c r="B178" s="93"/>
      <c r="C178" s="93"/>
      <c r="D178" s="68" t="str">
        <f>'дод 9'!C109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8" s="121">
        <f>E211</f>
        <v>0</v>
      </c>
      <c r="F178" s="121">
        <f t="shared" ref="F178:P178" si="78">F211</f>
        <v>0</v>
      </c>
      <c r="G178" s="121">
        <f t="shared" si="78"/>
        <v>0</v>
      </c>
      <c r="H178" s="121">
        <f t="shared" si="78"/>
        <v>0</v>
      </c>
      <c r="I178" s="121">
        <f t="shared" si="78"/>
        <v>0</v>
      </c>
      <c r="J178" s="121">
        <f t="shared" si="78"/>
        <v>0</v>
      </c>
      <c r="K178" s="121">
        <f t="shared" si="78"/>
        <v>0</v>
      </c>
      <c r="L178" s="121">
        <f t="shared" si="78"/>
        <v>0</v>
      </c>
      <c r="M178" s="121">
        <f t="shared" si="78"/>
        <v>0</v>
      </c>
      <c r="N178" s="121">
        <f t="shared" si="78"/>
        <v>0</v>
      </c>
      <c r="O178" s="121">
        <f t="shared" si="78"/>
        <v>0</v>
      </c>
      <c r="P178" s="121">
        <f t="shared" si="78"/>
        <v>0</v>
      </c>
      <c r="Q178" s="232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3"/>
      <c r="LZ178" s="33"/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3"/>
      <c r="MZ178" s="33"/>
      <c r="NA178" s="33"/>
      <c r="NB178" s="33"/>
      <c r="NC178" s="33"/>
      <c r="ND178" s="33"/>
      <c r="NE178" s="33"/>
      <c r="NF178" s="33"/>
      <c r="NG178" s="33"/>
      <c r="NH178" s="33"/>
      <c r="NI178" s="33"/>
      <c r="NJ178" s="33"/>
      <c r="NK178" s="33"/>
      <c r="NL178" s="33"/>
      <c r="NM178" s="33"/>
      <c r="NN178" s="33"/>
      <c r="NO178" s="33"/>
      <c r="NP178" s="33"/>
      <c r="NQ178" s="33"/>
      <c r="NR178" s="33"/>
      <c r="NS178" s="33"/>
      <c r="NT178" s="33"/>
      <c r="NU178" s="33"/>
      <c r="NV178" s="33"/>
      <c r="NW178" s="33"/>
      <c r="NX178" s="33"/>
      <c r="NY178" s="33"/>
      <c r="NZ178" s="33"/>
      <c r="OA178" s="33"/>
      <c r="OB178" s="33"/>
      <c r="OC178" s="33"/>
      <c r="OD178" s="33"/>
      <c r="OE178" s="33"/>
      <c r="OF178" s="33"/>
      <c r="OG178" s="33"/>
      <c r="OH178" s="33"/>
      <c r="OI178" s="33"/>
      <c r="OJ178" s="33"/>
      <c r="OK178" s="33"/>
      <c r="OL178" s="33"/>
      <c r="OM178" s="33"/>
      <c r="ON178" s="33"/>
      <c r="OO178" s="33"/>
      <c r="OP178" s="33"/>
      <c r="OQ178" s="33"/>
      <c r="OR178" s="33"/>
      <c r="OS178" s="33"/>
      <c r="OT178" s="33"/>
      <c r="OU178" s="33"/>
      <c r="OV178" s="33"/>
      <c r="OW178" s="33"/>
      <c r="OX178" s="33"/>
      <c r="OY178" s="33"/>
      <c r="OZ178" s="33"/>
      <c r="PA178" s="33"/>
      <c r="PB178" s="33"/>
      <c r="PC178" s="33"/>
      <c r="PD178" s="33"/>
      <c r="PE178" s="33"/>
      <c r="PF178" s="33"/>
      <c r="PG178" s="33"/>
      <c r="PH178" s="33"/>
      <c r="PI178" s="33"/>
      <c r="PJ178" s="33"/>
      <c r="PK178" s="33"/>
      <c r="PL178" s="33"/>
      <c r="PM178" s="33"/>
      <c r="PN178" s="33"/>
      <c r="PO178" s="33"/>
      <c r="PP178" s="33"/>
      <c r="PQ178" s="33"/>
      <c r="PR178" s="33"/>
      <c r="PS178" s="33"/>
      <c r="PT178" s="33"/>
      <c r="PU178" s="33"/>
      <c r="PV178" s="33"/>
      <c r="PW178" s="33"/>
      <c r="PX178" s="33"/>
      <c r="PY178" s="33"/>
      <c r="PZ178" s="33"/>
      <c r="QA178" s="33"/>
      <c r="QB178" s="33"/>
      <c r="QC178" s="33"/>
      <c r="QD178" s="33"/>
      <c r="QE178" s="33"/>
      <c r="QF178" s="33"/>
      <c r="QG178" s="33"/>
      <c r="QH178" s="33"/>
      <c r="QI178" s="33"/>
      <c r="QJ178" s="33"/>
      <c r="QK178" s="33"/>
      <c r="QL178" s="33"/>
      <c r="QM178" s="33"/>
      <c r="QN178" s="33"/>
      <c r="QO178" s="33"/>
      <c r="QP178" s="33"/>
      <c r="QQ178" s="33"/>
      <c r="QR178" s="33"/>
      <c r="QS178" s="33"/>
      <c r="QT178" s="33"/>
      <c r="QU178" s="33"/>
      <c r="QV178" s="33"/>
      <c r="QW178" s="33"/>
      <c r="QX178" s="33"/>
      <c r="QY178" s="33"/>
      <c r="QZ178" s="33"/>
      <c r="RA178" s="33"/>
      <c r="RB178" s="33"/>
      <c r="RC178" s="33"/>
      <c r="RD178" s="33"/>
      <c r="RE178" s="33"/>
      <c r="RF178" s="33"/>
      <c r="RG178" s="33"/>
      <c r="RH178" s="33"/>
      <c r="RI178" s="33"/>
      <c r="RJ178" s="33"/>
      <c r="RK178" s="33"/>
      <c r="RL178" s="33"/>
      <c r="RM178" s="33"/>
      <c r="RN178" s="33"/>
      <c r="RO178" s="33"/>
      <c r="RP178" s="33"/>
      <c r="RQ178" s="33"/>
      <c r="RR178" s="33"/>
      <c r="RS178" s="33"/>
      <c r="RT178" s="33"/>
      <c r="RU178" s="33"/>
      <c r="RV178" s="33"/>
      <c r="RW178" s="33"/>
      <c r="RX178" s="33"/>
      <c r="RY178" s="33"/>
      <c r="RZ178" s="33"/>
      <c r="SA178" s="33"/>
      <c r="SB178" s="33"/>
      <c r="SC178" s="33"/>
      <c r="SD178" s="33"/>
      <c r="SE178" s="33"/>
      <c r="SF178" s="33"/>
      <c r="SG178" s="33"/>
      <c r="SH178" s="33"/>
      <c r="SI178" s="33"/>
      <c r="SJ178" s="33"/>
      <c r="SK178" s="33"/>
      <c r="SL178" s="33"/>
      <c r="SM178" s="33"/>
      <c r="SN178" s="33"/>
      <c r="SO178" s="33"/>
      <c r="SP178" s="33"/>
      <c r="SQ178" s="33"/>
      <c r="SR178" s="33"/>
      <c r="SS178" s="33"/>
      <c r="ST178" s="33"/>
      <c r="SU178" s="33"/>
      <c r="SV178" s="33"/>
      <c r="SW178" s="33"/>
      <c r="SX178" s="33"/>
      <c r="SY178" s="33"/>
      <c r="SZ178" s="33"/>
      <c r="TA178" s="33"/>
      <c r="TB178" s="33"/>
      <c r="TC178" s="33"/>
      <c r="TD178" s="33"/>
      <c r="TE178" s="33"/>
    </row>
    <row r="179" spans="1:525" s="34" customFormat="1" ht="15.75" x14ac:dyDescent="0.25">
      <c r="A179" s="84"/>
      <c r="B179" s="93"/>
      <c r="C179" s="93"/>
      <c r="D179" s="68" t="s">
        <v>389</v>
      </c>
      <c r="E179" s="121">
        <f>E187+E191+E193+E198+E200+E214</f>
        <v>1506343</v>
      </c>
      <c r="F179" s="121">
        <f t="shared" ref="F179:P179" si="79">F187+F191+F193+F198+F200+F214</f>
        <v>1506343</v>
      </c>
      <c r="G179" s="121">
        <f t="shared" si="79"/>
        <v>0</v>
      </c>
      <c r="H179" s="121">
        <f t="shared" si="79"/>
        <v>0</v>
      </c>
      <c r="I179" s="121">
        <f t="shared" si="79"/>
        <v>0</v>
      </c>
      <c r="J179" s="121">
        <f t="shared" si="79"/>
        <v>0</v>
      </c>
      <c r="K179" s="121">
        <f t="shared" si="79"/>
        <v>0</v>
      </c>
      <c r="L179" s="121">
        <f t="shared" si="79"/>
        <v>0</v>
      </c>
      <c r="M179" s="121">
        <f t="shared" si="79"/>
        <v>0</v>
      </c>
      <c r="N179" s="121">
        <f t="shared" si="79"/>
        <v>0</v>
      </c>
      <c r="O179" s="121">
        <f t="shared" si="79"/>
        <v>0</v>
      </c>
      <c r="P179" s="121">
        <f t="shared" si="79"/>
        <v>1506343</v>
      </c>
      <c r="Q179" s="232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  <c r="QA179" s="33"/>
      <c r="QB179" s="33"/>
      <c r="QC179" s="33"/>
      <c r="QD179" s="33"/>
      <c r="QE179" s="33"/>
      <c r="QF179" s="33"/>
      <c r="QG179" s="33"/>
      <c r="QH179" s="33"/>
      <c r="QI179" s="33"/>
      <c r="QJ179" s="33"/>
      <c r="QK179" s="33"/>
      <c r="QL179" s="33"/>
      <c r="QM179" s="33"/>
      <c r="QN179" s="33"/>
      <c r="QO179" s="33"/>
      <c r="QP179" s="33"/>
      <c r="QQ179" s="33"/>
      <c r="QR179" s="33"/>
      <c r="QS179" s="33"/>
      <c r="QT179" s="33"/>
      <c r="QU179" s="33"/>
      <c r="QV179" s="33"/>
      <c r="QW179" s="33"/>
      <c r="QX179" s="33"/>
      <c r="QY179" s="33"/>
      <c r="QZ179" s="33"/>
      <c r="RA179" s="33"/>
      <c r="RB179" s="33"/>
      <c r="RC179" s="33"/>
      <c r="RD179" s="33"/>
      <c r="RE179" s="33"/>
      <c r="RF179" s="33"/>
      <c r="RG179" s="33"/>
      <c r="RH179" s="33"/>
      <c r="RI179" s="33"/>
      <c r="RJ179" s="33"/>
      <c r="RK179" s="33"/>
      <c r="RL179" s="33"/>
      <c r="RM179" s="33"/>
      <c r="RN179" s="33"/>
      <c r="RO179" s="33"/>
      <c r="RP179" s="33"/>
      <c r="RQ179" s="33"/>
      <c r="RR179" s="33"/>
      <c r="RS179" s="33"/>
      <c r="RT179" s="33"/>
      <c r="RU179" s="33"/>
      <c r="RV179" s="33"/>
      <c r="RW179" s="33"/>
      <c r="RX179" s="33"/>
      <c r="RY179" s="33"/>
      <c r="RZ179" s="33"/>
      <c r="SA179" s="33"/>
      <c r="SB179" s="33"/>
      <c r="SC179" s="33"/>
      <c r="SD179" s="33"/>
      <c r="SE179" s="33"/>
      <c r="SF179" s="33"/>
      <c r="SG179" s="33"/>
      <c r="SH179" s="33"/>
      <c r="SI179" s="33"/>
      <c r="SJ179" s="33"/>
      <c r="SK179" s="33"/>
      <c r="SL179" s="33"/>
      <c r="SM179" s="33"/>
      <c r="SN179" s="33"/>
      <c r="SO179" s="33"/>
      <c r="SP179" s="33"/>
      <c r="SQ179" s="33"/>
      <c r="SR179" s="33"/>
      <c r="SS179" s="33"/>
      <c r="ST179" s="33"/>
      <c r="SU179" s="33"/>
      <c r="SV179" s="33"/>
      <c r="SW179" s="33"/>
      <c r="SX179" s="33"/>
      <c r="SY179" s="33"/>
      <c r="SZ179" s="33"/>
      <c r="TA179" s="33"/>
      <c r="TB179" s="33"/>
      <c r="TC179" s="33"/>
      <c r="TD179" s="33"/>
      <c r="TE179" s="33"/>
    </row>
    <row r="180" spans="1:525" s="34" customFormat="1" ht="309.75" hidden="1" customHeight="1" x14ac:dyDescent="0.25">
      <c r="A180" s="84"/>
      <c r="B180" s="93"/>
      <c r="C180" s="93"/>
      <c r="D180" s="68" t="s">
        <v>539</v>
      </c>
      <c r="E180" s="121">
        <f>E207</f>
        <v>0</v>
      </c>
      <c r="F180" s="121">
        <f t="shared" ref="F180:P180" si="80">F207</f>
        <v>0</v>
      </c>
      <c r="G180" s="121">
        <f t="shared" si="80"/>
        <v>0</v>
      </c>
      <c r="H180" s="121">
        <f t="shared" si="80"/>
        <v>0</v>
      </c>
      <c r="I180" s="121">
        <f t="shared" si="80"/>
        <v>0</v>
      </c>
      <c r="J180" s="121">
        <f t="shared" si="80"/>
        <v>0</v>
      </c>
      <c r="K180" s="121">
        <f t="shared" si="80"/>
        <v>0</v>
      </c>
      <c r="L180" s="121">
        <f t="shared" si="80"/>
        <v>0</v>
      </c>
      <c r="M180" s="121">
        <f t="shared" si="80"/>
        <v>0</v>
      </c>
      <c r="N180" s="121">
        <f t="shared" si="80"/>
        <v>0</v>
      </c>
      <c r="O180" s="121">
        <f t="shared" si="80"/>
        <v>0</v>
      </c>
      <c r="P180" s="121">
        <f t="shared" si="80"/>
        <v>0</v>
      </c>
      <c r="Q180" s="232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</row>
    <row r="181" spans="1:525" s="34" customFormat="1" ht="369.75" hidden="1" customHeight="1" x14ac:dyDescent="0.25">
      <c r="A181" s="84"/>
      <c r="B181" s="93"/>
      <c r="C181" s="93"/>
      <c r="D181" s="68" t="s">
        <v>555</v>
      </c>
      <c r="E181" s="121">
        <f>E209</f>
        <v>0</v>
      </c>
      <c r="F181" s="121">
        <f t="shared" ref="F181:P181" si="81">F209</f>
        <v>0</v>
      </c>
      <c r="G181" s="121">
        <f t="shared" si="81"/>
        <v>0</v>
      </c>
      <c r="H181" s="121">
        <f t="shared" si="81"/>
        <v>0</v>
      </c>
      <c r="I181" s="121">
        <f t="shared" si="81"/>
        <v>0</v>
      </c>
      <c r="J181" s="121">
        <f t="shared" si="81"/>
        <v>0</v>
      </c>
      <c r="K181" s="121">
        <f t="shared" si="81"/>
        <v>0</v>
      </c>
      <c r="L181" s="121">
        <f t="shared" si="81"/>
        <v>0</v>
      </c>
      <c r="M181" s="121">
        <f t="shared" si="81"/>
        <v>0</v>
      </c>
      <c r="N181" s="121">
        <f t="shared" si="81"/>
        <v>0</v>
      </c>
      <c r="O181" s="121">
        <f t="shared" si="81"/>
        <v>0</v>
      </c>
      <c r="P181" s="121">
        <f t="shared" si="81"/>
        <v>0</v>
      </c>
      <c r="Q181" s="232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</row>
    <row r="182" spans="1:525" s="22" customFormat="1" ht="50.25" customHeight="1" x14ac:dyDescent="0.25">
      <c r="A182" s="56" t="s">
        <v>177</v>
      </c>
      <c r="B182" s="82" t="str">
        <f>'дод 9'!A17</f>
        <v>0160</v>
      </c>
      <c r="C182" s="82" t="str">
        <f>'дод 9'!B17</f>
        <v>0111</v>
      </c>
      <c r="D182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82" s="122">
        <f t="shared" ref="E182:E219" si="82">F182+I182</f>
        <v>56740900</v>
      </c>
      <c r="F182" s="122">
        <v>56740900</v>
      </c>
      <c r="G182" s="122">
        <v>43596600</v>
      </c>
      <c r="H182" s="122">
        <v>1652000</v>
      </c>
      <c r="I182" s="122"/>
      <c r="J182" s="122">
        <f>L182+O182</f>
        <v>0</v>
      </c>
      <c r="K182" s="122">
        <f>68000-68000</f>
        <v>0</v>
      </c>
      <c r="L182" s="122"/>
      <c r="M182" s="122"/>
      <c r="N182" s="122"/>
      <c r="O182" s="122">
        <f>68000-68000</f>
        <v>0</v>
      </c>
      <c r="P182" s="122">
        <f t="shared" ref="P182:P219" si="83">E182+J182</f>
        <v>56740900</v>
      </c>
      <c r="Q182" s="232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</row>
    <row r="183" spans="1:525" s="22" customFormat="1" ht="23.25" hidden="1" customHeight="1" x14ac:dyDescent="0.25">
      <c r="A183" s="56" t="s">
        <v>503</v>
      </c>
      <c r="B183" s="56" t="s">
        <v>44</v>
      </c>
      <c r="C183" s="56" t="s">
        <v>92</v>
      </c>
      <c r="D183" s="36" t="str">
        <f>'дод 9'!C19</f>
        <v>Інша діяльність у сфері державного управління</v>
      </c>
      <c r="E183" s="122">
        <f t="shared" si="82"/>
        <v>0</v>
      </c>
      <c r="F183" s="122"/>
      <c r="G183" s="122"/>
      <c r="H183" s="122"/>
      <c r="I183" s="122"/>
      <c r="J183" s="122">
        <f>L183+O183</f>
        <v>0</v>
      </c>
      <c r="K183" s="122"/>
      <c r="L183" s="122"/>
      <c r="M183" s="122"/>
      <c r="N183" s="122"/>
      <c r="O183" s="122"/>
      <c r="P183" s="122">
        <f t="shared" si="83"/>
        <v>0</v>
      </c>
      <c r="Q183" s="186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</row>
    <row r="184" spans="1:525" s="23" customFormat="1" ht="36" customHeight="1" x14ac:dyDescent="0.25">
      <c r="A184" s="56" t="s">
        <v>178</v>
      </c>
      <c r="B184" s="82" t="str">
        <f>'дод 9'!A113</f>
        <v>3031</v>
      </c>
      <c r="C184" s="82" t="str">
        <f>'дод 9'!B113</f>
        <v>1030</v>
      </c>
      <c r="D184" s="57" t="str">
        <f>'дод 9'!C113</f>
        <v>Надання інших пільг окремим категоріям громадян відповідно до законодавства</v>
      </c>
      <c r="E184" s="122">
        <f t="shared" si="82"/>
        <v>466000</v>
      </c>
      <c r="F184" s="122">
        <v>466000</v>
      </c>
      <c r="G184" s="122"/>
      <c r="H184" s="122"/>
      <c r="I184" s="122"/>
      <c r="J184" s="122">
        <f t="shared" ref="J184:J211" si="84">L184+O184</f>
        <v>0</v>
      </c>
      <c r="K184" s="122"/>
      <c r="L184" s="122"/>
      <c r="M184" s="122"/>
      <c r="N184" s="122"/>
      <c r="O184" s="122"/>
      <c r="P184" s="122">
        <f t="shared" si="83"/>
        <v>466000</v>
      </c>
      <c r="Q184" s="232">
        <v>21</v>
      </c>
    </row>
    <row r="185" spans="1:525" s="23" customFormat="1" ht="33" customHeight="1" x14ac:dyDescent="0.25">
      <c r="A185" s="56" t="s">
        <v>179</v>
      </c>
      <c r="B185" s="82" t="str">
        <f>'дод 9'!A114</f>
        <v>3032</v>
      </c>
      <c r="C185" s="82" t="str">
        <f>'дод 9'!B114</f>
        <v>1070</v>
      </c>
      <c r="D185" s="57" t="str">
        <f>'дод 9'!C114</f>
        <v>Надання пільг окремим категоріям громадян з оплати послуг зв'язку</v>
      </c>
      <c r="E185" s="122">
        <f t="shared" si="82"/>
        <v>930000</v>
      </c>
      <c r="F185" s="122">
        <v>930000</v>
      </c>
      <c r="G185" s="122"/>
      <c r="H185" s="122"/>
      <c r="I185" s="122"/>
      <c r="J185" s="122">
        <f t="shared" si="84"/>
        <v>0</v>
      </c>
      <c r="K185" s="122"/>
      <c r="L185" s="122"/>
      <c r="M185" s="122"/>
      <c r="N185" s="122"/>
      <c r="O185" s="122"/>
      <c r="P185" s="122">
        <f t="shared" si="83"/>
        <v>930000</v>
      </c>
      <c r="Q185" s="232"/>
    </row>
    <row r="186" spans="1:525" s="23" customFormat="1" ht="48.75" customHeight="1" x14ac:dyDescent="0.25">
      <c r="A186" s="56" t="s">
        <v>347</v>
      </c>
      <c r="B186" s="82" t="str">
        <f>'дод 9'!A115</f>
        <v>3033</v>
      </c>
      <c r="C186" s="82" t="str">
        <f>'дод 9'!B115</f>
        <v>1070</v>
      </c>
      <c r="D186" s="57" t="str">
        <f>'дод 9'!C115</f>
        <v>Компенсаційні виплати на пільговий проїзд автомобільним транспортом окремим категоріям громадян</v>
      </c>
      <c r="E186" s="122">
        <f t="shared" si="82"/>
        <v>18426100</v>
      </c>
      <c r="F186" s="122">
        <v>18426100</v>
      </c>
      <c r="G186" s="122"/>
      <c r="H186" s="122"/>
      <c r="I186" s="122"/>
      <c r="J186" s="122">
        <f t="shared" si="84"/>
        <v>0</v>
      </c>
      <c r="K186" s="122"/>
      <c r="L186" s="122"/>
      <c r="M186" s="122"/>
      <c r="N186" s="122"/>
      <c r="O186" s="122"/>
      <c r="P186" s="122">
        <f t="shared" si="83"/>
        <v>18426100</v>
      </c>
      <c r="Q186" s="232"/>
    </row>
    <row r="187" spans="1:525" s="30" customFormat="1" ht="20.25" hidden="1" customHeight="1" x14ac:dyDescent="0.25">
      <c r="A187" s="74"/>
      <c r="B187" s="95"/>
      <c r="C187" s="95"/>
      <c r="D187" s="75" t="s">
        <v>388</v>
      </c>
      <c r="E187" s="123">
        <f t="shared" si="82"/>
        <v>0</v>
      </c>
      <c r="F187" s="123"/>
      <c r="G187" s="123"/>
      <c r="H187" s="123"/>
      <c r="I187" s="123"/>
      <c r="J187" s="123">
        <f t="shared" si="84"/>
        <v>0</v>
      </c>
      <c r="K187" s="123"/>
      <c r="L187" s="123"/>
      <c r="M187" s="123"/>
      <c r="N187" s="123"/>
      <c r="O187" s="123"/>
      <c r="P187" s="123">
        <f t="shared" si="83"/>
        <v>0</v>
      </c>
      <c r="Q187" s="232"/>
    </row>
    <row r="188" spans="1:525" s="23" customFormat="1" ht="51" customHeight="1" x14ac:dyDescent="0.25">
      <c r="A188" s="56" t="s">
        <v>319</v>
      </c>
      <c r="B188" s="82" t="str">
        <f>'дод 9'!A117</f>
        <v>3035</v>
      </c>
      <c r="C188" s="82" t="str">
        <f>'дод 9'!B117</f>
        <v>1070</v>
      </c>
      <c r="D188" s="57" t="str">
        <f>'дод 9'!C117</f>
        <v>Компенсаційні виплати за пільговий проїзд окремих категорій громадян на залізничному транспорті</v>
      </c>
      <c r="E188" s="122">
        <f t="shared" si="82"/>
        <v>2106000</v>
      </c>
      <c r="F188" s="122">
        <v>2106000</v>
      </c>
      <c r="G188" s="122"/>
      <c r="H188" s="122"/>
      <c r="I188" s="122"/>
      <c r="J188" s="122">
        <f t="shared" si="84"/>
        <v>0</v>
      </c>
      <c r="K188" s="122"/>
      <c r="L188" s="122"/>
      <c r="M188" s="122"/>
      <c r="N188" s="122"/>
      <c r="O188" s="122"/>
      <c r="P188" s="122">
        <f t="shared" si="83"/>
        <v>2106000</v>
      </c>
      <c r="Q188" s="232"/>
    </row>
    <row r="189" spans="1:525" s="23" customFormat="1" ht="36" customHeight="1" x14ac:dyDescent="0.25">
      <c r="A189" s="56" t="s">
        <v>180</v>
      </c>
      <c r="B189" s="82" t="str">
        <f>'дод 9'!A118</f>
        <v>3036</v>
      </c>
      <c r="C189" s="82" t="str">
        <f>'дод 9'!B118</f>
        <v>1070</v>
      </c>
      <c r="D189" s="57" t="str">
        <f>'дод 9'!C118</f>
        <v>Компенсаційні виплати на пільговий проїзд електротранспортом окремим категоріям громадян</v>
      </c>
      <c r="E189" s="122">
        <f t="shared" si="82"/>
        <v>42214000</v>
      </c>
      <c r="F189" s="122">
        <v>42214000</v>
      </c>
      <c r="G189" s="122"/>
      <c r="H189" s="122"/>
      <c r="I189" s="122"/>
      <c r="J189" s="122">
        <f t="shared" si="84"/>
        <v>0</v>
      </c>
      <c r="K189" s="122"/>
      <c r="L189" s="122"/>
      <c r="M189" s="122"/>
      <c r="N189" s="122"/>
      <c r="O189" s="122"/>
      <c r="P189" s="122">
        <f t="shared" si="83"/>
        <v>42214000</v>
      </c>
      <c r="Q189" s="232"/>
    </row>
    <row r="190" spans="1:525" s="22" customFormat="1" ht="49.5" customHeight="1" x14ac:dyDescent="0.25">
      <c r="A190" s="56" t="s">
        <v>345</v>
      </c>
      <c r="B190" s="82" t="str">
        <f>'дод 9'!A119</f>
        <v>3050</v>
      </c>
      <c r="C190" s="82" t="str">
        <f>'дод 9'!B119</f>
        <v>1070</v>
      </c>
      <c r="D190" s="57" t="str">
        <f>'дод 9'!C119</f>
        <v>Пільгове медичне обслуговування осіб, які постраждали внаслідок Чорнобильської катастрофи, у т.ч. за рахунок:</v>
      </c>
      <c r="E190" s="122">
        <f t="shared" si="82"/>
        <v>745100</v>
      </c>
      <c r="F190" s="122">
        <v>745100</v>
      </c>
      <c r="G190" s="122"/>
      <c r="H190" s="122"/>
      <c r="I190" s="122"/>
      <c r="J190" s="122">
        <f t="shared" si="84"/>
        <v>0</v>
      </c>
      <c r="K190" s="122"/>
      <c r="L190" s="122"/>
      <c r="M190" s="122"/>
      <c r="N190" s="122"/>
      <c r="O190" s="122"/>
      <c r="P190" s="122">
        <f t="shared" si="83"/>
        <v>745100</v>
      </c>
      <c r="Q190" s="232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</row>
    <row r="191" spans="1:525" s="24" customFormat="1" ht="15.75" x14ac:dyDescent="0.25">
      <c r="A191" s="74"/>
      <c r="B191" s="95"/>
      <c r="C191" s="95"/>
      <c r="D191" s="75" t="s">
        <v>388</v>
      </c>
      <c r="E191" s="123">
        <f t="shared" si="82"/>
        <v>745100</v>
      </c>
      <c r="F191" s="123">
        <v>745100</v>
      </c>
      <c r="G191" s="123"/>
      <c r="H191" s="123"/>
      <c r="I191" s="123"/>
      <c r="J191" s="123">
        <f t="shared" si="84"/>
        <v>0</v>
      </c>
      <c r="K191" s="123"/>
      <c r="L191" s="123"/>
      <c r="M191" s="123"/>
      <c r="N191" s="123"/>
      <c r="O191" s="123"/>
      <c r="P191" s="123">
        <f t="shared" si="83"/>
        <v>745100</v>
      </c>
      <c r="Q191" s="232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/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30"/>
      <c r="MW191" s="30"/>
      <c r="MX191" s="30"/>
      <c r="MY191" s="30"/>
      <c r="MZ191" s="30"/>
      <c r="NA191" s="30"/>
      <c r="NB191" s="30"/>
      <c r="NC191" s="30"/>
      <c r="ND191" s="30"/>
      <c r="NE191" s="30"/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30"/>
      <c r="NY191" s="30"/>
      <c r="NZ191" s="30"/>
      <c r="OA191" s="30"/>
      <c r="OB191" s="30"/>
      <c r="OC191" s="30"/>
      <c r="OD191" s="30"/>
      <c r="OE191" s="30"/>
      <c r="OF191" s="30"/>
      <c r="OG191" s="30"/>
      <c r="OH191" s="30"/>
      <c r="OI191" s="30"/>
      <c r="OJ191" s="30"/>
      <c r="OK191" s="30"/>
      <c r="OL191" s="30"/>
      <c r="OM191" s="30"/>
      <c r="ON191" s="30"/>
      <c r="OO191" s="30"/>
      <c r="OP191" s="30"/>
      <c r="OQ191" s="30"/>
      <c r="OR191" s="30"/>
      <c r="OS191" s="30"/>
      <c r="OT191" s="30"/>
      <c r="OU191" s="30"/>
      <c r="OV191" s="30"/>
      <c r="OW191" s="30"/>
      <c r="OX191" s="30"/>
      <c r="OY191" s="30"/>
      <c r="OZ191" s="30"/>
      <c r="PA191" s="30"/>
      <c r="PB191" s="30"/>
      <c r="PC191" s="30"/>
      <c r="PD191" s="30"/>
      <c r="PE191" s="30"/>
      <c r="PF191" s="30"/>
      <c r="PG191" s="30"/>
      <c r="PH191" s="30"/>
      <c r="PI191" s="30"/>
      <c r="PJ191" s="30"/>
      <c r="PK191" s="30"/>
      <c r="PL191" s="30"/>
      <c r="PM191" s="30"/>
      <c r="PN191" s="30"/>
      <c r="PO191" s="30"/>
      <c r="PP191" s="30"/>
      <c r="PQ191" s="30"/>
      <c r="PR191" s="30"/>
      <c r="PS191" s="30"/>
      <c r="PT191" s="30"/>
      <c r="PU191" s="30"/>
      <c r="PV191" s="30"/>
      <c r="PW191" s="30"/>
      <c r="PX191" s="30"/>
      <c r="PY191" s="30"/>
      <c r="PZ191" s="30"/>
      <c r="QA191" s="30"/>
      <c r="QB191" s="30"/>
      <c r="QC191" s="30"/>
      <c r="QD191" s="30"/>
      <c r="QE191" s="30"/>
      <c r="QF191" s="30"/>
      <c r="QG191" s="30"/>
      <c r="QH191" s="30"/>
      <c r="QI191" s="30"/>
      <c r="QJ191" s="30"/>
      <c r="QK191" s="30"/>
      <c r="QL191" s="30"/>
      <c r="QM191" s="30"/>
      <c r="QN191" s="30"/>
      <c r="QO191" s="30"/>
      <c r="QP191" s="30"/>
      <c r="QQ191" s="30"/>
      <c r="QR191" s="30"/>
      <c r="QS191" s="30"/>
      <c r="QT191" s="30"/>
      <c r="QU191" s="30"/>
      <c r="QV191" s="30"/>
      <c r="QW191" s="30"/>
      <c r="QX191" s="30"/>
      <c r="QY191" s="30"/>
      <c r="QZ191" s="30"/>
      <c r="RA191" s="30"/>
      <c r="RB191" s="30"/>
      <c r="RC191" s="30"/>
      <c r="RD191" s="30"/>
      <c r="RE191" s="30"/>
      <c r="RF191" s="30"/>
      <c r="RG191" s="30"/>
      <c r="RH191" s="30"/>
      <c r="RI191" s="30"/>
      <c r="RJ191" s="30"/>
      <c r="RK191" s="30"/>
      <c r="RL191" s="30"/>
      <c r="RM191" s="30"/>
      <c r="RN191" s="30"/>
      <c r="RO191" s="30"/>
      <c r="RP191" s="30"/>
      <c r="RQ191" s="30"/>
      <c r="RR191" s="30"/>
      <c r="RS191" s="30"/>
      <c r="RT191" s="30"/>
      <c r="RU191" s="30"/>
      <c r="RV191" s="30"/>
      <c r="RW191" s="30"/>
      <c r="RX191" s="30"/>
      <c r="RY191" s="30"/>
      <c r="RZ191" s="30"/>
      <c r="SA191" s="30"/>
      <c r="SB191" s="30"/>
      <c r="SC191" s="30"/>
      <c r="SD191" s="30"/>
      <c r="SE191" s="30"/>
      <c r="SF191" s="30"/>
      <c r="SG191" s="30"/>
      <c r="SH191" s="30"/>
      <c r="SI191" s="30"/>
      <c r="SJ191" s="30"/>
      <c r="SK191" s="30"/>
      <c r="SL191" s="30"/>
      <c r="SM191" s="30"/>
      <c r="SN191" s="30"/>
      <c r="SO191" s="30"/>
      <c r="SP191" s="30"/>
      <c r="SQ191" s="30"/>
      <c r="SR191" s="30"/>
      <c r="SS191" s="30"/>
      <c r="ST191" s="30"/>
      <c r="SU191" s="30"/>
      <c r="SV191" s="30"/>
      <c r="SW191" s="30"/>
      <c r="SX191" s="30"/>
      <c r="SY191" s="30"/>
      <c r="SZ191" s="30"/>
      <c r="TA191" s="30"/>
      <c r="TB191" s="30"/>
      <c r="TC191" s="30"/>
      <c r="TD191" s="30"/>
      <c r="TE191" s="30"/>
    </row>
    <row r="192" spans="1:525" s="22" customFormat="1" ht="51" customHeight="1" x14ac:dyDescent="0.25">
      <c r="A192" s="56" t="s">
        <v>346</v>
      </c>
      <c r="B192" s="82" t="str">
        <f>'дод 9'!A121</f>
        <v>3090</v>
      </c>
      <c r="C192" s="82" t="str">
        <f>'дод 9'!B121</f>
        <v>1030</v>
      </c>
      <c r="D192" s="57" t="str">
        <f>'дод 9'!C121</f>
        <v>Видатки на поховання учасників бойових дій та осіб з інвалідністю внаслідок війни, у т.ч. за рахунок:</v>
      </c>
      <c r="E192" s="122">
        <f t="shared" si="82"/>
        <v>274000</v>
      </c>
      <c r="F192" s="122">
        <v>274000</v>
      </c>
      <c r="G192" s="122"/>
      <c r="H192" s="122"/>
      <c r="I192" s="122"/>
      <c r="J192" s="122">
        <f t="shared" si="84"/>
        <v>0</v>
      </c>
      <c r="K192" s="122"/>
      <c r="L192" s="122"/>
      <c r="M192" s="122"/>
      <c r="N192" s="122"/>
      <c r="O192" s="122"/>
      <c r="P192" s="122">
        <f t="shared" si="83"/>
        <v>274000</v>
      </c>
      <c r="Q192" s="232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</row>
    <row r="193" spans="1:525" s="24" customFormat="1" ht="15.75" customHeight="1" x14ac:dyDescent="0.25">
      <c r="A193" s="74"/>
      <c r="B193" s="95"/>
      <c r="C193" s="95"/>
      <c r="D193" s="75" t="s">
        <v>388</v>
      </c>
      <c r="E193" s="123">
        <f t="shared" si="82"/>
        <v>274000</v>
      </c>
      <c r="F193" s="123">
        <v>274000</v>
      </c>
      <c r="G193" s="123"/>
      <c r="H193" s="123"/>
      <c r="I193" s="123"/>
      <c r="J193" s="123">
        <f t="shared" si="84"/>
        <v>0</v>
      </c>
      <c r="K193" s="123"/>
      <c r="L193" s="123"/>
      <c r="M193" s="123"/>
      <c r="N193" s="123"/>
      <c r="O193" s="123"/>
      <c r="P193" s="123">
        <f t="shared" si="83"/>
        <v>274000</v>
      </c>
      <c r="Q193" s="232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</row>
    <row r="194" spans="1:525" s="22" customFormat="1" ht="64.5" customHeight="1" x14ac:dyDescent="0.25">
      <c r="A194" s="56" t="s">
        <v>181</v>
      </c>
      <c r="B194" s="82" t="str">
        <f>'дод 9'!A123</f>
        <v>3104</v>
      </c>
      <c r="C194" s="82" t="str">
        <f>'дод 9'!B123</f>
        <v>1020</v>
      </c>
      <c r="D194" s="57" t="str">
        <f>'дод 9'!C123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94" s="122">
        <f t="shared" si="82"/>
        <v>21319300</v>
      </c>
      <c r="F194" s="122">
        <v>21319300</v>
      </c>
      <c r="G194" s="122">
        <v>15850900</v>
      </c>
      <c r="H194" s="122">
        <v>763200</v>
      </c>
      <c r="I194" s="122"/>
      <c r="J194" s="122">
        <f t="shared" si="84"/>
        <v>596200</v>
      </c>
      <c r="K194" s="122">
        <v>500000</v>
      </c>
      <c r="L194" s="122">
        <v>96200</v>
      </c>
      <c r="M194" s="122">
        <v>78600</v>
      </c>
      <c r="N194" s="122"/>
      <c r="O194" s="122">
        <v>500000</v>
      </c>
      <c r="P194" s="122">
        <f t="shared" si="83"/>
        <v>21915500</v>
      </c>
      <c r="Q194" s="232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</row>
    <row r="195" spans="1:525" s="22" customFormat="1" ht="64.5" customHeight="1" x14ac:dyDescent="0.25">
      <c r="A195" s="56" t="s">
        <v>566</v>
      </c>
      <c r="B195" s="82">
        <v>3140</v>
      </c>
      <c r="C195" s="37" t="s">
        <v>99</v>
      </c>
      <c r="D195" s="6" t="str">
        <f>'дод 9'!C129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95" s="122">
        <f t="shared" si="82"/>
        <v>5000000</v>
      </c>
      <c r="F195" s="122">
        <v>5000000</v>
      </c>
      <c r="G195" s="122"/>
      <c r="H195" s="122"/>
      <c r="I195" s="122"/>
      <c r="J195" s="122">
        <f t="shared" si="84"/>
        <v>0</v>
      </c>
      <c r="K195" s="122"/>
      <c r="L195" s="122"/>
      <c r="M195" s="122"/>
      <c r="N195" s="122"/>
      <c r="O195" s="122"/>
      <c r="P195" s="122">
        <f t="shared" si="83"/>
        <v>5000000</v>
      </c>
      <c r="Q195" s="232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</row>
    <row r="196" spans="1:525" s="22" customFormat="1" ht="81.75" customHeight="1" x14ac:dyDescent="0.25">
      <c r="A196" s="56" t="s">
        <v>182</v>
      </c>
      <c r="B196" s="82" t="str">
        <f>'дод 9'!A130</f>
        <v>3160</v>
      </c>
      <c r="C196" s="82">
        <f>'дод 9'!B130</f>
        <v>1010</v>
      </c>
      <c r="D196" s="57" t="str">
        <f>'дод 9'!C130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96" s="122">
        <f t="shared" si="82"/>
        <v>10232600</v>
      </c>
      <c r="F196" s="122">
        <v>10232600</v>
      </c>
      <c r="G196" s="122"/>
      <c r="H196" s="122"/>
      <c r="I196" s="122"/>
      <c r="J196" s="122">
        <f t="shared" si="84"/>
        <v>0</v>
      </c>
      <c r="K196" s="122"/>
      <c r="L196" s="122"/>
      <c r="M196" s="122"/>
      <c r="N196" s="122"/>
      <c r="O196" s="122"/>
      <c r="P196" s="122">
        <f t="shared" si="83"/>
        <v>10232600</v>
      </c>
      <c r="Q196" s="232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</row>
    <row r="197" spans="1:525" s="22" customFormat="1" ht="63" customHeight="1" x14ac:dyDescent="0.25">
      <c r="A197" s="56" t="s">
        <v>348</v>
      </c>
      <c r="B197" s="82" t="str">
        <f>'дод 9'!A131</f>
        <v>3171</v>
      </c>
      <c r="C197" s="82">
        <f>'дод 9'!B131</f>
        <v>1010</v>
      </c>
      <c r="D197" s="57" t="str">
        <f>'дод 9'!C131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97" s="122">
        <f t="shared" si="82"/>
        <v>196843</v>
      </c>
      <c r="F197" s="122">
        <v>196843</v>
      </c>
      <c r="G197" s="122"/>
      <c r="H197" s="122"/>
      <c r="I197" s="122"/>
      <c r="J197" s="122">
        <f t="shared" si="84"/>
        <v>0</v>
      </c>
      <c r="K197" s="122"/>
      <c r="L197" s="122"/>
      <c r="M197" s="122"/>
      <c r="N197" s="122"/>
      <c r="O197" s="122"/>
      <c r="P197" s="122">
        <f t="shared" si="83"/>
        <v>196843</v>
      </c>
      <c r="Q197" s="232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</row>
    <row r="198" spans="1:525" s="24" customFormat="1" ht="18" customHeight="1" x14ac:dyDescent="0.25">
      <c r="A198" s="74"/>
      <c r="B198" s="95"/>
      <c r="C198" s="95"/>
      <c r="D198" s="75" t="s">
        <v>388</v>
      </c>
      <c r="E198" s="123">
        <f t="shared" si="82"/>
        <v>196843</v>
      </c>
      <c r="F198" s="123">
        <v>196843</v>
      </c>
      <c r="G198" s="123"/>
      <c r="H198" s="123"/>
      <c r="I198" s="123"/>
      <c r="J198" s="123">
        <f t="shared" si="84"/>
        <v>0</v>
      </c>
      <c r="K198" s="123"/>
      <c r="L198" s="123"/>
      <c r="M198" s="123"/>
      <c r="N198" s="123"/>
      <c r="O198" s="123"/>
      <c r="P198" s="123">
        <f t="shared" si="83"/>
        <v>196843</v>
      </c>
      <c r="Q198" s="232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</row>
    <row r="199" spans="1:525" s="22" customFormat="1" ht="31.5" hidden="1" customHeight="1" x14ac:dyDescent="0.25">
      <c r="A199" s="56" t="s">
        <v>349</v>
      </c>
      <c r="B199" s="82" t="str">
        <f>'дод 9'!A133</f>
        <v>3172</v>
      </c>
      <c r="C199" s="82">
        <f>'дод 9'!B133</f>
        <v>1010</v>
      </c>
      <c r="D199" s="57" t="str">
        <f>'дод 9'!C133</f>
        <v>Встановлення телефонів особам з інвалідністю I і II груп, у т.ч. за рахунок:</v>
      </c>
      <c r="E199" s="122">
        <f t="shared" si="82"/>
        <v>0</v>
      </c>
      <c r="F199" s="122"/>
      <c r="G199" s="122"/>
      <c r="H199" s="122"/>
      <c r="I199" s="122"/>
      <c r="J199" s="122">
        <f t="shared" si="84"/>
        <v>0</v>
      </c>
      <c r="K199" s="122"/>
      <c r="L199" s="122"/>
      <c r="M199" s="122"/>
      <c r="N199" s="122"/>
      <c r="O199" s="122"/>
      <c r="P199" s="122">
        <f t="shared" si="83"/>
        <v>0</v>
      </c>
      <c r="Q199" s="232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</row>
    <row r="200" spans="1:525" s="24" customFormat="1" ht="15.75" hidden="1" customHeight="1" x14ac:dyDescent="0.25">
      <c r="A200" s="74"/>
      <c r="B200" s="95"/>
      <c r="C200" s="95"/>
      <c r="D200" s="75" t="s">
        <v>388</v>
      </c>
      <c r="E200" s="123">
        <f t="shared" si="82"/>
        <v>0</v>
      </c>
      <c r="F200" s="123"/>
      <c r="G200" s="123"/>
      <c r="H200" s="123"/>
      <c r="I200" s="123"/>
      <c r="J200" s="123">
        <f t="shared" si="84"/>
        <v>0</v>
      </c>
      <c r="K200" s="123"/>
      <c r="L200" s="123"/>
      <c r="M200" s="123"/>
      <c r="N200" s="123"/>
      <c r="O200" s="123"/>
      <c r="P200" s="123">
        <f t="shared" si="83"/>
        <v>0</v>
      </c>
      <c r="Q200" s="232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</row>
    <row r="201" spans="1:525" s="22" customFormat="1" ht="78.75" hidden="1" customHeight="1" x14ac:dyDescent="0.25">
      <c r="A201" s="56" t="s">
        <v>183</v>
      </c>
      <c r="B201" s="82" t="str">
        <f>'дод 9'!A135</f>
        <v>3180</v>
      </c>
      <c r="C201" s="82" t="str">
        <f>'дод 9'!B135</f>
        <v>1060</v>
      </c>
      <c r="D201" s="57" t="str">
        <f>'дод 9'!C135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01" s="122">
        <f t="shared" si="82"/>
        <v>0</v>
      </c>
      <c r="F201" s="122"/>
      <c r="G201" s="122"/>
      <c r="H201" s="122"/>
      <c r="I201" s="122"/>
      <c r="J201" s="122">
        <f t="shared" si="84"/>
        <v>0</v>
      </c>
      <c r="K201" s="122"/>
      <c r="L201" s="122"/>
      <c r="M201" s="122"/>
      <c r="N201" s="122"/>
      <c r="O201" s="122"/>
      <c r="P201" s="122">
        <f t="shared" si="83"/>
        <v>0</v>
      </c>
      <c r="Q201" s="232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</row>
    <row r="202" spans="1:525" s="22" customFormat="1" ht="31.5" customHeight="1" x14ac:dyDescent="0.25">
      <c r="A202" s="56" t="s">
        <v>303</v>
      </c>
      <c r="B202" s="82" t="str">
        <f>'дод 9'!A136</f>
        <v>3191</v>
      </c>
      <c r="C202" s="82" t="str">
        <f>'дод 9'!B136</f>
        <v>1030</v>
      </c>
      <c r="D202" s="57" t="str">
        <f>'дод 9'!C136</f>
        <v>Інші видатки на соціальний захист ветеранів війни та праці</v>
      </c>
      <c r="E202" s="122">
        <f t="shared" si="82"/>
        <v>3535800</v>
      </c>
      <c r="F202" s="122">
        <v>3535800</v>
      </c>
      <c r="G202" s="122"/>
      <c r="H202" s="122"/>
      <c r="I202" s="122"/>
      <c r="J202" s="122">
        <f t="shared" si="84"/>
        <v>0</v>
      </c>
      <c r="K202" s="122"/>
      <c r="L202" s="122"/>
      <c r="M202" s="122"/>
      <c r="N202" s="122"/>
      <c r="O202" s="122"/>
      <c r="P202" s="122">
        <f t="shared" si="83"/>
        <v>3535800</v>
      </c>
      <c r="Q202" s="232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</row>
    <row r="203" spans="1:525" s="22" customFormat="1" ht="54" customHeight="1" x14ac:dyDescent="0.25">
      <c r="A203" s="56" t="s">
        <v>304</v>
      </c>
      <c r="B203" s="82" t="str">
        <f>'дод 9'!A137</f>
        <v>3192</v>
      </c>
      <c r="C203" s="82" t="str">
        <f>'дод 9'!B137</f>
        <v>1030</v>
      </c>
      <c r="D203" s="57" t="str">
        <f>'дод 9'!C137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03" s="122">
        <f t="shared" si="82"/>
        <v>1978130</v>
      </c>
      <c r="F203" s="122">
        <v>1978130</v>
      </c>
      <c r="G203" s="122"/>
      <c r="H203" s="122"/>
      <c r="I203" s="122"/>
      <c r="J203" s="122">
        <f t="shared" si="84"/>
        <v>0</v>
      </c>
      <c r="K203" s="122"/>
      <c r="L203" s="122"/>
      <c r="M203" s="122"/>
      <c r="N203" s="122"/>
      <c r="O203" s="122"/>
      <c r="P203" s="122">
        <f t="shared" si="83"/>
        <v>1978130</v>
      </c>
      <c r="Q203" s="23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</row>
    <row r="204" spans="1:525" s="22" customFormat="1" ht="34.5" customHeight="1" x14ac:dyDescent="0.25">
      <c r="A204" s="56" t="s">
        <v>184</v>
      </c>
      <c r="B204" s="82" t="str">
        <f>'дод 9'!A138</f>
        <v>3200</v>
      </c>
      <c r="C204" s="82" t="str">
        <f>'дод 9'!B138</f>
        <v>1090</v>
      </c>
      <c r="D204" s="57" t="str">
        <f>'дод 9'!C138</f>
        <v>Забезпечення обробки інформації з нарахування та виплати допомог і компенсацій</v>
      </c>
      <c r="E204" s="122">
        <f t="shared" si="82"/>
        <v>101900</v>
      </c>
      <c r="F204" s="122">
        <v>101900</v>
      </c>
      <c r="G204" s="122"/>
      <c r="H204" s="122"/>
      <c r="I204" s="122"/>
      <c r="J204" s="122">
        <f t="shared" si="84"/>
        <v>0</v>
      </c>
      <c r="K204" s="122"/>
      <c r="L204" s="122"/>
      <c r="M204" s="122"/>
      <c r="N204" s="122"/>
      <c r="O204" s="122"/>
      <c r="P204" s="122">
        <f t="shared" si="83"/>
        <v>101900</v>
      </c>
      <c r="Q204" s="232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</row>
    <row r="205" spans="1:525" s="22" customFormat="1" ht="19.5" hidden="1" customHeight="1" x14ac:dyDescent="0.25">
      <c r="A205" s="87" t="s">
        <v>305</v>
      </c>
      <c r="B205" s="42" t="str">
        <f>'дод 9'!A139</f>
        <v>3210</v>
      </c>
      <c r="C205" s="42" t="str">
        <f>'дод 9'!B139</f>
        <v>1050</v>
      </c>
      <c r="D205" s="36" t="str">
        <f>'дод 9'!C139</f>
        <v>Організація та проведення громадських робіт</v>
      </c>
      <c r="E205" s="122">
        <f t="shared" si="82"/>
        <v>0</v>
      </c>
      <c r="F205" s="122"/>
      <c r="G205" s="122"/>
      <c r="H205" s="122"/>
      <c r="I205" s="122"/>
      <c r="J205" s="122">
        <f t="shared" si="84"/>
        <v>0</v>
      </c>
      <c r="K205" s="122"/>
      <c r="L205" s="122"/>
      <c r="M205" s="122"/>
      <c r="N205" s="122"/>
      <c r="O205" s="122"/>
      <c r="P205" s="122">
        <f t="shared" si="83"/>
        <v>0</v>
      </c>
      <c r="Q205" s="23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</row>
    <row r="206" spans="1:525" s="22" customFormat="1" ht="261" hidden="1" customHeight="1" x14ac:dyDescent="0.25">
      <c r="A206" s="87" t="s">
        <v>428</v>
      </c>
      <c r="B206" s="42">
        <v>3221</v>
      </c>
      <c r="C206" s="87" t="s">
        <v>52</v>
      </c>
      <c r="D206" s="36" t="s">
        <v>540</v>
      </c>
      <c r="E206" s="122">
        <f t="shared" si="82"/>
        <v>0</v>
      </c>
      <c r="F206" s="128"/>
      <c r="G206" s="122"/>
      <c r="H206" s="122"/>
      <c r="I206" s="122"/>
      <c r="J206" s="122">
        <f t="shared" si="84"/>
        <v>0</v>
      </c>
      <c r="K206" s="122"/>
      <c r="L206" s="122"/>
      <c r="M206" s="122"/>
      <c r="N206" s="122"/>
      <c r="O206" s="122"/>
      <c r="P206" s="122">
        <f t="shared" si="83"/>
        <v>0</v>
      </c>
      <c r="Q206" s="23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</row>
    <row r="207" spans="1:525" s="24" customFormat="1" ht="306.75" hidden="1" customHeight="1" x14ac:dyDescent="0.25">
      <c r="A207" s="89"/>
      <c r="B207" s="78"/>
      <c r="C207" s="89"/>
      <c r="D207" s="77" t="s">
        <v>539</v>
      </c>
      <c r="E207" s="122">
        <f t="shared" si="82"/>
        <v>0</v>
      </c>
      <c r="F207" s="129"/>
      <c r="G207" s="123"/>
      <c r="H207" s="123"/>
      <c r="I207" s="123"/>
      <c r="J207" s="122">
        <f t="shared" si="84"/>
        <v>0</v>
      </c>
      <c r="K207" s="123"/>
      <c r="L207" s="123"/>
      <c r="M207" s="123"/>
      <c r="N207" s="123"/>
      <c r="O207" s="123"/>
      <c r="P207" s="123">
        <f t="shared" si="83"/>
        <v>0</v>
      </c>
      <c r="Q207" s="232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  <c r="LU207" s="30"/>
      <c r="LV207" s="30"/>
      <c r="LW207" s="30"/>
      <c r="LX207" s="30"/>
      <c r="LY207" s="30"/>
      <c r="LZ207" s="30"/>
      <c r="MA207" s="30"/>
      <c r="MB207" s="30"/>
      <c r="MC207" s="30"/>
      <c r="MD207" s="30"/>
      <c r="ME207" s="30"/>
      <c r="MF207" s="30"/>
      <c r="MG207" s="30"/>
      <c r="MH207" s="30"/>
      <c r="MI207" s="30"/>
      <c r="MJ207" s="30"/>
      <c r="MK207" s="30"/>
      <c r="ML207" s="30"/>
      <c r="MM207" s="30"/>
      <c r="MN207" s="30"/>
      <c r="MO207" s="30"/>
      <c r="MP207" s="30"/>
      <c r="MQ207" s="30"/>
      <c r="MR207" s="30"/>
      <c r="MS207" s="30"/>
      <c r="MT207" s="30"/>
      <c r="MU207" s="30"/>
      <c r="MV207" s="30"/>
      <c r="MW207" s="30"/>
      <c r="MX207" s="30"/>
      <c r="MY207" s="30"/>
      <c r="MZ207" s="30"/>
      <c r="NA207" s="30"/>
      <c r="NB207" s="30"/>
      <c r="NC207" s="30"/>
      <c r="ND207" s="30"/>
      <c r="NE207" s="30"/>
      <c r="NF207" s="30"/>
      <c r="NG207" s="30"/>
      <c r="NH207" s="30"/>
      <c r="NI207" s="30"/>
      <c r="NJ207" s="30"/>
      <c r="NK207" s="30"/>
      <c r="NL207" s="30"/>
      <c r="NM207" s="30"/>
      <c r="NN207" s="30"/>
      <c r="NO207" s="30"/>
      <c r="NP207" s="30"/>
      <c r="NQ207" s="30"/>
      <c r="NR207" s="30"/>
      <c r="NS207" s="30"/>
      <c r="NT207" s="30"/>
      <c r="NU207" s="30"/>
      <c r="NV207" s="30"/>
      <c r="NW207" s="30"/>
      <c r="NX207" s="30"/>
      <c r="NY207" s="30"/>
      <c r="NZ207" s="30"/>
      <c r="OA207" s="30"/>
      <c r="OB207" s="30"/>
      <c r="OC207" s="30"/>
      <c r="OD207" s="30"/>
      <c r="OE207" s="30"/>
      <c r="OF207" s="30"/>
      <c r="OG207" s="30"/>
      <c r="OH207" s="30"/>
      <c r="OI207" s="30"/>
      <c r="OJ207" s="30"/>
      <c r="OK207" s="30"/>
      <c r="OL207" s="30"/>
      <c r="OM207" s="30"/>
      <c r="ON207" s="30"/>
      <c r="OO207" s="30"/>
      <c r="OP207" s="30"/>
      <c r="OQ207" s="30"/>
      <c r="OR207" s="30"/>
      <c r="OS207" s="30"/>
      <c r="OT207" s="30"/>
      <c r="OU207" s="30"/>
      <c r="OV207" s="30"/>
      <c r="OW207" s="30"/>
      <c r="OX207" s="30"/>
      <c r="OY207" s="30"/>
      <c r="OZ207" s="30"/>
      <c r="PA207" s="30"/>
      <c r="PB207" s="30"/>
      <c r="PC207" s="30"/>
      <c r="PD207" s="30"/>
      <c r="PE207" s="30"/>
      <c r="PF207" s="30"/>
      <c r="PG207" s="30"/>
      <c r="PH207" s="30"/>
      <c r="PI207" s="30"/>
      <c r="PJ207" s="30"/>
      <c r="PK207" s="30"/>
      <c r="PL207" s="30"/>
      <c r="PM207" s="30"/>
      <c r="PN207" s="30"/>
      <c r="PO207" s="30"/>
      <c r="PP207" s="30"/>
      <c r="PQ207" s="30"/>
      <c r="PR207" s="30"/>
      <c r="PS207" s="30"/>
      <c r="PT207" s="30"/>
      <c r="PU207" s="30"/>
      <c r="PV207" s="30"/>
      <c r="PW207" s="30"/>
      <c r="PX207" s="30"/>
      <c r="PY207" s="30"/>
      <c r="PZ207" s="30"/>
      <c r="QA207" s="30"/>
      <c r="QB207" s="30"/>
      <c r="QC207" s="30"/>
      <c r="QD207" s="30"/>
      <c r="QE207" s="30"/>
      <c r="QF207" s="30"/>
      <c r="QG207" s="30"/>
      <c r="QH207" s="30"/>
      <c r="QI207" s="30"/>
      <c r="QJ207" s="30"/>
      <c r="QK207" s="30"/>
      <c r="QL207" s="30"/>
      <c r="QM207" s="30"/>
      <c r="QN207" s="30"/>
      <c r="QO207" s="30"/>
      <c r="QP207" s="30"/>
      <c r="QQ207" s="30"/>
      <c r="QR207" s="30"/>
      <c r="QS207" s="30"/>
      <c r="QT207" s="30"/>
      <c r="QU207" s="30"/>
      <c r="QV207" s="30"/>
      <c r="QW207" s="30"/>
      <c r="QX207" s="30"/>
      <c r="QY207" s="30"/>
      <c r="QZ207" s="30"/>
      <c r="RA207" s="30"/>
      <c r="RB207" s="30"/>
      <c r="RC207" s="30"/>
      <c r="RD207" s="30"/>
      <c r="RE207" s="30"/>
      <c r="RF207" s="30"/>
      <c r="RG207" s="30"/>
      <c r="RH207" s="30"/>
      <c r="RI207" s="30"/>
      <c r="RJ207" s="30"/>
      <c r="RK207" s="30"/>
      <c r="RL207" s="30"/>
      <c r="RM207" s="30"/>
      <c r="RN207" s="30"/>
      <c r="RO207" s="30"/>
      <c r="RP207" s="30"/>
      <c r="RQ207" s="30"/>
      <c r="RR207" s="30"/>
      <c r="RS207" s="30"/>
      <c r="RT207" s="30"/>
      <c r="RU207" s="30"/>
      <c r="RV207" s="30"/>
      <c r="RW207" s="30"/>
      <c r="RX207" s="30"/>
      <c r="RY207" s="30"/>
      <c r="RZ207" s="30"/>
      <c r="SA207" s="30"/>
      <c r="SB207" s="30"/>
      <c r="SC207" s="30"/>
      <c r="SD207" s="30"/>
      <c r="SE207" s="30"/>
      <c r="SF207" s="30"/>
      <c r="SG207" s="30"/>
      <c r="SH207" s="30"/>
      <c r="SI207" s="30"/>
      <c r="SJ207" s="30"/>
      <c r="SK207" s="30"/>
      <c r="SL207" s="30"/>
      <c r="SM207" s="30"/>
      <c r="SN207" s="30"/>
      <c r="SO207" s="30"/>
      <c r="SP207" s="30"/>
      <c r="SQ207" s="30"/>
      <c r="SR207" s="30"/>
      <c r="SS207" s="30"/>
      <c r="ST207" s="30"/>
      <c r="SU207" s="30"/>
      <c r="SV207" s="30"/>
      <c r="SW207" s="30"/>
      <c r="SX207" s="30"/>
      <c r="SY207" s="30"/>
      <c r="SZ207" s="30"/>
      <c r="TA207" s="30"/>
      <c r="TB207" s="30"/>
      <c r="TC207" s="30"/>
      <c r="TD207" s="30"/>
      <c r="TE207" s="30"/>
    </row>
    <row r="208" spans="1:525" s="22" customFormat="1" ht="324.75" hidden="1" customHeight="1" x14ac:dyDescent="0.25">
      <c r="A208" s="87" t="s">
        <v>529</v>
      </c>
      <c r="B208" s="42">
        <v>3222</v>
      </c>
      <c r="C208" s="87" t="s">
        <v>52</v>
      </c>
      <c r="D208" s="36" t="s">
        <v>560</v>
      </c>
      <c r="E208" s="122">
        <f t="shared" ref="E208:E209" si="85">F208+I208</f>
        <v>0</v>
      </c>
      <c r="F208" s="130"/>
      <c r="G208" s="122"/>
      <c r="H208" s="122"/>
      <c r="I208" s="122"/>
      <c r="J208" s="122">
        <f t="shared" ref="J208:J209" si="86">L208+O208</f>
        <v>0</v>
      </c>
      <c r="K208" s="122"/>
      <c r="L208" s="122"/>
      <c r="M208" s="122"/>
      <c r="N208" s="122"/>
      <c r="O208" s="122"/>
      <c r="P208" s="122">
        <f t="shared" si="83"/>
        <v>0</v>
      </c>
      <c r="Q208" s="232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</row>
    <row r="209" spans="1:525" s="24" customFormat="1" ht="350.25" hidden="1" customHeight="1" x14ac:dyDescent="0.25">
      <c r="A209" s="89"/>
      <c r="B209" s="78"/>
      <c r="C209" s="89"/>
      <c r="D209" s="77" t="s">
        <v>555</v>
      </c>
      <c r="E209" s="123">
        <f t="shared" si="85"/>
        <v>0</v>
      </c>
      <c r="F209" s="129"/>
      <c r="G209" s="123"/>
      <c r="H209" s="123"/>
      <c r="I209" s="123"/>
      <c r="J209" s="123">
        <f t="shared" si="86"/>
        <v>0</v>
      </c>
      <c r="K209" s="123"/>
      <c r="L209" s="123"/>
      <c r="M209" s="123"/>
      <c r="N209" s="123"/>
      <c r="O209" s="123"/>
      <c r="P209" s="123">
        <f t="shared" si="83"/>
        <v>0</v>
      </c>
      <c r="Q209" s="232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</row>
    <row r="210" spans="1:525" s="22" customFormat="1" ht="220.5" hidden="1" customHeight="1" x14ac:dyDescent="0.25">
      <c r="A210" s="87" t="s">
        <v>427</v>
      </c>
      <c r="B210" s="42">
        <v>3223</v>
      </c>
      <c r="C210" s="87" t="s">
        <v>52</v>
      </c>
      <c r="D210" s="36" t="str">
        <f>'дод 9'!C144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10" s="122">
        <f t="shared" si="82"/>
        <v>0</v>
      </c>
      <c r="F210" s="122"/>
      <c r="G210" s="122"/>
      <c r="H210" s="122"/>
      <c r="I210" s="122"/>
      <c r="J210" s="122">
        <f t="shared" si="84"/>
        <v>0</v>
      </c>
      <c r="K210" s="122"/>
      <c r="L210" s="122"/>
      <c r="M210" s="122"/>
      <c r="N210" s="122"/>
      <c r="O210" s="122"/>
      <c r="P210" s="122">
        <f t="shared" si="83"/>
        <v>0</v>
      </c>
      <c r="Q210" s="232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</row>
    <row r="211" spans="1:525" s="24" customFormat="1" ht="267.75" hidden="1" customHeight="1" x14ac:dyDescent="0.25">
      <c r="A211" s="89"/>
      <c r="B211" s="78"/>
      <c r="C211" s="89"/>
      <c r="D211" s="77" t="str">
        <f>'дод 9'!C145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11" s="123">
        <f t="shared" si="82"/>
        <v>0</v>
      </c>
      <c r="F211" s="123"/>
      <c r="G211" s="123"/>
      <c r="H211" s="123"/>
      <c r="I211" s="123"/>
      <c r="J211" s="123">
        <f t="shared" si="84"/>
        <v>0</v>
      </c>
      <c r="K211" s="123"/>
      <c r="L211" s="123"/>
      <c r="M211" s="123"/>
      <c r="N211" s="123"/>
      <c r="O211" s="123"/>
      <c r="P211" s="123">
        <f t="shared" si="83"/>
        <v>0</v>
      </c>
      <c r="Q211" s="232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/>
      <c r="MG211" s="30"/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30"/>
      <c r="MW211" s="30"/>
      <c r="MX211" s="30"/>
      <c r="MY211" s="30"/>
      <c r="MZ211" s="30"/>
      <c r="NA211" s="30"/>
      <c r="NB211" s="30"/>
      <c r="NC211" s="30"/>
      <c r="ND211" s="30"/>
      <c r="NE211" s="30"/>
      <c r="NF211" s="30"/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30"/>
      <c r="NY211" s="30"/>
      <c r="NZ211" s="30"/>
      <c r="OA211" s="30"/>
      <c r="OB211" s="30"/>
      <c r="OC211" s="30"/>
      <c r="OD211" s="30"/>
      <c r="OE211" s="30"/>
      <c r="OF211" s="30"/>
      <c r="OG211" s="30"/>
      <c r="OH211" s="30"/>
      <c r="OI211" s="30"/>
      <c r="OJ211" s="30"/>
      <c r="OK211" s="30"/>
      <c r="OL211" s="30"/>
      <c r="OM211" s="30"/>
      <c r="ON211" s="30"/>
      <c r="OO211" s="30"/>
      <c r="OP211" s="30"/>
      <c r="OQ211" s="30"/>
      <c r="OR211" s="30"/>
      <c r="OS211" s="30"/>
      <c r="OT211" s="30"/>
      <c r="OU211" s="30"/>
      <c r="OV211" s="30"/>
      <c r="OW211" s="30"/>
      <c r="OX211" s="30"/>
      <c r="OY211" s="30"/>
      <c r="OZ211" s="30"/>
      <c r="PA211" s="30"/>
      <c r="PB211" s="30"/>
      <c r="PC211" s="30"/>
      <c r="PD211" s="30"/>
      <c r="PE211" s="30"/>
      <c r="PF211" s="30"/>
      <c r="PG211" s="30"/>
      <c r="PH211" s="30"/>
      <c r="PI211" s="30"/>
      <c r="PJ211" s="30"/>
      <c r="PK211" s="30"/>
      <c r="PL211" s="30"/>
      <c r="PM211" s="30"/>
      <c r="PN211" s="30"/>
      <c r="PO211" s="30"/>
      <c r="PP211" s="30"/>
      <c r="PQ211" s="30"/>
      <c r="PR211" s="30"/>
      <c r="PS211" s="30"/>
      <c r="PT211" s="30"/>
      <c r="PU211" s="30"/>
      <c r="PV211" s="30"/>
      <c r="PW211" s="30"/>
      <c r="PX211" s="30"/>
      <c r="PY211" s="30"/>
      <c r="PZ211" s="30"/>
      <c r="QA211" s="30"/>
      <c r="QB211" s="30"/>
      <c r="QC211" s="30"/>
      <c r="QD211" s="30"/>
      <c r="QE211" s="30"/>
      <c r="QF211" s="30"/>
      <c r="QG211" s="30"/>
      <c r="QH211" s="30"/>
      <c r="QI211" s="30"/>
      <c r="QJ211" s="30"/>
      <c r="QK211" s="30"/>
      <c r="QL211" s="30"/>
      <c r="QM211" s="30"/>
      <c r="QN211" s="30"/>
      <c r="QO211" s="30"/>
      <c r="QP211" s="30"/>
      <c r="QQ211" s="30"/>
      <c r="QR211" s="30"/>
      <c r="QS211" s="30"/>
      <c r="QT211" s="30"/>
      <c r="QU211" s="30"/>
      <c r="QV211" s="30"/>
      <c r="QW211" s="30"/>
      <c r="QX211" s="30"/>
      <c r="QY211" s="30"/>
      <c r="QZ211" s="30"/>
      <c r="RA211" s="30"/>
      <c r="RB211" s="30"/>
      <c r="RC211" s="30"/>
      <c r="RD211" s="30"/>
      <c r="RE211" s="30"/>
      <c r="RF211" s="30"/>
      <c r="RG211" s="30"/>
      <c r="RH211" s="30"/>
      <c r="RI211" s="30"/>
      <c r="RJ211" s="30"/>
      <c r="RK211" s="30"/>
      <c r="RL211" s="30"/>
      <c r="RM211" s="30"/>
      <c r="RN211" s="30"/>
      <c r="RO211" s="30"/>
      <c r="RP211" s="30"/>
      <c r="RQ211" s="30"/>
      <c r="RR211" s="30"/>
      <c r="RS211" s="30"/>
      <c r="RT211" s="30"/>
      <c r="RU211" s="30"/>
      <c r="RV211" s="30"/>
      <c r="RW211" s="30"/>
      <c r="RX211" s="30"/>
      <c r="RY211" s="30"/>
      <c r="RZ211" s="30"/>
      <c r="SA211" s="30"/>
      <c r="SB211" s="30"/>
      <c r="SC211" s="30"/>
      <c r="SD211" s="30"/>
      <c r="SE211" s="30"/>
      <c r="SF211" s="30"/>
      <c r="SG211" s="30"/>
      <c r="SH211" s="30"/>
      <c r="SI211" s="30"/>
      <c r="SJ211" s="30"/>
      <c r="SK211" s="30"/>
      <c r="SL211" s="30"/>
      <c r="SM211" s="30"/>
      <c r="SN211" s="30"/>
      <c r="SO211" s="30"/>
      <c r="SP211" s="30"/>
      <c r="SQ211" s="30"/>
      <c r="SR211" s="30"/>
      <c r="SS211" s="30"/>
      <c r="ST211" s="30"/>
      <c r="SU211" s="30"/>
      <c r="SV211" s="30"/>
      <c r="SW211" s="30"/>
      <c r="SX211" s="30"/>
      <c r="SY211" s="30"/>
      <c r="SZ211" s="30"/>
      <c r="TA211" s="30"/>
      <c r="TB211" s="30"/>
      <c r="TC211" s="30"/>
      <c r="TD211" s="30"/>
      <c r="TE211" s="30"/>
    </row>
    <row r="212" spans="1:525" s="22" customFormat="1" ht="37.5" customHeight="1" x14ac:dyDescent="0.25">
      <c r="A212" s="56" t="s">
        <v>302</v>
      </c>
      <c r="B212" s="82" t="str">
        <f>'дод 9'!A146</f>
        <v>3241</v>
      </c>
      <c r="C212" s="82" t="str">
        <f>'дод 9'!B146</f>
        <v>1090</v>
      </c>
      <c r="D212" s="57" t="str">
        <f>'дод 9'!C146</f>
        <v>Забезпечення діяльності інших закладів у сфері соціального захисту і соціального забезпечення</v>
      </c>
      <c r="E212" s="122">
        <f t="shared" si="82"/>
        <v>5137300</v>
      </c>
      <c r="F212" s="122">
        <v>5137300</v>
      </c>
      <c r="G212" s="122">
        <v>2446700</v>
      </c>
      <c r="H212" s="122">
        <v>442700</v>
      </c>
      <c r="I212" s="122"/>
      <c r="J212" s="122">
        <f t="shared" ref="J212:J219" si="87">L212+O212</f>
        <v>0</v>
      </c>
      <c r="K212" s="122"/>
      <c r="L212" s="122"/>
      <c r="M212" s="122"/>
      <c r="N212" s="122"/>
      <c r="O212" s="122"/>
      <c r="P212" s="122">
        <f t="shared" si="83"/>
        <v>5137300</v>
      </c>
      <c r="Q212" s="232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</row>
    <row r="213" spans="1:525" s="22" customFormat="1" ht="33" customHeight="1" x14ac:dyDescent="0.25">
      <c r="A213" s="56" t="s">
        <v>350</v>
      </c>
      <c r="B213" s="82" t="str">
        <f>'дод 9'!A147</f>
        <v>3242</v>
      </c>
      <c r="C213" s="82" t="str">
        <f>'дод 9'!B147</f>
        <v>1090</v>
      </c>
      <c r="D213" s="57" t="s">
        <v>691</v>
      </c>
      <c r="E213" s="122">
        <f t="shared" si="82"/>
        <v>249773700</v>
      </c>
      <c r="F213" s="122">
        <f>249483300+290400</f>
        <v>249773700</v>
      </c>
      <c r="G213" s="122"/>
      <c r="H213" s="122"/>
      <c r="I213" s="122"/>
      <c r="J213" s="122">
        <f t="shared" si="87"/>
        <v>17735</v>
      </c>
      <c r="K213" s="122">
        <v>17735</v>
      </c>
      <c r="L213" s="122"/>
      <c r="M213" s="122"/>
      <c r="N213" s="122"/>
      <c r="O213" s="122">
        <v>17735</v>
      </c>
      <c r="P213" s="122">
        <f t="shared" si="83"/>
        <v>249791435</v>
      </c>
      <c r="Q213" s="232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</row>
    <row r="214" spans="1:525" s="24" customFormat="1" ht="15" customHeight="1" x14ac:dyDescent="0.25">
      <c r="A214" s="74"/>
      <c r="B214" s="95"/>
      <c r="C214" s="95"/>
      <c r="D214" s="75" t="s">
        <v>388</v>
      </c>
      <c r="E214" s="123">
        <f t="shared" si="82"/>
        <v>290400</v>
      </c>
      <c r="F214" s="123">
        <v>290400</v>
      </c>
      <c r="G214" s="123"/>
      <c r="H214" s="123"/>
      <c r="I214" s="123"/>
      <c r="J214" s="123">
        <f t="shared" si="87"/>
        <v>0</v>
      </c>
      <c r="K214" s="123"/>
      <c r="L214" s="123"/>
      <c r="M214" s="123"/>
      <c r="N214" s="123"/>
      <c r="O214" s="123"/>
      <c r="P214" s="123">
        <f t="shared" si="83"/>
        <v>290400</v>
      </c>
      <c r="Q214" s="232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30"/>
      <c r="KK214" s="30"/>
      <c r="KL214" s="30"/>
      <c r="KM214" s="30"/>
      <c r="KN214" s="30"/>
      <c r="KO214" s="30"/>
      <c r="KP214" s="30"/>
      <c r="KQ214" s="30"/>
      <c r="KR214" s="30"/>
      <c r="KS214" s="30"/>
      <c r="KT214" s="30"/>
      <c r="KU214" s="30"/>
      <c r="KV214" s="30"/>
      <c r="KW214" s="30"/>
      <c r="KX214" s="30"/>
      <c r="KY214" s="30"/>
      <c r="KZ214" s="30"/>
      <c r="LA214" s="30"/>
      <c r="LB214" s="30"/>
      <c r="LC214" s="30"/>
      <c r="LD214" s="30"/>
      <c r="LE214" s="30"/>
      <c r="LF214" s="30"/>
      <c r="LG214" s="30"/>
      <c r="LH214" s="30"/>
      <c r="LI214" s="30"/>
      <c r="LJ214" s="30"/>
      <c r="LK214" s="30"/>
      <c r="LL214" s="30"/>
      <c r="LM214" s="30"/>
      <c r="LN214" s="30"/>
      <c r="LO214" s="30"/>
      <c r="LP214" s="30"/>
      <c r="LQ214" s="30"/>
      <c r="LR214" s="30"/>
      <c r="LS214" s="30"/>
      <c r="LT214" s="30"/>
      <c r="LU214" s="30"/>
      <c r="LV214" s="30"/>
      <c r="LW214" s="30"/>
      <c r="LX214" s="30"/>
      <c r="LY214" s="30"/>
      <c r="LZ214" s="30"/>
      <c r="MA214" s="30"/>
      <c r="MB214" s="30"/>
      <c r="MC214" s="30"/>
      <c r="MD214" s="30"/>
      <c r="ME214" s="30"/>
      <c r="MF214" s="30"/>
      <c r="MG214" s="30"/>
      <c r="MH214" s="30"/>
      <c r="MI214" s="30"/>
      <c r="MJ214" s="30"/>
      <c r="MK214" s="30"/>
      <c r="ML214" s="30"/>
      <c r="MM214" s="30"/>
      <c r="MN214" s="30"/>
      <c r="MO214" s="30"/>
      <c r="MP214" s="30"/>
      <c r="MQ214" s="30"/>
      <c r="MR214" s="30"/>
      <c r="MS214" s="30"/>
      <c r="MT214" s="30"/>
      <c r="MU214" s="30"/>
      <c r="MV214" s="30"/>
      <c r="MW214" s="30"/>
      <c r="MX214" s="30"/>
      <c r="MY214" s="30"/>
      <c r="MZ214" s="30"/>
      <c r="NA214" s="30"/>
      <c r="NB214" s="30"/>
      <c r="NC214" s="30"/>
      <c r="ND214" s="30"/>
      <c r="NE214" s="30"/>
      <c r="NF214" s="30"/>
      <c r="NG214" s="30"/>
      <c r="NH214" s="30"/>
      <c r="NI214" s="30"/>
      <c r="NJ214" s="30"/>
      <c r="NK214" s="30"/>
      <c r="NL214" s="30"/>
      <c r="NM214" s="30"/>
      <c r="NN214" s="30"/>
      <c r="NO214" s="30"/>
      <c r="NP214" s="30"/>
      <c r="NQ214" s="30"/>
      <c r="NR214" s="30"/>
      <c r="NS214" s="30"/>
      <c r="NT214" s="30"/>
      <c r="NU214" s="30"/>
      <c r="NV214" s="30"/>
      <c r="NW214" s="30"/>
      <c r="NX214" s="30"/>
      <c r="NY214" s="30"/>
      <c r="NZ214" s="30"/>
      <c r="OA214" s="30"/>
      <c r="OB214" s="30"/>
      <c r="OC214" s="30"/>
      <c r="OD214" s="30"/>
      <c r="OE214" s="30"/>
      <c r="OF214" s="30"/>
      <c r="OG214" s="30"/>
      <c r="OH214" s="30"/>
      <c r="OI214" s="30"/>
      <c r="OJ214" s="30"/>
      <c r="OK214" s="30"/>
      <c r="OL214" s="30"/>
      <c r="OM214" s="30"/>
      <c r="ON214" s="30"/>
      <c r="OO214" s="30"/>
      <c r="OP214" s="30"/>
      <c r="OQ214" s="30"/>
      <c r="OR214" s="30"/>
      <c r="OS214" s="30"/>
      <c r="OT214" s="30"/>
      <c r="OU214" s="30"/>
      <c r="OV214" s="30"/>
      <c r="OW214" s="30"/>
      <c r="OX214" s="30"/>
      <c r="OY214" s="30"/>
      <c r="OZ214" s="30"/>
      <c r="PA214" s="30"/>
      <c r="PB214" s="30"/>
      <c r="PC214" s="30"/>
      <c r="PD214" s="30"/>
      <c r="PE214" s="30"/>
      <c r="PF214" s="30"/>
      <c r="PG214" s="30"/>
      <c r="PH214" s="30"/>
      <c r="PI214" s="30"/>
      <c r="PJ214" s="30"/>
      <c r="PK214" s="30"/>
      <c r="PL214" s="30"/>
      <c r="PM214" s="30"/>
      <c r="PN214" s="30"/>
      <c r="PO214" s="30"/>
      <c r="PP214" s="30"/>
      <c r="PQ214" s="30"/>
      <c r="PR214" s="30"/>
      <c r="PS214" s="30"/>
      <c r="PT214" s="30"/>
      <c r="PU214" s="30"/>
      <c r="PV214" s="30"/>
      <c r="PW214" s="30"/>
      <c r="PX214" s="30"/>
      <c r="PY214" s="30"/>
      <c r="PZ214" s="30"/>
      <c r="QA214" s="30"/>
      <c r="QB214" s="30"/>
      <c r="QC214" s="30"/>
      <c r="QD214" s="30"/>
      <c r="QE214" s="30"/>
      <c r="QF214" s="30"/>
      <c r="QG214" s="30"/>
      <c r="QH214" s="30"/>
      <c r="QI214" s="30"/>
      <c r="QJ214" s="30"/>
      <c r="QK214" s="30"/>
      <c r="QL214" s="30"/>
      <c r="QM214" s="30"/>
      <c r="QN214" s="30"/>
      <c r="QO214" s="30"/>
      <c r="QP214" s="30"/>
      <c r="QQ214" s="30"/>
      <c r="QR214" s="30"/>
      <c r="QS214" s="30"/>
      <c r="QT214" s="30"/>
      <c r="QU214" s="30"/>
      <c r="QV214" s="30"/>
      <c r="QW214" s="30"/>
      <c r="QX214" s="30"/>
      <c r="QY214" s="30"/>
      <c r="QZ214" s="30"/>
      <c r="RA214" s="30"/>
      <c r="RB214" s="30"/>
      <c r="RC214" s="30"/>
      <c r="RD214" s="30"/>
      <c r="RE214" s="30"/>
      <c r="RF214" s="30"/>
      <c r="RG214" s="30"/>
      <c r="RH214" s="30"/>
      <c r="RI214" s="30"/>
      <c r="RJ214" s="30"/>
      <c r="RK214" s="30"/>
      <c r="RL214" s="30"/>
      <c r="RM214" s="30"/>
      <c r="RN214" s="30"/>
      <c r="RO214" s="30"/>
      <c r="RP214" s="30"/>
      <c r="RQ214" s="30"/>
      <c r="RR214" s="30"/>
      <c r="RS214" s="30"/>
      <c r="RT214" s="30"/>
      <c r="RU214" s="30"/>
      <c r="RV214" s="30"/>
      <c r="RW214" s="30"/>
      <c r="RX214" s="30"/>
      <c r="RY214" s="30"/>
      <c r="RZ214" s="30"/>
      <c r="SA214" s="30"/>
      <c r="SB214" s="30"/>
      <c r="SC214" s="30"/>
      <c r="SD214" s="30"/>
      <c r="SE214" s="30"/>
      <c r="SF214" s="30"/>
      <c r="SG214" s="30"/>
      <c r="SH214" s="30"/>
      <c r="SI214" s="30"/>
      <c r="SJ214" s="30"/>
      <c r="SK214" s="30"/>
      <c r="SL214" s="30"/>
      <c r="SM214" s="30"/>
      <c r="SN214" s="30"/>
      <c r="SO214" s="30"/>
      <c r="SP214" s="30"/>
      <c r="SQ214" s="30"/>
      <c r="SR214" s="30"/>
      <c r="SS214" s="30"/>
      <c r="ST214" s="30"/>
      <c r="SU214" s="30"/>
      <c r="SV214" s="30"/>
      <c r="SW214" s="30"/>
      <c r="SX214" s="30"/>
      <c r="SY214" s="30"/>
      <c r="SZ214" s="30"/>
      <c r="TA214" s="30"/>
      <c r="TB214" s="30"/>
      <c r="TC214" s="30"/>
      <c r="TD214" s="30"/>
      <c r="TE214" s="30"/>
    </row>
    <row r="215" spans="1:525" s="22" customFormat="1" ht="31.5" hidden="1" customHeight="1" x14ac:dyDescent="0.25">
      <c r="A215" s="56" t="s">
        <v>408</v>
      </c>
      <c r="B215" s="82">
        <v>7323</v>
      </c>
      <c r="C215" s="56" t="s">
        <v>110</v>
      </c>
      <c r="D215" s="6" t="str">
        <f>'дод 9'!C191</f>
        <v>Будівництво1 установ та закладів соціальної сфери</v>
      </c>
      <c r="E215" s="122">
        <f t="shared" si="82"/>
        <v>0</v>
      </c>
      <c r="F215" s="122"/>
      <c r="G215" s="122"/>
      <c r="H215" s="122"/>
      <c r="I215" s="122"/>
      <c r="J215" s="122">
        <f t="shared" si="87"/>
        <v>0</v>
      </c>
      <c r="K215" s="122"/>
      <c r="L215" s="122"/>
      <c r="M215" s="122"/>
      <c r="N215" s="122"/>
      <c r="O215" s="122"/>
      <c r="P215" s="122">
        <f t="shared" si="83"/>
        <v>0</v>
      </c>
      <c r="Q215" s="232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</row>
    <row r="216" spans="1:525" s="22" customFormat="1" ht="15.75" x14ac:dyDescent="0.25">
      <c r="A216" s="56" t="s">
        <v>567</v>
      </c>
      <c r="B216" s="82">
        <v>7640</v>
      </c>
      <c r="C216" s="37" t="s">
        <v>85</v>
      </c>
      <c r="D216" s="3" t="s">
        <v>413</v>
      </c>
      <c r="E216" s="122">
        <f t="shared" si="82"/>
        <v>70000</v>
      </c>
      <c r="F216" s="122">
        <v>70000</v>
      </c>
      <c r="G216" s="122"/>
      <c r="H216" s="122"/>
      <c r="I216" s="122"/>
      <c r="J216" s="122">
        <f t="shared" si="87"/>
        <v>26000</v>
      </c>
      <c r="K216" s="122">
        <v>26000</v>
      </c>
      <c r="L216" s="122"/>
      <c r="M216" s="122"/>
      <c r="N216" s="122"/>
      <c r="O216" s="122">
        <v>26000</v>
      </c>
      <c r="P216" s="122">
        <f t="shared" si="83"/>
        <v>96000</v>
      </c>
      <c r="Q216" s="232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</row>
    <row r="217" spans="1:525" s="22" customFormat="1" ht="66" hidden="1" customHeight="1" x14ac:dyDescent="0.25">
      <c r="A217" s="56" t="s">
        <v>607</v>
      </c>
      <c r="B217" s="82">
        <f>'дод 9'!A258</f>
        <v>8751</v>
      </c>
      <c r="C217" s="82">
        <f>'дод 9'!B258</f>
        <v>1070</v>
      </c>
      <c r="D217" s="97" t="str">
        <f>'дод 9'!C258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17" s="122">
        <f>F217</f>
        <v>0</v>
      </c>
      <c r="F217" s="122"/>
      <c r="G217" s="122"/>
      <c r="H217" s="122"/>
      <c r="I217" s="122"/>
      <c r="J217" s="122">
        <f t="shared" ref="J217" si="88">L217+O217</f>
        <v>0</v>
      </c>
      <c r="K217" s="122"/>
      <c r="L217" s="122"/>
      <c r="M217" s="122"/>
      <c r="N217" s="122"/>
      <c r="O217" s="122"/>
      <c r="P217" s="122">
        <f t="shared" ref="P217" si="89">E217+J217</f>
        <v>0</v>
      </c>
      <c r="Q217" s="232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</row>
    <row r="218" spans="1:525" s="22" customFormat="1" ht="38.25" hidden="1" customHeight="1" x14ac:dyDescent="0.25">
      <c r="A218" s="87" t="s">
        <v>601</v>
      </c>
      <c r="B218" s="42">
        <v>8775</v>
      </c>
      <c r="C218" s="87" t="s">
        <v>92</v>
      </c>
      <c r="D218" s="36" t="s">
        <v>598</v>
      </c>
      <c r="E218" s="122">
        <f>F218</f>
        <v>0</v>
      </c>
      <c r="F218" s="122"/>
      <c r="G218" s="122"/>
      <c r="H218" s="122"/>
      <c r="I218" s="122"/>
      <c r="J218" s="122">
        <f t="shared" si="87"/>
        <v>0</v>
      </c>
      <c r="K218" s="122"/>
      <c r="L218" s="122"/>
      <c r="M218" s="122"/>
      <c r="N218" s="122"/>
      <c r="O218" s="122"/>
      <c r="P218" s="122">
        <f t="shared" si="83"/>
        <v>0</v>
      </c>
      <c r="Q218" s="232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</row>
    <row r="219" spans="1:525" s="22" customFormat="1" ht="22.5" hidden="1" customHeight="1" x14ac:dyDescent="0.25">
      <c r="A219" s="56" t="s">
        <v>262</v>
      </c>
      <c r="B219" s="82" t="str">
        <f>'дод 9'!A271</f>
        <v>9770</v>
      </c>
      <c r="C219" s="82" t="str">
        <f>'дод 9'!B271</f>
        <v>0180</v>
      </c>
      <c r="D219" s="57" t="str">
        <f>'дод 9'!C271</f>
        <v>Інші субвенції з місцевого бюджету</v>
      </c>
      <c r="E219" s="122">
        <f t="shared" si="82"/>
        <v>0</v>
      </c>
      <c r="F219" s="122"/>
      <c r="G219" s="122"/>
      <c r="H219" s="122"/>
      <c r="I219" s="122"/>
      <c r="J219" s="122">
        <f t="shared" si="87"/>
        <v>0</v>
      </c>
      <c r="K219" s="122"/>
      <c r="L219" s="122"/>
      <c r="M219" s="122"/>
      <c r="N219" s="122"/>
      <c r="O219" s="122"/>
      <c r="P219" s="122">
        <f t="shared" si="83"/>
        <v>0</v>
      </c>
      <c r="Q219" s="23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</row>
    <row r="220" spans="1:525" s="27" customFormat="1" ht="31.5" x14ac:dyDescent="0.25">
      <c r="A220" s="90" t="s">
        <v>185</v>
      </c>
      <c r="B220" s="39"/>
      <c r="C220" s="39"/>
      <c r="D220" s="91" t="s">
        <v>358</v>
      </c>
      <c r="E220" s="120">
        <f>E221</f>
        <v>6439025</v>
      </c>
      <c r="F220" s="120">
        <f t="shared" ref="F220:J220" si="90">F221</f>
        <v>6439025</v>
      </c>
      <c r="G220" s="120">
        <f t="shared" si="90"/>
        <v>4800200</v>
      </c>
      <c r="H220" s="120">
        <f t="shared" si="90"/>
        <v>110800</v>
      </c>
      <c r="I220" s="120">
        <f t="shared" si="90"/>
        <v>0</v>
      </c>
      <c r="J220" s="120">
        <f t="shared" si="90"/>
        <v>0</v>
      </c>
      <c r="K220" s="120">
        <f t="shared" ref="K220" si="91">K221</f>
        <v>0</v>
      </c>
      <c r="L220" s="120">
        <f t="shared" ref="L220" si="92">L221</f>
        <v>0</v>
      </c>
      <c r="M220" s="120">
        <f t="shared" ref="M220" si="93">M221</f>
        <v>0</v>
      </c>
      <c r="N220" s="120">
        <f t="shared" ref="N220" si="94">N221</f>
        <v>0</v>
      </c>
      <c r="O220" s="120">
        <f t="shared" ref="O220:P220" si="95">O221</f>
        <v>0</v>
      </c>
      <c r="P220" s="120">
        <f t="shared" si="95"/>
        <v>6439025</v>
      </c>
      <c r="Q220" s="2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  <c r="IU220" s="32"/>
      <c r="IV220" s="32"/>
      <c r="IW220" s="32"/>
      <c r="IX220" s="32"/>
      <c r="IY220" s="32"/>
      <c r="IZ220" s="32"/>
      <c r="JA220" s="32"/>
      <c r="JB220" s="32"/>
      <c r="JC220" s="32"/>
      <c r="JD220" s="32"/>
      <c r="JE220" s="32"/>
      <c r="JF220" s="32"/>
      <c r="JG220" s="32"/>
      <c r="JH220" s="32"/>
      <c r="JI220" s="32"/>
      <c r="JJ220" s="32"/>
      <c r="JK220" s="32"/>
      <c r="JL220" s="32"/>
      <c r="JM220" s="32"/>
      <c r="JN220" s="32"/>
      <c r="JO220" s="32"/>
      <c r="JP220" s="32"/>
      <c r="JQ220" s="32"/>
      <c r="JR220" s="32"/>
      <c r="JS220" s="32"/>
      <c r="JT220" s="32"/>
      <c r="JU220" s="32"/>
      <c r="JV220" s="32"/>
      <c r="JW220" s="32"/>
      <c r="JX220" s="32"/>
      <c r="JY220" s="32"/>
      <c r="JZ220" s="32"/>
      <c r="KA220" s="32"/>
      <c r="KB220" s="32"/>
      <c r="KC220" s="32"/>
      <c r="KD220" s="32"/>
      <c r="KE220" s="32"/>
      <c r="KF220" s="32"/>
      <c r="KG220" s="32"/>
      <c r="KH220" s="32"/>
      <c r="KI220" s="32"/>
      <c r="KJ220" s="32"/>
      <c r="KK220" s="32"/>
      <c r="KL220" s="32"/>
      <c r="KM220" s="32"/>
      <c r="KN220" s="32"/>
      <c r="KO220" s="32"/>
      <c r="KP220" s="32"/>
      <c r="KQ220" s="32"/>
      <c r="KR220" s="32"/>
      <c r="KS220" s="32"/>
      <c r="KT220" s="32"/>
      <c r="KU220" s="32"/>
      <c r="KV220" s="32"/>
      <c r="KW220" s="32"/>
      <c r="KX220" s="32"/>
      <c r="KY220" s="32"/>
      <c r="KZ220" s="32"/>
      <c r="LA220" s="32"/>
      <c r="LB220" s="32"/>
      <c r="LC220" s="32"/>
      <c r="LD220" s="32"/>
      <c r="LE220" s="32"/>
      <c r="LF220" s="32"/>
      <c r="LG220" s="32"/>
      <c r="LH220" s="32"/>
      <c r="LI220" s="32"/>
      <c r="LJ220" s="32"/>
      <c r="LK220" s="32"/>
      <c r="LL220" s="32"/>
      <c r="LM220" s="32"/>
      <c r="LN220" s="32"/>
      <c r="LO220" s="32"/>
      <c r="LP220" s="32"/>
      <c r="LQ220" s="32"/>
      <c r="LR220" s="32"/>
      <c r="LS220" s="32"/>
      <c r="LT220" s="32"/>
      <c r="LU220" s="32"/>
      <c r="LV220" s="32"/>
      <c r="LW220" s="32"/>
      <c r="LX220" s="32"/>
      <c r="LY220" s="32"/>
      <c r="LZ220" s="32"/>
      <c r="MA220" s="32"/>
      <c r="MB220" s="32"/>
      <c r="MC220" s="32"/>
      <c r="MD220" s="32"/>
      <c r="ME220" s="32"/>
      <c r="MF220" s="32"/>
      <c r="MG220" s="32"/>
      <c r="MH220" s="32"/>
      <c r="MI220" s="32"/>
      <c r="MJ220" s="32"/>
      <c r="MK220" s="32"/>
      <c r="ML220" s="32"/>
      <c r="MM220" s="32"/>
      <c r="MN220" s="32"/>
      <c r="MO220" s="32"/>
      <c r="MP220" s="32"/>
      <c r="MQ220" s="32"/>
      <c r="MR220" s="32"/>
      <c r="MS220" s="32"/>
      <c r="MT220" s="32"/>
      <c r="MU220" s="32"/>
      <c r="MV220" s="32"/>
      <c r="MW220" s="32"/>
      <c r="MX220" s="32"/>
      <c r="MY220" s="32"/>
      <c r="MZ220" s="32"/>
      <c r="NA220" s="32"/>
      <c r="NB220" s="32"/>
      <c r="NC220" s="32"/>
      <c r="ND220" s="32"/>
      <c r="NE220" s="32"/>
      <c r="NF220" s="32"/>
      <c r="NG220" s="32"/>
      <c r="NH220" s="32"/>
      <c r="NI220" s="32"/>
      <c r="NJ220" s="32"/>
      <c r="NK220" s="32"/>
      <c r="NL220" s="32"/>
      <c r="NM220" s="32"/>
      <c r="NN220" s="32"/>
      <c r="NO220" s="32"/>
      <c r="NP220" s="32"/>
      <c r="NQ220" s="32"/>
      <c r="NR220" s="32"/>
      <c r="NS220" s="32"/>
      <c r="NT220" s="32"/>
      <c r="NU220" s="32"/>
      <c r="NV220" s="32"/>
      <c r="NW220" s="32"/>
      <c r="NX220" s="32"/>
      <c r="NY220" s="32"/>
      <c r="NZ220" s="32"/>
      <c r="OA220" s="32"/>
      <c r="OB220" s="32"/>
      <c r="OC220" s="32"/>
      <c r="OD220" s="32"/>
      <c r="OE220" s="32"/>
      <c r="OF220" s="32"/>
      <c r="OG220" s="32"/>
      <c r="OH220" s="32"/>
      <c r="OI220" s="32"/>
      <c r="OJ220" s="32"/>
      <c r="OK220" s="32"/>
      <c r="OL220" s="32"/>
      <c r="OM220" s="32"/>
      <c r="ON220" s="32"/>
      <c r="OO220" s="32"/>
      <c r="OP220" s="32"/>
      <c r="OQ220" s="32"/>
      <c r="OR220" s="32"/>
      <c r="OS220" s="32"/>
      <c r="OT220" s="32"/>
      <c r="OU220" s="32"/>
      <c r="OV220" s="32"/>
      <c r="OW220" s="32"/>
      <c r="OX220" s="32"/>
      <c r="OY220" s="32"/>
      <c r="OZ220" s="32"/>
      <c r="PA220" s="32"/>
      <c r="PB220" s="32"/>
      <c r="PC220" s="32"/>
      <c r="PD220" s="32"/>
      <c r="PE220" s="32"/>
      <c r="PF220" s="32"/>
      <c r="PG220" s="32"/>
      <c r="PH220" s="32"/>
      <c r="PI220" s="32"/>
      <c r="PJ220" s="32"/>
      <c r="PK220" s="32"/>
      <c r="PL220" s="32"/>
      <c r="PM220" s="32"/>
      <c r="PN220" s="32"/>
      <c r="PO220" s="32"/>
      <c r="PP220" s="32"/>
      <c r="PQ220" s="32"/>
      <c r="PR220" s="32"/>
      <c r="PS220" s="32"/>
      <c r="PT220" s="32"/>
      <c r="PU220" s="32"/>
      <c r="PV220" s="32"/>
      <c r="PW220" s="32"/>
      <c r="PX220" s="32"/>
      <c r="PY220" s="32"/>
      <c r="PZ220" s="32"/>
      <c r="QA220" s="32"/>
      <c r="QB220" s="32"/>
      <c r="QC220" s="32"/>
      <c r="QD220" s="32"/>
      <c r="QE220" s="32"/>
      <c r="QF220" s="32"/>
      <c r="QG220" s="32"/>
      <c r="QH220" s="32"/>
      <c r="QI220" s="32"/>
      <c r="QJ220" s="32"/>
      <c r="QK220" s="32"/>
      <c r="QL220" s="32"/>
      <c r="QM220" s="32"/>
      <c r="QN220" s="32"/>
      <c r="QO220" s="32"/>
      <c r="QP220" s="32"/>
      <c r="QQ220" s="32"/>
      <c r="QR220" s="32"/>
      <c r="QS220" s="32"/>
      <c r="QT220" s="32"/>
      <c r="QU220" s="32"/>
      <c r="QV220" s="32"/>
      <c r="QW220" s="32"/>
      <c r="QX220" s="32"/>
      <c r="QY220" s="32"/>
      <c r="QZ220" s="32"/>
      <c r="RA220" s="32"/>
      <c r="RB220" s="32"/>
      <c r="RC220" s="32"/>
      <c r="RD220" s="32"/>
      <c r="RE220" s="32"/>
      <c r="RF220" s="32"/>
      <c r="RG220" s="32"/>
      <c r="RH220" s="32"/>
      <c r="RI220" s="32"/>
      <c r="RJ220" s="32"/>
      <c r="RK220" s="32"/>
      <c r="RL220" s="32"/>
      <c r="RM220" s="32"/>
      <c r="RN220" s="32"/>
      <c r="RO220" s="32"/>
      <c r="RP220" s="32"/>
      <c r="RQ220" s="32"/>
      <c r="RR220" s="32"/>
      <c r="RS220" s="32"/>
      <c r="RT220" s="32"/>
      <c r="RU220" s="32"/>
      <c r="RV220" s="32"/>
      <c r="RW220" s="32"/>
      <c r="RX220" s="32"/>
      <c r="RY220" s="32"/>
      <c r="RZ220" s="32"/>
      <c r="SA220" s="32"/>
      <c r="SB220" s="32"/>
      <c r="SC220" s="32"/>
      <c r="SD220" s="32"/>
      <c r="SE220" s="32"/>
      <c r="SF220" s="32"/>
      <c r="SG220" s="32"/>
      <c r="SH220" s="32"/>
      <c r="SI220" s="32"/>
      <c r="SJ220" s="32"/>
      <c r="SK220" s="32"/>
      <c r="SL220" s="32"/>
      <c r="SM220" s="32"/>
      <c r="SN220" s="32"/>
      <c r="SO220" s="32"/>
      <c r="SP220" s="32"/>
      <c r="SQ220" s="32"/>
      <c r="SR220" s="32"/>
      <c r="SS220" s="32"/>
      <c r="ST220" s="32"/>
      <c r="SU220" s="32"/>
      <c r="SV220" s="32"/>
      <c r="SW220" s="32"/>
      <c r="SX220" s="32"/>
      <c r="SY220" s="32"/>
      <c r="SZ220" s="32"/>
      <c r="TA220" s="32"/>
      <c r="TB220" s="32"/>
      <c r="TC220" s="32"/>
      <c r="TD220" s="32"/>
      <c r="TE220" s="32"/>
    </row>
    <row r="221" spans="1:525" s="34" customFormat="1" ht="31.5" x14ac:dyDescent="0.25">
      <c r="A221" s="92" t="s">
        <v>186</v>
      </c>
      <c r="B221" s="66"/>
      <c r="C221" s="66"/>
      <c r="D221" s="68" t="s">
        <v>358</v>
      </c>
      <c r="E221" s="121">
        <f>E223+E224+E225+E227+E226</f>
        <v>6439025</v>
      </c>
      <c r="F221" s="121">
        <f t="shared" ref="F221:P221" si="96">F223+F224+F225+F227+F226</f>
        <v>6439025</v>
      </c>
      <c r="G221" s="121">
        <f t="shared" si="96"/>
        <v>4800200</v>
      </c>
      <c r="H221" s="121">
        <f t="shared" si="96"/>
        <v>110800</v>
      </c>
      <c r="I221" s="121">
        <f t="shared" si="96"/>
        <v>0</v>
      </c>
      <c r="J221" s="121">
        <f t="shared" si="96"/>
        <v>0</v>
      </c>
      <c r="K221" s="121">
        <f t="shared" si="96"/>
        <v>0</v>
      </c>
      <c r="L221" s="121">
        <f t="shared" si="96"/>
        <v>0</v>
      </c>
      <c r="M221" s="121">
        <f t="shared" si="96"/>
        <v>0</v>
      </c>
      <c r="N221" s="121">
        <f t="shared" si="96"/>
        <v>0</v>
      </c>
      <c r="O221" s="121">
        <f t="shared" si="96"/>
        <v>0</v>
      </c>
      <c r="P221" s="121">
        <f t="shared" si="96"/>
        <v>6439025</v>
      </c>
      <c r="Q221" s="232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  <c r="QA221" s="33"/>
      <c r="QB221" s="33"/>
      <c r="QC221" s="33"/>
      <c r="QD221" s="33"/>
      <c r="QE221" s="33"/>
      <c r="QF221" s="33"/>
      <c r="QG221" s="33"/>
      <c r="QH221" s="33"/>
      <c r="QI221" s="33"/>
      <c r="QJ221" s="33"/>
      <c r="QK221" s="33"/>
      <c r="QL221" s="33"/>
      <c r="QM221" s="33"/>
      <c r="QN221" s="33"/>
      <c r="QO221" s="33"/>
      <c r="QP221" s="33"/>
      <c r="QQ221" s="33"/>
      <c r="QR221" s="33"/>
      <c r="QS221" s="33"/>
      <c r="QT221" s="33"/>
      <c r="QU221" s="33"/>
      <c r="QV221" s="33"/>
      <c r="QW221" s="33"/>
      <c r="QX221" s="33"/>
      <c r="QY221" s="33"/>
      <c r="QZ221" s="33"/>
      <c r="RA221" s="33"/>
      <c r="RB221" s="33"/>
      <c r="RC221" s="33"/>
      <c r="RD221" s="33"/>
      <c r="RE221" s="33"/>
      <c r="RF221" s="33"/>
      <c r="RG221" s="33"/>
      <c r="RH221" s="33"/>
      <c r="RI221" s="33"/>
      <c r="RJ221" s="33"/>
      <c r="RK221" s="33"/>
      <c r="RL221" s="33"/>
      <c r="RM221" s="33"/>
      <c r="RN221" s="33"/>
      <c r="RO221" s="33"/>
      <c r="RP221" s="33"/>
      <c r="RQ221" s="33"/>
      <c r="RR221" s="33"/>
      <c r="RS221" s="33"/>
      <c r="RT221" s="33"/>
      <c r="RU221" s="33"/>
      <c r="RV221" s="33"/>
      <c r="RW221" s="33"/>
      <c r="RX221" s="33"/>
      <c r="RY221" s="33"/>
      <c r="RZ221" s="33"/>
      <c r="SA221" s="33"/>
      <c r="SB221" s="33"/>
      <c r="SC221" s="33"/>
      <c r="SD221" s="33"/>
      <c r="SE221" s="33"/>
      <c r="SF221" s="33"/>
      <c r="SG221" s="33"/>
      <c r="SH221" s="33"/>
      <c r="SI221" s="33"/>
      <c r="SJ221" s="33"/>
      <c r="SK221" s="33"/>
      <c r="SL221" s="33"/>
      <c r="SM221" s="33"/>
      <c r="SN221" s="33"/>
      <c r="SO221" s="33"/>
      <c r="SP221" s="33"/>
      <c r="SQ221" s="33"/>
      <c r="SR221" s="33"/>
      <c r="SS221" s="33"/>
      <c r="ST221" s="33"/>
      <c r="SU221" s="33"/>
      <c r="SV221" s="33"/>
      <c r="SW221" s="33"/>
      <c r="SX221" s="33"/>
      <c r="SY221" s="33"/>
      <c r="SZ221" s="33"/>
      <c r="TA221" s="33"/>
      <c r="TB221" s="33"/>
      <c r="TC221" s="33"/>
      <c r="TD221" s="33"/>
      <c r="TE221" s="33"/>
    </row>
    <row r="222" spans="1:525" s="34" customFormat="1" ht="141.75" hidden="1" customHeight="1" x14ac:dyDescent="0.25">
      <c r="A222" s="92"/>
      <c r="B222" s="66"/>
      <c r="C222" s="66"/>
      <c r="D222" s="114" t="s">
        <v>561</v>
      </c>
      <c r="E222" s="121">
        <f>E228</f>
        <v>0</v>
      </c>
      <c r="F222" s="121">
        <f t="shared" ref="F222:P222" si="97">F228</f>
        <v>0</v>
      </c>
      <c r="G222" s="121">
        <f t="shared" si="97"/>
        <v>0</v>
      </c>
      <c r="H222" s="121">
        <f t="shared" si="97"/>
        <v>0</v>
      </c>
      <c r="I222" s="121">
        <f t="shared" si="97"/>
        <v>0</v>
      </c>
      <c r="J222" s="121">
        <f t="shared" si="97"/>
        <v>0</v>
      </c>
      <c r="K222" s="121">
        <f t="shared" si="97"/>
        <v>0</v>
      </c>
      <c r="L222" s="121">
        <f t="shared" si="97"/>
        <v>0</v>
      </c>
      <c r="M222" s="121">
        <f t="shared" si="97"/>
        <v>0</v>
      </c>
      <c r="N222" s="121">
        <f t="shared" si="97"/>
        <v>0</v>
      </c>
      <c r="O222" s="121">
        <f t="shared" si="97"/>
        <v>0</v>
      </c>
      <c r="P222" s="121">
        <f t="shared" si="97"/>
        <v>0</v>
      </c>
      <c r="Q222" s="232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  <c r="QA222" s="33"/>
      <c r="QB222" s="33"/>
      <c r="QC222" s="33"/>
      <c r="QD222" s="33"/>
      <c r="QE222" s="33"/>
      <c r="QF222" s="33"/>
      <c r="QG222" s="33"/>
      <c r="QH222" s="33"/>
      <c r="QI222" s="33"/>
      <c r="QJ222" s="33"/>
      <c r="QK222" s="33"/>
      <c r="QL222" s="33"/>
      <c r="QM222" s="33"/>
      <c r="QN222" s="33"/>
      <c r="QO222" s="33"/>
      <c r="QP222" s="33"/>
      <c r="QQ222" s="33"/>
      <c r="QR222" s="33"/>
      <c r="QS222" s="33"/>
      <c r="QT222" s="33"/>
      <c r="QU222" s="33"/>
      <c r="QV222" s="33"/>
      <c r="QW222" s="33"/>
      <c r="QX222" s="33"/>
      <c r="QY222" s="33"/>
      <c r="QZ222" s="33"/>
      <c r="RA222" s="33"/>
      <c r="RB222" s="33"/>
      <c r="RC222" s="33"/>
      <c r="RD222" s="33"/>
      <c r="RE222" s="33"/>
      <c r="RF222" s="33"/>
      <c r="RG222" s="33"/>
      <c r="RH222" s="33"/>
      <c r="RI222" s="33"/>
      <c r="RJ222" s="33"/>
      <c r="RK222" s="33"/>
      <c r="RL222" s="33"/>
      <c r="RM222" s="33"/>
      <c r="RN222" s="33"/>
      <c r="RO222" s="33"/>
      <c r="RP222" s="33"/>
      <c r="RQ222" s="33"/>
      <c r="RR222" s="33"/>
      <c r="RS222" s="33"/>
      <c r="RT222" s="33"/>
      <c r="RU222" s="33"/>
      <c r="RV222" s="33"/>
      <c r="RW222" s="33"/>
      <c r="RX222" s="33"/>
      <c r="RY222" s="33"/>
      <c r="RZ222" s="33"/>
      <c r="SA222" s="33"/>
      <c r="SB222" s="33"/>
      <c r="SC222" s="33"/>
      <c r="SD222" s="33"/>
      <c r="SE222" s="33"/>
      <c r="SF222" s="33"/>
      <c r="SG222" s="33"/>
      <c r="SH222" s="33"/>
      <c r="SI222" s="33"/>
      <c r="SJ222" s="33"/>
      <c r="SK222" s="33"/>
      <c r="SL222" s="33"/>
      <c r="SM222" s="33"/>
      <c r="SN222" s="33"/>
      <c r="SO222" s="33"/>
      <c r="SP222" s="33"/>
      <c r="SQ222" s="33"/>
      <c r="SR222" s="33"/>
      <c r="SS222" s="33"/>
      <c r="ST222" s="33"/>
      <c r="SU222" s="33"/>
      <c r="SV222" s="33"/>
      <c r="SW222" s="33"/>
      <c r="SX222" s="33"/>
      <c r="SY222" s="33"/>
      <c r="SZ222" s="33"/>
      <c r="TA222" s="33"/>
      <c r="TB222" s="33"/>
      <c r="TC222" s="33"/>
      <c r="TD222" s="33"/>
      <c r="TE222" s="33"/>
    </row>
    <row r="223" spans="1:525" s="22" customFormat="1" ht="47.25" x14ac:dyDescent="0.25">
      <c r="A223" s="56" t="s">
        <v>187</v>
      </c>
      <c r="B223" s="82" t="str">
        <f>'дод 9'!A17</f>
        <v>0160</v>
      </c>
      <c r="C223" s="82" t="str">
        <f>'дод 9'!B17</f>
        <v>0111</v>
      </c>
      <c r="D223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23" s="122">
        <f t="shared" ref="E223:E228" si="98">F223+I223</f>
        <v>6185200</v>
      </c>
      <c r="F223" s="122">
        <v>6185200</v>
      </c>
      <c r="G223" s="122">
        <v>4800200</v>
      </c>
      <c r="H223" s="122">
        <v>110800</v>
      </c>
      <c r="I223" s="122"/>
      <c r="J223" s="122">
        <f>L223+O223</f>
        <v>0</v>
      </c>
      <c r="K223" s="122">
        <f>12000-12000</f>
        <v>0</v>
      </c>
      <c r="L223" s="122"/>
      <c r="M223" s="122"/>
      <c r="N223" s="122"/>
      <c r="O223" s="122">
        <f>12000-12000</f>
        <v>0</v>
      </c>
      <c r="P223" s="122">
        <f t="shared" ref="P223:P228" si="99">E223+J223</f>
        <v>6185200</v>
      </c>
      <c r="Q223" s="23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</row>
    <row r="224" spans="1:525" s="22" customFormat="1" ht="66" customHeight="1" x14ac:dyDescent="0.25">
      <c r="A224" s="56" t="s">
        <v>329</v>
      </c>
      <c r="B224" s="82">
        <v>3111</v>
      </c>
      <c r="C224" s="82">
        <v>1040</v>
      </c>
      <c r="D224" s="36" t="str">
        <f>'дод 9'!C124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24" s="122">
        <f t="shared" si="98"/>
        <v>105000</v>
      </c>
      <c r="F224" s="122">
        <v>105000</v>
      </c>
      <c r="G224" s="122"/>
      <c r="H224" s="122"/>
      <c r="I224" s="122"/>
      <c r="J224" s="122">
        <f t="shared" ref="J224:J228" si="100">L224+O224</f>
        <v>0</v>
      </c>
      <c r="K224" s="122">
        <f>21140-21140</f>
        <v>0</v>
      </c>
      <c r="L224" s="122"/>
      <c r="M224" s="122"/>
      <c r="N224" s="122"/>
      <c r="O224" s="122">
        <f>21140-21140</f>
        <v>0</v>
      </c>
      <c r="P224" s="122">
        <f t="shared" si="99"/>
        <v>105000</v>
      </c>
      <c r="Q224" s="232">
        <v>22</v>
      </c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</row>
    <row r="225" spans="1:525" s="22" customFormat="1" ht="31.5" customHeight="1" x14ac:dyDescent="0.25">
      <c r="A225" s="56" t="s">
        <v>188</v>
      </c>
      <c r="B225" s="82" t="str">
        <f>'дод 9'!A125</f>
        <v>3112</v>
      </c>
      <c r="C225" s="82" t="str">
        <f>'дод 9'!B125</f>
        <v>1040</v>
      </c>
      <c r="D225" s="57" t="str">
        <f>'дод 9'!C125</f>
        <v>Заходи державної політики з питань дітей та їх соціального захисту</v>
      </c>
      <c r="E225" s="122">
        <f t="shared" si="98"/>
        <v>148825</v>
      </c>
      <c r="F225" s="122">
        <f>25525+123300</f>
        <v>148825</v>
      </c>
      <c r="G225" s="122"/>
      <c r="H225" s="122"/>
      <c r="I225" s="122"/>
      <c r="J225" s="122">
        <f t="shared" si="100"/>
        <v>0</v>
      </c>
      <c r="K225" s="122"/>
      <c r="L225" s="122"/>
      <c r="M225" s="122"/>
      <c r="N225" s="122"/>
      <c r="O225" s="122"/>
      <c r="P225" s="122">
        <f t="shared" si="99"/>
        <v>148825</v>
      </c>
      <c r="Q225" s="23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</row>
    <row r="226" spans="1:525" s="22" customFormat="1" ht="31.5" hidden="1" customHeight="1" x14ac:dyDescent="0.25">
      <c r="A226" s="56" t="s">
        <v>571</v>
      </c>
      <c r="B226" s="82">
        <v>3242</v>
      </c>
      <c r="C226" s="37" t="s">
        <v>55</v>
      </c>
      <c r="D226" s="3" t="s">
        <v>403</v>
      </c>
      <c r="E226" s="122">
        <f t="shared" si="98"/>
        <v>0</v>
      </c>
      <c r="F226" s="122"/>
      <c r="G226" s="122"/>
      <c r="H226" s="122"/>
      <c r="I226" s="122"/>
      <c r="J226" s="122">
        <f t="shared" si="100"/>
        <v>0</v>
      </c>
      <c r="K226" s="122"/>
      <c r="L226" s="122"/>
      <c r="M226" s="122"/>
      <c r="N226" s="122"/>
      <c r="O226" s="122"/>
      <c r="P226" s="122">
        <f t="shared" si="99"/>
        <v>0</v>
      </c>
      <c r="Q226" s="232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</row>
    <row r="227" spans="1:525" s="22" customFormat="1" ht="94.5" hidden="1" customHeight="1" x14ac:dyDescent="0.25">
      <c r="A227" s="56" t="s">
        <v>424</v>
      </c>
      <c r="B227" s="82">
        <v>6083</v>
      </c>
      <c r="C227" s="56" t="s">
        <v>67</v>
      </c>
      <c r="D227" s="11" t="s">
        <v>425</v>
      </c>
      <c r="E227" s="122">
        <f t="shared" si="98"/>
        <v>0</v>
      </c>
      <c r="F227" s="122"/>
      <c r="G227" s="122"/>
      <c r="H227" s="122"/>
      <c r="I227" s="122"/>
      <c r="J227" s="122">
        <f t="shared" si="100"/>
        <v>0</v>
      </c>
      <c r="K227" s="122"/>
      <c r="L227" s="122"/>
      <c r="M227" s="122"/>
      <c r="N227" s="122"/>
      <c r="O227" s="122"/>
      <c r="P227" s="122">
        <f t="shared" si="99"/>
        <v>0</v>
      </c>
      <c r="Q227" s="232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</row>
    <row r="228" spans="1:525" s="24" customFormat="1" ht="138.75" hidden="1" customHeight="1" x14ac:dyDescent="0.25">
      <c r="A228" s="74"/>
      <c r="B228" s="95"/>
      <c r="C228" s="74"/>
      <c r="D228" s="80" t="s">
        <v>561</v>
      </c>
      <c r="E228" s="122">
        <f t="shared" si="98"/>
        <v>0</v>
      </c>
      <c r="F228" s="123"/>
      <c r="G228" s="123"/>
      <c r="H228" s="123"/>
      <c r="I228" s="123"/>
      <c r="J228" s="122">
        <f t="shared" si="100"/>
        <v>0</v>
      </c>
      <c r="K228" s="123"/>
      <c r="L228" s="123"/>
      <c r="M228" s="123"/>
      <c r="N228" s="123"/>
      <c r="O228" s="123"/>
      <c r="P228" s="122">
        <f t="shared" si="99"/>
        <v>0</v>
      </c>
      <c r="Q228" s="232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</row>
    <row r="229" spans="1:525" s="27" customFormat="1" ht="22.5" customHeight="1" x14ac:dyDescent="0.25">
      <c r="A229" s="94" t="s">
        <v>25</v>
      </c>
      <c r="B229" s="96"/>
      <c r="C229" s="96"/>
      <c r="D229" s="91" t="s">
        <v>330</v>
      </c>
      <c r="E229" s="120">
        <f>E230</f>
        <v>84202150</v>
      </c>
      <c r="F229" s="120">
        <f t="shared" ref="F229:J229" si="101">F230</f>
        <v>84202150</v>
      </c>
      <c r="G229" s="120">
        <f t="shared" si="101"/>
        <v>62701800</v>
      </c>
      <c r="H229" s="120">
        <f t="shared" si="101"/>
        <v>4646750</v>
      </c>
      <c r="I229" s="120">
        <f t="shared" si="101"/>
        <v>0</v>
      </c>
      <c r="J229" s="120">
        <f t="shared" si="101"/>
        <v>3554410</v>
      </c>
      <c r="K229" s="120">
        <f t="shared" ref="K229" si="102">K230</f>
        <v>600000</v>
      </c>
      <c r="L229" s="120">
        <f t="shared" ref="L229" si="103">L230</f>
        <v>2952210</v>
      </c>
      <c r="M229" s="120">
        <f t="shared" ref="M229" si="104">M230</f>
        <v>2404980</v>
      </c>
      <c r="N229" s="120">
        <f t="shared" ref="N229" si="105">N230</f>
        <v>5490</v>
      </c>
      <c r="O229" s="120">
        <f t="shared" ref="O229:P229" si="106">O230</f>
        <v>602200</v>
      </c>
      <c r="P229" s="120">
        <f t="shared" si="106"/>
        <v>87756560</v>
      </c>
      <c r="Q229" s="2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  <c r="IU229" s="32"/>
      <c r="IV229" s="32"/>
      <c r="IW229" s="32"/>
      <c r="IX229" s="32"/>
      <c r="IY229" s="32"/>
      <c r="IZ229" s="32"/>
      <c r="JA229" s="32"/>
      <c r="JB229" s="32"/>
      <c r="JC229" s="32"/>
      <c r="JD229" s="32"/>
      <c r="JE229" s="32"/>
      <c r="JF229" s="32"/>
      <c r="JG229" s="32"/>
      <c r="JH229" s="32"/>
      <c r="JI229" s="32"/>
      <c r="JJ229" s="32"/>
      <c r="JK229" s="32"/>
      <c r="JL229" s="32"/>
      <c r="JM229" s="32"/>
      <c r="JN229" s="32"/>
      <c r="JO229" s="32"/>
      <c r="JP229" s="32"/>
      <c r="JQ229" s="32"/>
      <c r="JR229" s="32"/>
      <c r="JS229" s="32"/>
      <c r="JT229" s="32"/>
      <c r="JU229" s="32"/>
      <c r="JV229" s="32"/>
      <c r="JW229" s="32"/>
      <c r="JX229" s="32"/>
      <c r="JY229" s="32"/>
      <c r="JZ229" s="32"/>
      <c r="KA229" s="32"/>
      <c r="KB229" s="32"/>
      <c r="KC229" s="32"/>
      <c r="KD229" s="32"/>
      <c r="KE229" s="32"/>
      <c r="KF229" s="32"/>
      <c r="KG229" s="32"/>
      <c r="KH229" s="32"/>
      <c r="KI229" s="32"/>
      <c r="KJ229" s="32"/>
      <c r="KK229" s="32"/>
      <c r="KL229" s="32"/>
      <c r="KM229" s="32"/>
      <c r="KN229" s="32"/>
      <c r="KO229" s="32"/>
      <c r="KP229" s="32"/>
      <c r="KQ229" s="32"/>
      <c r="KR229" s="32"/>
      <c r="KS229" s="32"/>
      <c r="KT229" s="32"/>
      <c r="KU229" s="32"/>
      <c r="KV229" s="32"/>
      <c r="KW229" s="32"/>
      <c r="KX229" s="32"/>
      <c r="KY229" s="32"/>
      <c r="KZ229" s="32"/>
      <c r="LA229" s="32"/>
      <c r="LB229" s="32"/>
      <c r="LC229" s="32"/>
      <c r="LD229" s="32"/>
      <c r="LE229" s="32"/>
      <c r="LF229" s="32"/>
      <c r="LG229" s="32"/>
      <c r="LH229" s="32"/>
      <c r="LI229" s="32"/>
      <c r="LJ229" s="32"/>
      <c r="LK229" s="32"/>
      <c r="LL229" s="32"/>
      <c r="LM229" s="32"/>
      <c r="LN229" s="32"/>
      <c r="LO229" s="32"/>
      <c r="LP229" s="32"/>
      <c r="LQ229" s="32"/>
      <c r="LR229" s="32"/>
      <c r="LS229" s="32"/>
      <c r="LT229" s="32"/>
      <c r="LU229" s="32"/>
      <c r="LV229" s="32"/>
      <c r="LW229" s="32"/>
      <c r="LX229" s="32"/>
      <c r="LY229" s="32"/>
      <c r="LZ229" s="32"/>
      <c r="MA229" s="32"/>
      <c r="MB229" s="32"/>
      <c r="MC229" s="32"/>
      <c r="MD229" s="32"/>
      <c r="ME229" s="32"/>
      <c r="MF229" s="32"/>
      <c r="MG229" s="32"/>
      <c r="MH229" s="32"/>
      <c r="MI229" s="32"/>
      <c r="MJ229" s="32"/>
      <c r="MK229" s="32"/>
      <c r="ML229" s="32"/>
      <c r="MM229" s="32"/>
      <c r="MN229" s="32"/>
      <c r="MO229" s="32"/>
      <c r="MP229" s="32"/>
      <c r="MQ229" s="32"/>
      <c r="MR229" s="32"/>
      <c r="MS229" s="32"/>
      <c r="MT229" s="32"/>
      <c r="MU229" s="32"/>
      <c r="MV229" s="32"/>
      <c r="MW229" s="32"/>
      <c r="MX229" s="32"/>
      <c r="MY229" s="32"/>
      <c r="MZ229" s="32"/>
      <c r="NA229" s="32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</row>
    <row r="230" spans="1:525" s="34" customFormat="1" ht="21.75" customHeight="1" x14ac:dyDescent="0.25">
      <c r="A230" s="84" t="s">
        <v>189</v>
      </c>
      <c r="B230" s="93"/>
      <c r="C230" s="93"/>
      <c r="D230" s="68" t="s">
        <v>330</v>
      </c>
      <c r="E230" s="121">
        <f>E231+E232+E233+E235+E236++E238+E234+E237+E239</f>
        <v>84202150</v>
      </c>
      <c r="F230" s="121">
        <f t="shared" ref="F230:P230" si="107">F231+F232+F233+F235+F236++F238+F234+F237+F239</f>
        <v>84202150</v>
      </c>
      <c r="G230" s="121">
        <f t="shared" si="107"/>
        <v>62701800</v>
      </c>
      <c r="H230" s="121">
        <f t="shared" si="107"/>
        <v>4646750</v>
      </c>
      <c r="I230" s="121">
        <f t="shared" si="107"/>
        <v>0</v>
      </c>
      <c r="J230" s="121">
        <f t="shared" si="107"/>
        <v>3554410</v>
      </c>
      <c r="K230" s="121">
        <f t="shared" si="107"/>
        <v>600000</v>
      </c>
      <c r="L230" s="121">
        <f t="shared" si="107"/>
        <v>2952210</v>
      </c>
      <c r="M230" s="121">
        <f t="shared" si="107"/>
        <v>2404980</v>
      </c>
      <c r="N230" s="121">
        <f t="shared" si="107"/>
        <v>5490</v>
      </c>
      <c r="O230" s="121">
        <f t="shared" si="107"/>
        <v>602200</v>
      </c>
      <c r="P230" s="121">
        <f t="shared" si="107"/>
        <v>87756560</v>
      </c>
      <c r="Q230" s="232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</row>
    <row r="231" spans="1:525" s="22" customFormat="1" ht="47.25" x14ac:dyDescent="0.25">
      <c r="A231" s="56" t="s">
        <v>136</v>
      </c>
      <c r="B231" s="82" t="str">
        <f>'дод 9'!A17</f>
        <v>0160</v>
      </c>
      <c r="C231" s="82" t="str">
        <f>'дод 9'!B17</f>
        <v>0111</v>
      </c>
      <c r="D231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31" s="122">
        <f t="shared" ref="E231:E239" si="108">F231+I231</f>
        <v>2144800</v>
      </c>
      <c r="F231" s="122">
        <v>2144800</v>
      </c>
      <c r="G231" s="122">
        <v>1680400</v>
      </c>
      <c r="H231" s="122">
        <v>48700</v>
      </c>
      <c r="I231" s="122"/>
      <c r="J231" s="122">
        <f>L231+O231</f>
        <v>0</v>
      </c>
      <c r="K231" s="122"/>
      <c r="L231" s="122"/>
      <c r="M231" s="122"/>
      <c r="N231" s="122"/>
      <c r="O231" s="122"/>
      <c r="P231" s="122">
        <f t="shared" ref="P231:P239" si="109">E231+J231</f>
        <v>2144800</v>
      </c>
      <c r="Q231" s="232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</row>
    <row r="232" spans="1:525" s="22" customFormat="1" ht="33" customHeight="1" x14ac:dyDescent="0.25">
      <c r="A232" s="56" t="s">
        <v>487</v>
      </c>
      <c r="B232" s="82">
        <v>1080</v>
      </c>
      <c r="C232" s="56" t="s">
        <v>56</v>
      </c>
      <c r="D232" s="57" t="str">
        <f>'дод 9'!C61</f>
        <v>Надання спеціалізованої освіти мистецькими школами</v>
      </c>
      <c r="E232" s="122">
        <f t="shared" si="108"/>
        <v>49446300</v>
      </c>
      <c r="F232" s="122">
        <v>49446300</v>
      </c>
      <c r="G232" s="122">
        <v>38763800</v>
      </c>
      <c r="H232" s="122">
        <v>1571100</v>
      </c>
      <c r="I232" s="122"/>
      <c r="J232" s="122">
        <f t="shared" ref="J232:J239" si="110">L232+O232</f>
        <v>2933090</v>
      </c>
      <c r="K232" s="122"/>
      <c r="L232" s="122">
        <v>2930890</v>
      </c>
      <c r="M232" s="122">
        <v>2397600</v>
      </c>
      <c r="N232" s="122"/>
      <c r="O232" s="122">
        <v>2200</v>
      </c>
      <c r="P232" s="122">
        <f t="shared" si="109"/>
        <v>52379390</v>
      </c>
      <c r="Q232" s="232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</row>
    <row r="233" spans="1:525" s="22" customFormat="1" ht="21" customHeight="1" x14ac:dyDescent="0.25">
      <c r="A233" s="56" t="s">
        <v>190</v>
      </c>
      <c r="B233" s="82" t="str">
        <f>'дод 9'!A150</f>
        <v>4030</v>
      </c>
      <c r="C233" s="82" t="str">
        <f>'дод 9'!B150</f>
        <v>0824</v>
      </c>
      <c r="D233" s="57" t="str">
        <f>'дод 9'!C150</f>
        <v>Забезпечення діяльності бібліотек</v>
      </c>
      <c r="E233" s="122">
        <f t="shared" si="108"/>
        <v>24915400</v>
      </c>
      <c r="F233" s="122">
        <v>24915400</v>
      </c>
      <c r="G233" s="122">
        <v>17520000</v>
      </c>
      <c r="H233" s="122">
        <v>2622200</v>
      </c>
      <c r="I233" s="122"/>
      <c r="J233" s="122">
        <f t="shared" si="110"/>
        <v>15000</v>
      </c>
      <c r="K233" s="122"/>
      <c r="L233" s="122">
        <v>15000</v>
      </c>
      <c r="M233" s="122">
        <v>7380</v>
      </c>
      <c r="N233" s="122"/>
      <c r="O233" s="122"/>
      <c r="P233" s="122">
        <f t="shared" si="109"/>
        <v>24930400</v>
      </c>
      <c r="Q233" s="232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</row>
    <row r="234" spans="1:525" s="22" customFormat="1" ht="36" customHeight="1" x14ac:dyDescent="0.25">
      <c r="A234" s="56">
        <v>1014060</v>
      </c>
      <c r="B234" s="82" t="str">
        <f>'дод 9'!A151</f>
        <v>4060</v>
      </c>
      <c r="C234" s="82" t="str">
        <f>'дод 9'!B151</f>
        <v>0828</v>
      </c>
      <c r="D234" s="57" t="str">
        <f>'дод 9'!C151</f>
        <v>Забезпечення діяльності палаців i будинків культури, клубів, центрів дозвілля та iнших клубних закладів</v>
      </c>
      <c r="E234" s="122">
        <f t="shared" si="108"/>
        <v>3862250</v>
      </c>
      <c r="F234" s="122">
        <f>3842800+19450</f>
        <v>3862250</v>
      </c>
      <c r="G234" s="122">
        <v>2806900</v>
      </c>
      <c r="H234" s="122">
        <f>305200+19450</f>
        <v>324650</v>
      </c>
      <c r="I234" s="122"/>
      <c r="J234" s="122">
        <f t="shared" si="110"/>
        <v>606320</v>
      </c>
      <c r="K234" s="122">
        <f>600000</f>
        <v>600000</v>
      </c>
      <c r="L234" s="122">
        <v>6320</v>
      </c>
      <c r="M234" s="122"/>
      <c r="N234" s="122">
        <v>5490</v>
      </c>
      <c r="O234" s="122">
        <f>600000</f>
        <v>600000</v>
      </c>
      <c r="P234" s="122">
        <f t="shared" si="109"/>
        <v>4468570</v>
      </c>
      <c r="Q234" s="232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</row>
    <row r="235" spans="1:525" s="24" customFormat="1" ht="33.75" customHeight="1" x14ac:dyDescent="0.25">
      <c r="A235" s="56">
        <v>1014081</v>
      </c>
      <c r="B235" s="82" t="str">
        <f>'дод 9'!A152</f>
        <v>4081</v>
      </c>
      <c r="C235" s="82" t="str">
        <f>'дод 9'!B152</f>
        <v>0829</v>
      </c>
      <c r="D235" s="57" t="str">
        <f>'дод 9'!C152</f>
        <v>Забезпечення діяльності інших закладів в галузі культури і мистецтва</v>
      </c>
      <c r="E235" s="122">
        <f t="shared" si="108"/>
        <v>2573400</v>
      </c>
      <c r="F235" s="122">
        <v>2573400</v>
      </c>
      <c r="G235" s="122">
        <v>1930700</v>
      </c>
      <c r="H235" s="122">
        <v>80100</v>
      </c>
      <c r="I235" s="122"/>
      <c r="J235" s="122">
        <f t="shared" si="110"/>
        <v>0</v>
      </c>
      <c r="K235" s="122"/>
      <c r="L235" s="122"/>
      <c r="M235" s="122"/>
      <c r="N235" s="122"/>
      <c r="O235" s="122"/>
      <c r="P235" s="122">
        <f t="shared" si="109"/>
        <v>2573400</v>
      </c>
      <c r="Q235" s="232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  <c r="LU235" s="30"/>
      <c r="LV235" s="30"/>
      <c r="LW235" s="30"/>
      <c r="LX235" s="30"/>
      <c r="LY235" s="30"/>
      <c r="LZ235" s="30"/>
      <c r="MA235" s="30"/>
      <c r="MB235" s="30"/>
      <c r="MC235" s="30"/>
      <c r="MD235" s="30"/>
      <c r="ME235" s="30"/>
      <c r="MF235" s="30"/>
      <c r="MG235" s="30"/>
      <c r="MH235" s="30"/>
      <c r="MI235" s="30"/>
      <c r="MJ235" s="30"/>
      <c r="MK235" s="30"/>
      <c r="ML235" s="30"/>
      <c r="MM235" s="30"/>
      <c r="MN235" s="30"/>
      <c r="MO235" s="30"/>
      <c r="MP235" s="30"/>
      <c r="MQ235" s="30"/>
      <c r="MR235" s="30"/>
      <c r="MS235" s="30"/>
      <c r="MT235" s="30"/>
      <c r="MU235" s="30"/>
      <c r="MV235" s="30"/>
      <c r="MW235" s="30"/>
      <c r="MX235" s="30"/>
      <c r="MY235" s="30"/>
      <c r="MZ235" s="30"/>
      <c r="NA235" s="30"/>
      <c r="NB235" s="30"/>
      <c r="NC235" s="30"/>
      <c r="ND235" s="30"/>
      <c r="NE235" s="30"/>
      <c r="NF235" s="30"/>
      <c r="NG235" s="30"/>
      <c r="NH235" s="30"/>
      <c r="NI235" s="30"/>
      <c r="NJ235" s="30"/>
      <c r="NK235" s="30"/>
      <c r="NL235" s="30"/>
      <c r="NM235" s="30"/>
      <c r="NN235" s="30"/>
      <c r="NO235" s="30"/>
      <c r="NP235" s="30"/>
      <c r="NQ235" s="30"/>
      <c r="NR235" s="30"/>
      <c r="NS235" s="30"/>
      <c r="NT235" s="30"/>
      <c r="NU235" s="30"/>
      <c r="NV235" s="30"/>
      <c r="NW235" s="30"/>
      <c r="NX235" s="30"/>
      <c r="NY235" s="30"/>
      <c r="NZ235" s="30"/>
      <c r="OA235" s="30"/>
      <c r="OB235" s="30"/>
      <c r="OC235" s="30"/>
      <c r="OD235" s="30"/>
      <c r="OE235" s="30"/>
      <c r="OF235" s="30"/>
      <c r="OG235" s="30"/>
      <c r="OH235" s="30"/>
      <c r="OI235" s="30"/>
      <c r="OJ235" s="30"/>
      <c r="OK235" s="30"/>
      <c r="OL235" s="30"/>
      <c r="OM235" s="30"/>
      <c r="ON235" s="30"/>
      <c r="OO235" s="30"/>
      <c r="OP235" s="30"/>
      <c r="OQ235" s="30"/>
      <c r="OR235" s="30"/>
      <c r="OS235" s="30"/>
      <c r="OT235" s="30"/>
      <c r="OU235" s="30"/>
      <c r="OV235" s="30"/>
      <c r="OW235" s="30"/>
      <c r="OX235" s="30"/>
      <c r="OY235" s="30"/>
      <c r="OZ235" s="30"/>
      <c r="PA235" s="30"/>
      <c r="PB235" s="30"/>
      <c r="PC235" s="30"/>
      <c r="PD235" s="30"/>
      <c r="PE235" s="30"/>
      <c r="PF235" s="30"/>
      <c r="PG235" s="30"/>
      <c r="PH235" s="30"/>
      <c r="PI235" s="30"/>
      <c r="PJ235" s="30"/>
      <c r="PK235" s="30"/>
      <c r="PL235" s="30"/>
      <c r="PM235" s="30"/>
      <c r="PN235" s="30"/>
      <c r="PO235" s="30"/>
      <c r="PP235" s="30"/>
      <c r="PQ235" s="30"/>
      <c r="PR235" s="30"/>
      <c r="PS235" s="30"/>
      <c r="PT235" s="30"/>
      <c r="PU235" s="30"/>
      <c r="PV235" s="30"/>
      <c r="PW235" s="30"/>
      <c r="PX235" s="30"/>
      <c r="PY235" s="30"/>
      <c r="PZ235" s="30"/>
      <c r="QA235" s="30"/>
      <c r="QB235" s="30"/>
      <c r="QC235" s="30"/>
      <c r="QD235" s="30"/>
      <c r="QE235" s="30"/>
      <c r="QF235" s="30"/>
      <c r="QG235" s="30"/>
      <c r="QH235" s="30"/>
      <c r="QI235" s="30"/>
      <c r="QJ235" s="30"/>
      <c r="QK235" s="30"/>
      <c r="QL235" s="30"/>
      <c r="QM235" s="30"/>
      <c r="QN235" s="30"/>
      <c r="QO235" s="30"/>
      <c r="QP235" s="30"/>
      <c r="QQ235" s="30"/>
      <c r="QR235" s="30"/>
      <c r="QS235" s="30"/>
      <c r="QT235" s="30"/>
      <c r="QU235" s="30"/>
      <c r="QV235" s="30"/>
      <c r="QW235" s="30"/>
      <c r="QX235" s="30"/>
      <c r="QY235" s="30"/>
      <c r="QZ235" s="30"/>
      <c r="RA235" s="30"/>
      <c r="RB235" s="30"/>
      <c r="RC235" s="30"/>
      <c r="RD235" s="30"/>
      <c r="RE235" s="30"/>
      <c r="RF235" s="30"/>
      <c r="RG235" s="30"/>
      <c r="RH235" s="30"/>
      <c r="RI235" s="30"/>
      <c r="RJ235" s="30"/>
      <c r="RK235" s="30"/>
      <c r="RL235" s="30"/>
      <c r="RM235" s="30"/>
      <c r="RN235" s="30"/>
      <c r="RO235" s="30"/>
      <c r="RP235" s="30"/>
      <c r="RQ235" s="30"/>
      <c r="RR235" s="30"/>
      <c r="RS235" s="30"/>
      <c r="RT235" s="30"/>
      <c r="RU235" s="30"/>
      <c r="RV235" s="30"/>
      <c r="RW235" s="30"/>
      <c r="RX235" s="30"/>
      <c r="RY235" s="30"/>
      <c r="RZ235" s="30"/>
      <c r="SA235" s="30"/>
      <c r="SB235" s="30"/>
      <c r="SC235" s="30"/>
      <c r="SD235" s="30"/>
      <c r="SE235" s="30"/>
      <c r="SF235" s="30"/>
      <c r="SG235" s="30"/>
      <c r="SH235" s="30"/>
      <c r="SI235" s="30"/>
      <c r="SJ235" s="30"/>
      <c r="SK235" s="30"/>
      <c r="SL235" s="30"/>
      <c r="SM235" s="30"/>
      <c r="SN235" s="30"/>
      <c r="SO235" s="30"/>
      <c r="SP235" s="30"/>
      <c r="SQ235" s="30"/>
      <c r="SR235" s="30"/>
      <c r="SS235" s="30"/>
      <c r="ST235" s="30"/>
      <c r="SU235" s="30"/>
      <c r="SV235" s="30"/>
      <c r="SW235" s="30"/>
      <c r="SX235" s="30"/>
      <c r="SY235" s="30"/>
      <c r="SZ235" s="30"/>
      <c r="TA235" s="30"/>
      <c r="TB235" s="30"/>
      <c r="TC235" s="30"/>
      <c r="TD235" s="30"/>
      <c r="TE235" s="30"/>
    </row>
    <row r="236" spans="1:525" s="24" customFormat="1" ht="25.5" customHeight="1" x14ac:dyDescent="0.25">
      <c r="A236" s="56">
        <v>1014082</v>
      </c>
      <c r="B236" s="82" t="str">
        <f>'дод 9'!A153</f>
        <v>4082</v>
      </c>
      <c r="C236" s="82" t="str">
        <f>'дод 9'!B153</f>
        <v>0829</v>
      </c>
      <c r="D236" s="57" t="str">
        <f>'дод 9'!C153</f>
        <v>Інші заходи в галузі культури і мистецтва</v>
      </c>
      <c r="E236" s="122">
        <f t="shared" si="108"/>
        <v>1260000</v>
      </c>
      <c r="F236" s="122">
        <v>1260000</v>
      </c>
      <c r="G236" s="122"/>
      <c r="H236" s="122"/>
      <c r="I236" s="122"/>
      <c r="J236" s="122">
        <f t="shared" si="110"/>
        <v>0</v>
      </c>
      <c r="K236" s="122"/>
      <c r="L236" s="122"/>
      <c r="M236" s="122"/>
      <c r="N236" s="122"/>
      <c r="O236" s="122"/>
      <c r="P236" s="122">
        <f t="shared" si="109"/>
        <v>1260000</v>
      </c>
      <c r="Q236" s="232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  <c r="IW236" s="30"/>
      <c r="IX236" s="30"/>
      <c r="IY236" s="30"/>
      <c r="IZ236" s="30"/>
      <c r="JA236" s="30"/>
      <c r="JB236" s="30"/>
      <c r="JC236" s="30"/>
      <c r="JD236" s="30"/>
      <c r="JE236" s="30"/>
      <c r="JF236" s="30"/>
      <c r="JG236" s="30"/>
      <c r="JH236" s="30"/>
      <c r="JI236" s="30"/>
      <c r="JJ236" s="30"/>
      <c r="JK236" s="30"/>
      <c r="JL236" s="30"/>
      <c r="JM236" s="30"/>
      <c r="JN236" s="30"/>
      <c r="JO236" s="30"/>
      <c r="JP236" s="30"/>
      <c r="JQ236" s="30"/>
      <c r="JR236" s="30"/>
      <c r="JS236" s="30"/>
      <c r="JT236" s="30"/>
      <c r="JU236" s="30"/>
      <c r="JV236" s="30"/>
      <c r="JW236" s="30"/>
      <c r="JX236" s="30"/>
      <c r="JY236" s="30"/>
      <c r="JZ236" s="30"/>
      <c r="KA236" s="30"/>
      <c r="KB236" s="30"/>
      <c r="KC236" s="30"/>
      <c r="KD236" s="30"/>
      <c r="KE236" s="30"/>
      <c r="KF236" s="30"/>
      <c r="KG236" s="30"/>
      <c r="KH236" s="30"/>
      <c r="KI236" s="30"/>
      <c r="KJ236" s="30"/>
      <c r="KK236" s="30"/>
      <c r="KL236" s="30"/>
      <c r="KM236" s="30"/>
      <c r="KN236" s="30"/>
      <c r="KO236" s="30"/>
      <c r="KP236" s="30"/>
      <c r="KQ236" s="30"/>
      <c r="KR236" s="30"/>
      <c r="KS236" s="30"/>
      <c r="KT236" s="30"/>
      <c r="KU236" s="30"/>
      <c r="KV236" s="30"/>
      <c r="KW236" s="30"/>
      <c r="KX236" s="30"/>
      <c r="KY236" s="30"/>
      <c r="KZ236" s="30"/>
      <c r="LA236" s="30"/>
      <c r="LB236" s="30"/>
      <c r="LC236" s="30"/>
      <c r="LD236" s="30"/>
      <c r="LE236" s="30"/>
      <c r="LF236" s="30"/>
      <c r="LG236" s="30"/>
      <c r="LH236" s="30"/>
      <c r="LI236" s="30"/>
      <c r="LJ236" s="30"/>
      <c r="LK236" s="30"/>
      <c r="LL236" s="30"/>
      <c r="LM236" s="30"/>
      <c r="LN236" s="30"/>
      <c r="LO236" s="30"/>
      <c r="LP236" s="30"/>
      <c r="LQ236" s="30"/>
      <c r="LR236" s="30"/>
      <c r="LS236" s="30"/>
      <c r="LT236" s="30"/>
      <c r="LU236" s="30"/>
      <c r="LV236" s="30"/>
      <c r="LW236" s="30"/>
      <c r="LX236" s="30"/>
      <c r="LY236" s="30"/>
      <c r="LZ236" s="30"/>
      <c r="MA236" s="30"/>
      <c r="MB236" s="30"/>
      <c r="MC236" s="30"/>
      <c r="MD236" s="30"/>
      <c r="ME236" s="30"/>
      <c r="MF236" s="30"/>
      <c r="MG236" s="30"/>
      <c r="MH236" s="30"/>
      <c r="MI236" s="30"/>
      <c r="MJ236" s="30"/>
      <c r="MK236" s="30"/>
      <c r="ML236" s="30"/>
      <c r="MM236" s="30"/>
      <c r="MN236" s="30"/>
      <c r="MO236" s="30"/>
      <c r="MP236" s="30"/>
      <c r="MQ236" s="30"/>
      <c r="MR236" s="30"/>
      <c r="MS236" s="30"/>
      <c r="MT236" s="30"/>
      <c r="MU236" s="30"/>
      <c r="MV236" s="30"/>
      <c r="MW236" s="30"/>
      <c r="MX236" s="30"/>
      <c r="MY236" s="30"/>
      <c r="MZ236" s="30"/>
      <c r="NA236" s="30"/>
      <c r="NB236" s="30"/>
      <c r="NC236" s="30"/>
      <c r="ND236" s="30"/>
      <c r="NE236" s="30"/>
      <c r="NF236" s="30"/>
      <c r="NG236" s="30"/>
      <c r="NH236" s="30"/>
      <c r="NI236" s="30"/>
      <c r="NJ236" s="30"/>
      <c r="NK236" s="30"/>
      <c r="NL236" s="30"/>
      <c r="NM236" s="30"/>
      <c r="NN236" s="30"/>
      <c r="NO236" s="30"/>
      <c r="NP236" s="30"/>
      <c r="NQ236" s="30"/>
      <c r="NR236" s="30"/>
      <c r="NS236" s="30"/>
      <c r="NT236" s="30"/>
      <c r="NU236" s="30"/>
      <c r="NV236" s="30"/>
      <c r="NW236" s="30"/>
      <c r="NX236" s="30"/>
      <c r="NY236" s="30"/>
      <c r="NZ236" s="30"/>
      <c r="OA236" s="30"/>
      <c r="OB236" s="30"/>
      <c r="OC236" s="30"/>
      <c r="OD236" s="30"/>
      <c r="OE236" s="30"/>
      <c r="OF236" s="30"/>
      <c r="OG236" s="30"/>
      <c r="OH236" s="30"/>
      <c r="OI236" s="30"/>
      <c r="OJ236" s="30"/>
      <c r="OK236" s="30"/>
      <c r="OL236" s="30"/>
      <c r="OM236" s="30"/>
      <c r="ON236" s="30"/>
      <c r="OO236" s="30"/>
      <c r="OP236" s="30"/>
      <c r="OQ236" s="30"/>
      <c r="OR236" s="30"/>
      <c r="OS236" s="30"/>
      <c r="OT236" s="30"/>
      <c r="OU236" s="30"/>
      <c r="OV236" s="30"/>
      <c r="OW236" s="30"/>
      <c r="OX236" s="30"/>
      <c r="OY236" s="30"/>
      <c r="OZ236" s="30"/>
      <c r="PA236" s="30"/>
      <c r="PB236" s="30"/>
      <c r="PC236" s="30"/>
      <c r="PD236" s="30"/>
      <c r="PE236" s="30"/>
      <c r="PF236" s="30"/>
      <c r="PG236" s="30"/>
      <c r="PH236" s="30"/>
      <c r="PI236" s="30"/>
      <c r="PJ236" s="30"/>
      <c r="PK236" s="30"/>
      <c r="PL236" s="30"/>
      <c r="PM236" s="30"/>
      <c r="PN236" s="30"/>
      <c r="PO236" s="30"/>
      <c r="PP236" s="30"/>
      <c r="PQ236" s="30"/>
      <c r="PR236" s="30"/>
      <c r="PS236" s="30"/>
      <c r="PT236" s="30"/>
      <c r="PU236" s="30"/>
      <c r="PV236" s="30"/>
      <c r="PW236" s="30"/>
      <c r="PX236" s="30"/>
      <c r="PY236" s="30"/>
      <c r="PZ236" s="30"/>
      <c r="QA236" s="30"/>
      <c r="QB236" s="30"/>
      <c r="QC236" s="30"/>
      <c r="QD236" s="30"/>
      <c r="QE236" s="30"/>
      <c r="QF236" s="30"/>
      <c r="QG236" s="30"/>
      <c r="QH236" s="30"/>
      <c r="QI236" s="30"/>
      <c r="QJ236" s="30"/>
      <c r="QK236" s="30"/>
      <c r="QL236" s="30"/>
      <c r="QM236" s="30"/>
      <c r="QN236" s="30"/>
      <c r="QO236" s="30"/>
      <c r="QP236" s="30"/>
      <c r="QQ236" s="30"/>
      <c r="QR236" s="30"/>
      <c r="QS236" s="30"/>
      <c r="QT236" s="30"/>
      <c r="QU236" s="30"/>
      <c r="QV236" s="30"/>
      <c r="QW236" s="30"/>
      <c r="QX236" s="30"/>
      <c r="QY236" s="30"/>
      <c r="QZ236" s="30"/>
      <c r="RA236" s="30"/>
      <c r="RB236" s="30"/>
      <c r="RC236" s="30"/>
      <c r="RD236" s="30"/>
      <c r="RE236" s="30"/>
      <c r="RF236" s="30"/>
      <c r="RG236" s="30"/>
      <c r="RH236" s="30"/>
      <c r="RI236" s="30"/>
      <c r="RJ236" s="30"/>
      <c r="RK236" s="30"/>
      <c r="RL236" s="30"/>
      <c r="RM236" s="30"/>
      <c r="RN236" s="30"/>
      <c r="RO236" s="30"/>
      <c r="RP236" s="30"/>
      <c r="RQ236" s="30"/>
      <c r="RR236" s="30"/>
      <c r="RS236" s="30"/>
      <c r="RT236" s="30"/>
      <c r="RU236" s="30"/>
      <c r="RV236" s="30"/>
      <c r="RW236" s="30"/>
      <c r="RX236" s="30"/>
      <c r="RY236" s="30"/>
      <c r="RZ236" s="30"/>
      <c r="SA236" s="30"/>
      <c r="SB236" s="30"/>
      <c r="SC236" s="30"/>
      <c r="SD236" s="30"/>
      <c r="SE236" s="30"/>
      <c r="SF236" s="30"/>
      <c r="SG236" s="30"/>
      <c r="SH236" s="30"/>
      <c r="SI236" s="30"/>
      <c r="SJ236" s="30"/>
      <c r="SK236" s="30"/>
      <c r="SL236" s="30"/>
      <c r="SM236" s="30"/>
      <c r="SN236" s="30"/>
      <c r="SO236" s="30"/>
      <c r="SP236" s="30"/>
      <c r="SQ236" s="30"/>
      <c r="SR236" s="30"/>
      <c r="SS236" s="30"/>
      <c r="ST236" s="30"/>
      <c r="SU236" s="30"/>
      <c r="SV236" s="30"/>
      <c r="SW236" s="30"/>
      <c r="SX236" s="30"/>
      <c r="SY236" s="30"/>
      <c r="SZ236" s="30"/>
      <c r="TA236" s="30"/>
      <c r="TB236" s="30"/>
      <c r="TC236" s="30"/>
      <c r="TD236" s="30"/>
      <c r="TE236" s="30"/>
    </row>
    <row r="237" spans="1:525" s="24" customFormat="1" ht="21.75" hidden="1" customHeight="1" x14ac:dyDescent="0.25">
      <c r="A237" s="56" t="s">
        <v>440</v>
      </c>
      <c r="B237" s="56" t="s">
        <v>441</v>
      </c>
      <c r="C237" s="56" t="s">
        <v>110</v>
      </c>
      <c r="D237" s="6" t="str">
        <f>'дод 9'!C192</f>
        <v>Будівництво1 установ та закладів культури</v>
      </c>
      <c r="E237" s="122">
        <f t="shared" si="108"/>
        <v>0</v>
      </c>
      <c r="F237" s="122"/>
      <c r="G237" s="122"/>
      <c r="H237" s="122"/>
      <c r="I237" s="122"/>
      <c r="J237" s="122">
        <f t="shared" si="110"/>
        <v>0</v>
      </c>
      <c r="K237" s="122"/>
      <c r="L237" s="122"/>
      <c r="M237" s="122"/>
      <c r="N237" s="122"/>
      <c r="O237" s="122"/>
      <c r="P237" s="122">
        <f t="shared" si="109"/>
        <v>0</v>
      </c>
      <c r="Q237" s="232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  <c r="LU237" s="30"/>
      <c r="LV237" s="30"/>
      <c r="LW237" s="30"/>
      <c r="LX237" s="30"/>
      <c r="LY237" s="30"/>
      <c r="LZ237" s="30"/>
      <c r="MA237" s="30"/>
      <c r="MB237" s="30"/>
      <c r="MC237" s="30"/>
      <c r="MD237" s="30"/>
      <c r="ME237" s="30"/>
      <c r="MF237" s="30"/>
      <c r="MG237" s="30"/>
      <c r="MH237" s="30"/>
      <c r="MI237" s="30"/>
      <c r="MJ237" s="30"/>
      <c r="MK237" s="30"/>
      <c r="ML237" s="30"/>
      <c r="MM237" s="30"/>
      <c r="MN237" s="30"/>
      <c r="MO237" s="30"/>
      <c r="MP237" s="30"/>
      <c r="MQ237" s="30"/>
      <c r="MR237" s="30"/>
      <c r="MS237" s="30"/>
      <c r="MT237" s="30"/>
      <c r="MU237" s="30"/>
      <c r="MV237" s="30"/>
      <c r="MW237" s="30"/>
      <c r="MX237" s="30"/>
      <c r="MY237" s="30"/>
      <c r="MZ237" s="30"/>
      <c r="NA237" s="30"/>
      <c r="NB237" s="30"/>
      <c r="NC237" s="30"/>
      <c r="ND237" s="30"/>
      <c r="NE237" s="30"/>
      <c r="NF237" s="30"/>
      <c r="NG237" s="30"/>
      <c r="NH237" s="30"/>
      <c r="NI237" s="30"/>
      <c r="NJ237" s="30"/>
      <c r="NK237" s="30"/>
      <c r="NL237" s="30"/>
      <c r="NM237" s="30"/>
      <c r="NN237" s="30"/>
      <c r="NO237" s="30"/>
      <c r="NP237" s="30"/>
      <c r="NQ237" s="30"/>
      <c r="NR237" s="30"/>
      <c r="NS237" s="30"/>
      <c r="NT237" s="30"/>
      <c r="NU237" s="30"/>
      <c r="NV237" s="30"/>
      <c r="NW237" s="30"/>
      <c r="NX237" s="30"/>
      <c r="NY237" s="30"/>
      <c r="NZ237" s="30"/>
      <c r="OA237" s="30"/>
      <c r="OB237" s="30"/>
      <c r="OC237" s="30"/>
      <c r="OD237" s="30"/>
      <c r="OE237" s="30"/>
      <c r="OF237" s="30"/>
      <c r="OG237" s="30"/>
      <c r="OH237" s="30"/>
      <c r="OI237" s="30"/>
      <c r="OJ237" s="30"/>
      <c r="OK237" s="30"/>
      <c r="OL237" s="30"/>
      <c r="OM237" s="30"/>
      <c r="ON237" s="30"/>
      <c r="OO237" s="30"/>
      <c r="OP237" s="30"/>
      <c r="OQ237" s="30"/>
      <c r="OR237" s="30"/>
      <c r="OS237" s="30"/>
      <c r="OT237" s="30"/>
      <c r="OU237" s="30"/>
      <c r="OV237" s="30"/>
      <c r="OW237" s="30"/>
      <c r="OX237" s="30"/>
      <c r="OY237" s="30"/>
      <c r="OZ237" s="30"/>
      <c r="PA237" s="30"/>
      <c r="PB237" s="30"/>
      <c r="PC237" s="30"/>
      <c r="PD237" s="30"/>
      <c r="PE237" s="30"/>
      <c r="PF237" s="30"/>
      <c r="PG237" s="30"/>
      <c r="PH237" s="30"/>
      <c r="PI237" s="30"/>
      <c r="PJ237" s="30"/>
      <c r="PK237" s="30"/>
      <c r="PL237" s="30"/>
      <c r="PM237" s="30"/>
      <c r="PN237" s="30"/>
      <c r="PO237" s="30"/>
      <c r="PP237" s="30"/>
      <c r="PQ237" s="30"/>
      <c r="PR237" s="30"/>
      <c r="PS237" s="30"/>
      <c r="PT237" s="30"/>
      <c r="PU237" s="30"/>
      <c r="PV237" s="30"/>
      <c r="PW237" s="30"/>
      <c r="PX237" s="30"/>
      <c r="PY237" s="30"/>
      <c r="PZ237" s="30"/>
      <c r="QA237" s="30"/>
      <c r="QB237" s="30"/>
      <c r="QC237" s="30"/>
      <c r="QD237" s="30"/>
      <c r="QE237" s="30"/>
      <c r="QF237" s="30"/>
      <c r="QG237" s="30"/>
      <c r="QH237" s="30"/>
      <c r="QI237" s="30"/>
      <c r="QJ237" s="30"/>
      <c r="QK237" s="30"/>
      <c r="QL237" s="30"/>
      <c r="QM237" s="30"/>
      <c r="QN237" s="30"/>
      <c r="QO237" s="30"/>
      <c r="QP237" s="30"/>
      <c r="QQ237" s="30"/>
      <c r="QR237" s="30"/>
      <c r="QS237" s="30"/>
      <c r="QT237" s="30"/>
      <c r="QU237" s="30"/>
      <c r="QV237" s="30"/>
      <c r="QW237" s="30"/>
      <c r="QX237" s="30"/>
      <c r="QY237" s="30"/>
      <c r="QZ237" s="30"/>
      <c r="RA237" s="30"/>
      <c r="RB237" s="30"/>
      <c r="RC237" s="30"/>
      <c r="RD237" s="30"/>
      <c r="RE237" s="30"/>
      <c r="RF237" s="30"/>
      <c r="RG237" s="30"/>
      <c r="RH237" s="30"/>
      <c r="RI237" s="30"/>
      <c r="RJ237" s="30"/>
      <c r="RK237" s="30"/>
      <c r="RL237" s="30"/>
      <c r="RM237" s="30"/>
      <c r="RN237" s="30"/>
      <c r="RO237" s="30"/>
      <c r="RP237" s="30"/>
      <c r="RQ237" s="30"/>
      <c r="RR237" s="30"/>
      <c r="RS237" s="30"/>
      <c r="RT237" s="30"/>
      <c r="RU237" s="30"/>
      <c r="RV237" s="30"/>
      <c r="RW237" s="30"/>
      <c r="RX237" s="30"/>
      <c r="RY237" s="30"/>
      <c r="RZ237" s="30"/>
      <c r="SA237" s="30"/>
      <c r="SB237" s="30"/>
      <c r="SC237" s="30"/>
      <c r="SD237" s="30"/>
      <c r="SE237" s="30"/>
      <c r="SF237" s="30"/>
      <c r="SG237" s="30"/>
      <c r="SH237" s="30"/>
      <c r="SI237" s="30"/>
      <c r="SJ237" s="30"/>
      <c r="SK237" s="30"/>
      <c r="SL237" s="30"/>
      <c r="SM237" s="30"/>
      <c r="SN237" s="30"/>
      <c r="SO237" s="30"/>
      <c r="SP237" s="30"/>
      <c r="SQ237" s="30"/>
      <c r="SR237" s="30"/>
      <c r="SS237" s="30"/>
      <c r="ST237" s="30"/>
      <c r="SU237" s="30"/>
      <c r="SV237" s="30"/>
      <c r="SW237" s="30"/>
      <c r="SX237" s="30"/>
      <c r="SY237" s="30"/>
      <c r="SZ237" s="30"/>
      <c r="TA237" s="30"/>
      <c r="TB237" s="30"/>
      <c r="TC237" s="30"/>
      <c r="TD237" s="30"/>
      <c r="TE237" s="30"/>
    </row>
    <row r="238" spans="1:525" s="22" customFormat="1" ht="22.5" hidden="1" customHeight="1" x14ac:dyDescent="0.25">
      <c r="A238" s="56" t="s">
        <v>142</v>
      </c>
      <c r="B238" s="82" t="str">
        <f>'дод 9'!A225</f>
        <v>7640</v>
      </c>
      <c r="C238" s="82" t="str">
        <f>'дод 9'!B225</f>
        <v>0470</v>
      </c>
      <c r="D238" s="57" t="s">
        <v>413</v>
      </c>
      <c r="E238" s="122">
        <f t="shared" si="108"/>
        <v>0</v>
      </c>
      <c r="F238" s="122"/>
      <c r="G238" s="122"/>
      <c r="H238" s="122"/>
      <c r="I238" s="122"/>
      <c r="J238" s="122">
        <f t="shared" si="110"/>
        <v>0</v>
      </c>
      <c r="K238" s="122"/>
      <c r="L238" s="122"/>
      <c r="M238" s="122"/>
      <c r="N238" s="122"/>
      <c r="O238" s="122"/>
      <c r="P238" s="122">
        <f t="shared" si="109"/>
        <v>0</v>
      </c>
      <c r="Q238" s="232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</row>
    <row r="239" spans="1:525" s="22" customFormat="1" ht="27" hidden="1" customHeight="1" x14ac:dyDescent="0.25">
      <c r="A239" s="56">
        <v>1018340</v>
      </c>
      <c r="B239" s="82" t="str">
        <f>'дод 9'!A250</f>
        <v>8340</v>
      </c>
      <c r="C239" s="82" t="str">
        <f>'дод 9'!B250</f>
        <v>0540</v>
      </c>
      <c r="D239" s="97" t="str">
        <f>'дод 9'!C250</f>
        <v>Природоохоронні заходи за рахунок цільових фондів</v>
      </c>
      <c r="E239" s="122">
        <f t="shared" si="108"/>
        <v>0</v>
      </c>
      <c r="F239" s="122"/>
      <c r="G239" s="122"/>
      <c r="H239" s="122"/>
      <c r="I239" s="122"/>
      <c r="J239" s="122">
        <f t="shared" si="110"/>
        <v>0</v>
      </c>
      <c r="K239" s="122"/>
      <c r="L239" s="122"/>
      <c r="M239" s="122"/>
      <c r="N239" s="122"/>
      <c r="O239" s="122"/>
      <c r="P239" s="122">
        <f t="shared" si="109"/>
        <v>0</v>
      </c>
      <c r="Q239" s="232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</row>
    <row r="240" spans="1:525" s="27" customFormat="1" ht="34.5" customHeight="1" x14ac:dyDescent="0.25">
      <c r="A240" s="94" t="s">
        <v>191</v>
      </c>
      <c r="B240" s="96"/>
      <c r="C240" s="96"/>
      <c r="D240" s="91" t="s">
        <v>31</v>
      </c>
      <c r="E240" s="120">
        <f>E241</f>
        <v>301211330</v>
      </c>
      <c r="F240" s="120">
        <f t="shared" ref="F240:P240" si="111">F241</f>
        <v>297706330</v>
      </c>
      <c r="G240" s="120">
        <f t="shared" si="111"/>
        <v>11968900</v>
      </c>
      <c r="H240" s="120">
        <f t="shared" si="111"/>
        <v>40852900</v>
      </c>
      <c r="I240" s="120">
        <f t="shared" si="111"/>
        <v>3505000</v>
      </c>
      <c r="J240" s="120">
        <f t="shared" si="111"/>
        <v>47673209</v>
      </c>
      <c r="K240" s="120">
        <f t="shared" si="111"/>
        <v>40413950</v>
      </c>
      <c r="L240" s="120">
        <f t="shared" si="111"/>
        <v>6159259</v>
      </c>
      <c r="M240" s="120">
        <f t="shared" si="111"/>
        <v>0</v>
      </c>
      <c r="N240" s="120">
        <f t="shared" si="111"/>
        <v>0</v>
      </c>
      <c r="O240" s="120">
        <f t="shared" si="111"/>
        <v>41513950</v>
      </c>
      <c r="P240" s="120">
        <f t="shared" si="111"/>
        <v>348884539</v>
      </c>
      <c r="Q240" s="2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  <c r="IT240" s="32"/>
      <c r="IU240" s="32"/>
      <c r="IV240" s="32"/>
      <c r="IW240" s="32"/>
      <c r="IX240" s="32"/>
      <c r="IY240" s="32"/>
      <c r="IZ240" s="32"/>
      <c r="JA240" s="32"/>
      <c r="JB240" s="32"/>
      <c r="JC240" s="32"/>
      <c r="JD240" s="32"/>
      <c r="JE240" s="32"/>
      <c r="JF240" s="32"/>
      <c r="JG240" s="32"/>
      <c r="JH240" s="32"/>
      <c r="JI240" s="32"/>
      <c r="JJ240" s="32"/>
      <c r="JK240" s="32"/>
      <c r="JL240" s="32"/>
      <c r="JM240" s="32"/>
      <c r="JN240" s="32"/>
      <c r="JO240" s="32"/>
      <c r="JP240" s="32"/>
      <c r="JQ240" s="32"/>
      <c r="JR240" s="32"/>
      <c r="JS240" s="32"/>
      <c r="JT240" s="32"/>
      <c r="JU240" s="32"/>
      <c r="JV240" s="32"/>
      <c r="JW240" s="32"/>
      <c r="JX240" s="32"/>
      <c r="JY240" s="32"/>
      <c r="JZ240" s="32"/>
      <c r="KA240" s="32"/>
      <c r="KB240" s="32"/>
      <c r="KC240" s="32"/>
      <c r="KD240" s="32"/>
      <c r="KE240" s="32"/>
      <c r="KF240" s="32"/>
      <c r="KG240" s="32"/>
      <c r="KH240" s="32"/>
      <c r="KI240" s="32"/>
      <c r="KJ240" s="32"/>
      <c r="KK240" s="32"/>
      <c r="KL240" s="32"/>
      <c r="KM240" s="32"/>
      <c r="KN240" s="32"/>
      <c r="KO240" s="32"/>
      <c r="KP240" s="32"/>
      <c r="KQ240" s="32"/>
      <c r="KR240" s="32"/>
      <c r="KS240" s="32"/>
      <c r="KT240" s="32"/>
      <c r="KU240" s="32"/>
      <c r="KV240" s="32"/>
      <c r="KW240" s="32"/>
      <c r="KX240" s="32"/>
      <c r="KY240" s="32"/>
      <c r="KZ240" s="32"/>
      <c r="LA240" s="32"/>
      <c r="LB240" s="32"/>
      <c r="LC240" s="32"/>
      <c r="LD240" s="32"/>
      <c r="LE240" s="32"/>
      <c r="LF240" s="32"/>
      <c r="LG240" s="32"/>
      <c r="LH240" s="32"/>
      <c r="LI240" s="32"/>
      <c r="LJ240" s="32"/>
      <c r="LK240" s="32"/>
      <c r="LL240" s="32"/>
      <c r="LM240" s="32"/>
      <c r="LN240" s="32"/>
      <c r="LO240" s="32"/>
      <c r="LP240" s="32"/>
      <c r="LQ240" s="32"/>
      <c r="LR240" s="32"/>
      <c r="LS240" s="32"/>
      <c r="LT240" s="32"/>
      <c r="LU240" s="32"/>
      <c r="LV240" s="32"/>
      <c r="LW240" s="32"/>
      <c r="LX240" s="32"/>
      <c r="LY240" s="32"/>
      <c r="LZ240" s="32"/>
      <c r="MA240" s="32"/>
      <c r="MB240" s="32"/>
      <c r="MC240" s="32"/>
      <c r="MD240" s="32"/>
      <c r="ME240" s="32"/>
      <c r="MF240" s="32"/>
      <c r="MG240" s="32"/>
      <c r="MH240" s="32"/>
      <c r="MI240" s="32"/>
      <c r="MJ240" s="32"/>
      <c r="MK240" s="32"/>
      <c r="ML240" s="32"/>
      <c r="MM240" s="32"/>
      <c r="MN240" s="32"/>
      <c r="MO240" s="32"/>
      <c r="MP240" s="32"/>
      <c r="MQ240" s="32"/>
      <c r="MR240" s="32"/>
      <c r="MS240" s="32"/>
      <c r="MT240" s="32"/>
      <c r="MU240" s="32"/>
      <c r="MV240" s="32"/>
      <c r="MW240" s="32"/>
      <c r="MX240" s="32"/>
      <c r="MY240" s="32"/>
      <c r="MZ240" s="32"/>
      <c r="NA240" s="32"/>
      <c r="NB240" s="32"/>
      <c r="NC240" s="32"/>
      <c r="ND240" s="32"/>
      <c r="NE240" s="32"/>
      <c r="NF240" s="32"/>
      <c r="NG240" s="32"/>
      <c r="NH240" s="32"/>
      <c r="NI240" s="32"/>
      <c r="NJ240" s="32"/>
      <c r="NK240" s="32"/>
      <c r="NL240" s="32"/>
      <c r="NM240" s="32"/>
      <c r="NN240" s="32"/>
      <c r="NO240" s="32"/>
      <c r="NP240" s="32"/>
      <c r="NQ240" s="32"/>
      <c r="NR240" s="32"/>
      <c r="NS240" s="32"/>
      <c r="NT240" s="32"/>
      <c r="NU240" s="32"/>
      <c r="NV240" s="32"/>
      <c r="NW240" s="32"/>
      <c r="NX240" s="32"/>
      <c r="NY240" s="32"/>
      <c r="NZ240" s="32"/>
      <c r="OA240" s="32"/>
      <c r="OB240" s="32"/>
      <c r="OC240" s="32"/>
      <c r="OD240" s="32"/>
      <c r="OE240" s="32"/>
      <c r="OF240" s="32"/>
      <c r="OG240" s="32"/>
      <c r="OH240" s="32"/>
      <c r="OI240" s="32"/>
      <c r="OJ240" s="32"/>
      <c r="OK240" s="32"/>
      <c r="OL240" s="32"/>
      <c r="OM240" s="32"/>
      <c r="ON240" s="32"/>
      <c r="OO240" s="32"/>
      <c r="OP240" s="32"/>
      <c r="OQ240" s="32"/>
      <c r="OR240" s="32"/>
      <c r="OS240" s="32"/>
      <c r="OT240" s="32"/>
      <c r="OU240" s="32"/>
      <c r="OV240" s="32"/>
      <c r="OW240" s="32"/>
      <c r="OX240" s="32"/>
      <c r="OY240" s="32"/>
      <c r="OZ240" s="32"/>
      <c r="PA240" s="32"/>
      <c r="PB240" s="32"/>
      <c r="PC240" s="32"/>
      <c r="PD240" s="32"/>
      <c r="PE240" s="32"/>
      <c r="PF240" s="32"/>
      <c r="PG240" s="32"/>
      <c r="PH240" s="32"/>
      <c r="PI240" s="32"/>
      <c r="PJ240" s="32"/>
      <c r="PK240" s="32"/>
      <c r="PL240" s="32"/>
      <c r="PM240" s="32"/>
      <c r="PN240" s="32"/>
      <c r="PO240" s="32"/>
      <c r="PP240" s="32"/>
      <c r="PQ240" s="32"/>
      <c r="PR240" s="32"/>
      <c r="PS240" s="32"/>
      <c r="PT240" s="32"/>
      <c r="PU240" s="32"/>
      <c r="PV240" s="32"/>
      <c r="PW240" s="32"/>
      <c r="PX240" s="32"/>
      <c r="PY240" s="32"/>
      <c r="PZ240" s="32"/>
      <c r="QA240" s="32"/>
      <c r="QB240" s="32"/>
      <c r="QC240" s="32"/>
      <c r="QD240" s="32"/>
      <c r="QE240" s="32"/>
      <c r="QF240" s="32"/>
      <c r="QG240" s="32"/>
      <c r="QH240" s="32"/>
      <c r="QI240" s="32"/>
      <c r="QJ240" s="32"/>
      <c r="QK240" s="32"/>
      <c r="QL240" s="32"/>
      <c r="QM240" s="32"/>
      <c r="QN240" s="32"/>
      <c r="QO240" s="32"/>
      <c r="QP240" s="32"/>
      <c r="QQ240" s="32"/>
      <c r="QR240" s="32"/>
      <c r="QS240" s="32"/>
      <c r="QT240" s="32"/>
      <c r="QU240" s="32"/>
      <c r="QV240" s="32"/>
      <c r="QW240" s="32"/>
      <c r="QX240" s="32"/>
      <c r="QY240" s="32"/>
      <c r="QZ240" s="32"/>
      <c r="RA240" s="32"/>
      <c r="RB240" s="32"/>
      <c r="RC240" s="32"/>
      <c r="RD240" s="32"/>
      <c r="RE240" s="32"/>
      <c r="RF240" s="32"/>
      <c r="RG240" s="32"/>
      <c r="RH240" s="32"/>
      <c r="RI240" s="32"/>
      <c r="RJ240" s="32"/>
      <c r="RK240" s="32"/>
      <c r="RL240" s="32"/>
      <c r="RM240" s="32"/>
      <c r="RN240" s="32"/>
      <c r="RO240" s="32"/>
      <c r="RP240" s="32"/>
      <c r="RQ240" s="32"/>
      <c r="RR240" s="32"/>
      <c r="RS240" s="32"/>
      <c r="RT240" s="32"/>
      <c r="RU240" s="32"/>
      <c r="RV240" s="32"/>
      <c r="RW240" s="32"/>
      <c r="RX240" s="32"/>
      <c r="RY240" s="32"/>
      <c r="RZ240" s="32"/>
      <c r="SA240" s="32"/>
      <c r="SB240" s="32"/>
      <c r="SC240" s="32"/>
      <c r="SD240" s="32"/>
      <c r="SE240" s="32"/>
      <c r="SF240" s="32"/>
      <c r="SG240" s="32"/>
      <c r="SH240" s="32"/>
      <c r="SI240" s="32"/>
      <c r="SJ240" s="32"/>
      <c r="SK240" s="32"/>
      <c r="SL240" s="32"/>
      <c r="SM240" s="32"/>
      <c r="SN240" s="32"/>
      <c r="SO240" s="32"/>
      <c r="SP240" s="32"/>
      <c r="SQ240" s="32"/>
      <c r="SR240" s="32"/>
      <c r="SS240" s="32"/>
      <c r="ST240" s="32"/>
      <c r="SU240" s="32"/>
      <c r="SV240" s="32"/>
      <c r="SW240" s="32"/>
      <c r="SX240" s="32"/>
      <c r="SY240" s="32"/>
      <c r="SZ240" s="32"/>
      <c r="TA240" s="32"/>
      <c r="TB240" s="32"/>
      <c r="TC240" s="32"/>
      <c r="TD240" s="32"/>
      <c r="TE240" s="32"/>
    </row>
    <row r="241" spans="1:525" s="34" customFormat="1" ht="31.5" x14ac:dyDescent="0.25">
      <c r="A241" s="84" t="s">
        <v>192</v>
      </c>
      <c r="B241" s="93"/>
      <c r="C241" s="93"/>
      <c r="D241" s="68" t="s">
        <v>692</v>
      </c>
      <c r="E241" s="121">
        <f>E248+E249+E250+E251+E252+E254+E255+E256+E257+E261+E262+E263+E265+E264+E267+E269+E274+E276+E277+E278+E280+E283+E287+E289+E266+E271+E282+E281+E258+E260+E288+E286+E253+E285+E290+E284</f>
        <v>301211330</v>
      </c>
      <c r="F241" s="121">
        <f t="shared" ref="F241:P241" si="112">F248+F249+F250+F251+F252+F254+F255+F256+F257+F261+F262+F263+F265+F264+F267+F269+F274+F276+F277+F278+F280+F283+F287+F289+F266+F271+F282+F281+F258+F260+F288+F286+F253+F285+F290+F284</f>
        <v>297706330</v>
      </c>
      <c r="G241" s="121">
        <f t="shared" si="112"/>
        <v>11968900</v>
      </c>
      <c r="H241" s="121">
        <f t="shared" si="112"/>
        <v>40852900</v>
      </c>
      <c r="I241" s="121">
        <f t="shared" si="112"/>
        <v>3505000</v>
      </c>
      <c r="J241" s="121">
        <f t="shared" si="112"/>
        <v>47673209</v>
      </c>
      <c r="K241" s="121">
        <f t="shared" si="112"/>
        <v>40413950</v>
      </c>
      <c r="L241" s="121">
        <f t="shared" si="112"/>
        <v>6159259</v>
      </c>
      <c r="M241" s="121">
        <f t="shared" si="112"/>
        <v>0</v>
      </c>
      <c r="N241" s="121">
        <f t="shared" si="112"/>
        <v>0</v>
      </c>
      <c r="O241" s="121">
        <f t="shared" si="112"/>
        <v>41513950</v>
      </c>
      <c r="P241" s="121">
        <f t="shared" si="112"/>
        <v>348884539</v>
      </c>
      <c r="Q241" s="232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  <c r="IW241" s="33"/>
      <c r="IX241" s="33"/>
      <c r="IY241" s="33"/>
      <c r="IZ241" s="33"/>
      <c r="JA241" s="33"/>
      <c r="JB241" s="33"/>
      <c r="JC241" s="33"/>
      <c r="JD241" s="33"/>
      <c r="JE241" s="33"/>
      <c r="JF241" s="33"/>
      <c r="JG241" s="33"/>
      <c r="JH241" s="33"/>
      <c r="JI241" s="33"/>
      <c r="JJ241" s="33"/>
      <c r="JK241" s="33"/>
      <c r="JL241" s="33"/>
      <c r="JM241" s="33"/>
      <c r="JN241" s="33"/>
      <c r="JO241" s="33"/>
      <c r="JP241" s="33"/>
      <c r="JQ241" s="33"/>
      <c r="JR241" s="33"/>
      <c r="JS241" s="33"/>
      <c r="JT241" s="33"/>
      <c r="JU241" s="33"/>
      <c r="JV241" s="33"/>
      <c r="JW241" s="33"/>
      <c r="JX241" s="33"/>
      <c r="JY241" s="33"/>
      <c r="JZ241" s="33"/>
      <c r="KA241" s="33"/>
      <c r="KB241" s="33"/>
      <c r="KC241" s="33"/>
      <c r="KD241" s="33"/>
      <c r="KE241" s="33"/>
      <c r="KF241" s="33"/>
      <c r="KG241" s="33"/>
      <c r="KH241" s="33"/>
      <c r="KI241" s="33"/>
      <c r="KJ241" s="33"/>
      <c r="KK241" s="33"/>
      <c r="KL241" s="33"/>
      <c r="KM241" s="33"/>
      <c r="KN241" s="33"/>
      <c r="KO241" s="33"/>
      <c r="KP241" s="33"/>
      <c r="KQ241" s="33"/>
      <c r="KR241" s="33"/>
      <c r="KS241" s="33"/>
      <c r="KT241" s="33"/>
      <c r="KU241" s="33"/>
      <c r="KV241" s="33"/>
      <c r="KW241" s="33"/>
      <c r="KX241" s="33"/>
      <c r="KY241" s="33"/>
      <c r="KZ241" s="33"/>
      <c r="LA241" s="33"/>
      <c r="LB241" s="33"/>
      <c r="LC241" s="33"/>
      <c r="LD241" s="33"/>
      <c r="LE241" s="33"/>
      <c r="LF241" s="33"/>
      <c r="LG241" s="33"/>
      <c r="LH241" s="33"/>
      <c r="LI241" s="33"/>
      <c r="LJ241" s="33"/>
      <c r="LK241" s="33"/>
      <c r="LL241" s="33"/>
      <c r="LM241" s="33"/>
      <c r="LN241" s="33"/>
      <c r="LO241" s="33"/>
      <c r="LP241" s="33"/>
      <c r="LQ241" s="33"/>
      <c r="LR241" s="33"/>
      <c r="LS241" s="33"/>
      <c r="LT241" s="33"/>
      <c r="LU241" s="33"/>
      <c r="LV241" s="33"/>
      <c r="LW241" s="33"/>
      <c r="LX241" s="33"/>
      <c r="LY241" s="33"/>
      <c r="LZ241" s="33"/>
      <c r="MA241" s="33"/>
      <c r="MB241" s="33"/>
      <c r="MC241" s="33"/>
      <c r="MD241" s="33"/>
      <c r="ME241" s="33"/>
      <c r="MF241" s="33"/>
      <c r="MG241" s="33"/>
      <c r="MH241" s="33"/>
      <c r="MI241" s="33"/>
      <c r="MJ241" s="33"/>
      <c r="MK241" s="33"/>
      <c r="ML241" s="33"/>
      <c r="MM241" s="33"/>
      <c r="MN241" s="33"/>
      <c r="MO241" s="33"/>
      <c r="MP241" s="33"/>
      <c r="MQ241" s="33"/>
      <c r="MR241" s="33"/>
      <c r="MS241" s="33"/>
      <c r="MT241" s="33"/>
      <c r="MU241" s="33"/>
      <c r="MV241" s="33"/>
      <c r="MW241" s="33"/>
      <c r="MX241" s="33"/>
      <c r="MY241" s="33"/>
      <c r="MZ241" s="33"/>
      <c r="NA241" s="33"/>
      <c r="NB241" s="33"/>
      <c r="NC241" s="33"/>
      <c r="ND241" s="33"/>
      <c r="NE241" s="33"/>
      <c r="NF241" s="33"/>
      <c r="NG241" s="33"/>
      <c r="NH241" s="33"/>
      <c r="NI241" s="33"/>
      <c r="NJ241" s="33"/>
      <c r="NK241" s="33"/>
      <c r="NL241" s="33"/>
      <c r="NM241" s="33"/>
      <c r="NN241" s="33"/>
      <c r="NO241" s="33"/>
      <c r="NP241" s="33"/>
      <c r="NQ241" s="33"/>
      <c r="NR241" s="33"/>
      <c r="NS241" s="33"/>
      <c r="NT241" s="33"/>
      <c r="NU241" s="33"/>
      <c r="NV241" s="33"/>
      <c r="NW241" s="33"/>
      <c r="NX241" s="33"/>
      <c r="NY241" s="33"/>
      <c r="NZ241" s="33"/>
      <c r="OA241" s="33"/>
      <c r="OB241" s="33"/>
      <c r="OC241" s="33"/>
      <c r="OD241" s="33"/>
      <c r="OE241" s="33"/>
      <c r="OF241" s="33"/>
      <c r="OG241" s="33"/>
      <c r="OH241" s="33"/>
      <c r="OI241" s="33"/>
      <c r="OJ241" s="33"/>
      <c r="OK241" s="33"/>
      <c r="OL241" s="33"/>
      <c r="OM241" s="33"/>
      <c r="ON241" s="33"/>
      <c r="OO241" s="33"/>
      <c r="OP241" s="33"/>
      <c r="OQ241" s="33"/>
      <c r="OR241" s="33"/>
      <c r="OS241" s="33"/>
      <c r="OT241" s="33"/>
      <c r="OU241" s="33"/>
      <c r="OV241" s="33"/>
      <c r="OW241" s="33"/>
      <c r="OX241" s="33"/>
      <c r="OY241" s="33"/>
      <c r="OZ241" s="33"/>
      <c r="PA241" s="33"/>
      <c r="PB241" s="33"/>
      <c r="PC241" s="33"/>
      <c r="PD241" s="33"/>
      <c r="PE241" s="33"/>
      <c r="PF241" s="33"/>
      <c r="PG241" s="33"/>
      <c r="PH241" s="33"/>
      <c r="PI241" s="33"/>
      <c r="PJ241" s="33"/>
      <c r="PK241" s="33"/>
      <c r="PL241" s="33"/>
      <c r="PM241" s="33"/>
      <c r="PN241" s="33"/>
      <c r="PO241" s="33"/>
      <c r="PP241" s="33"/>
      <c r="PQ241" s="33"/>
      <c r="PR241" s="33"/>
      <c r="PS241" s="33"/>
      <c r="PT241" s="33"/>
      <c r="PU241" s="33"/>
      <c r="PV241" s="33"/>
      <c r="PW241" s="33"/>
      <c r="PX241" s="33"/>
      <c r="PY241" s="33"/>
      <c r="PZ241" s="33"/>
      <c r="QA241" s="33"/>
      <c r="QB241" s="33"/>
      <c r="QC241" s="33"/>
      <c r="QD241" s="33"/>
      <c r="QE241" s="33"/>
      <c r="QF241" s="33"/>
      <c r="QG241" s="33"/>
      <c r="QH241" s="33"/>
      <c r="QI241" s="33"/>
      <c r="QJ241" s="33"/>
      <c r="QK241" s="33"/>
      <c r="QL241" s="33"/>
      <c r="QM241" s="33"/>
      <c r="QN241" s="33"/>
      <c r="QO241" s="33"/>
      <c r="QP241" s="33"/>
      <c r="QQ241" s="33"/>
      <c r="QR241" s="33"/>
      <c r="QS241" s="33"/>
      <c r="QT241" s="33"/>
      <c r="QU241" s="33"/>
      <c r="QV241" s="33"/>
      <c r="QW241" s="33"/>
      <c r="QX241" s="33"/>
      <c r="QY241" s="33"/>
      <c r="QZ241" s="33"/>
      <c r="RA241" s="33"/>
      <c r="RB241" s="33"/>
      <c r="RC241" s="33"/>
      <c r="RD241" s="33"/>
      <c r="RE241" s="33"/>
      <c r="RF241" s="33"/>
      <c r="RG241" s="33"/>
      <c r="RH241" s="33"/>
      <c r="RI241" s="33"/>
      <c r="RJ241" s="33"/>
      <c r="RK241" s="33"/>
      <c r="RL241" s="33"/>
      <c r="RM241" s="33"/>
      <c r="RN241" s="33"/>
      <c r="RO241" s="33"/>
      <c r="RP241" s="33"/>
      <c r="RQ241" s="33"/>
      <c r="RR241" s="33"/>
      <c r="RS241" s="33"/>
      <c r="RT241" s="33"/>
      <c r="RU241" s="33"/>
      <c r="RV241" s="33"/>
      <c r="RW241" s="33"/>
      <c r="RX241" s="33"/>
      <c r="RY241" s="33"/>
      <c r="RZ241" s="33"/>
      <c r="SA241" s="33"/>
      <c r="SB241" s="33"/>
      <c r="SC241" s="33"/>
      <c r="SD241" s="33"/>
      <c r="SE241" s="33"/>
      <c r="SF241" s="33"/>
      <c r="SG241" s="33"/>
      <c r="SH241" s="33"/>
      <c r="SI241" s="33"/>
      <c r="SJ241" s="33"/>
      <c r="SK241" s="33"/>
      <c r="SL241" s="33"/>
      <c r="SM241" s="33"/>
      <c r="SN241" s="33"/>
      <c r="SO241" s="33"/>
      <c r="SP241" s="33"/>
      <c r="SQ241" s="33"/>
      <c r="SR241" s="33"/>
      <c r="SS241" s="33"/>
      <c r="ST241" s="33"/>
      <c r="SU241" s="33"/>
      <c r="SV241" s="33"/>
      <c r="SW241" s="33"/>
      <c r="SX241" s="33"/>
      <c r="SY241" s="33"/>
      <c r="SZ241" s="33"/>
      <c r="TA241" s="33"/>
      <c r="TB241" s="33"/>
      <c r="TC241" s="33"/>
      <c r="TD241" s="33"/>
      <c r="TE241" s="33"/>
    </row>
    <row r="242" spans="1:525" s="34" customFormat="1" ht="117.75" hidden="1" customHeight="1" x14ac:dyDescent="0.25">
      <c r="A242" s="84"/>
      <c r="B242" s="93"/>
      <c r="C242" s="93"/>
      <c r="D242" s="68" t="s">
        <v>390</v>
      </c>
      <c r="E242" s="121">
        <f>E272</f>
        <v>0</v>
      </c>
      <c r="F242" s="121">
        <f t="shared" ref="F242:P242" si="113">F272</f>
        <v>0</v>
      </c>
      <c r="G242" s="121">
        <f t="shared" si="113"/>
        <v>0</v>
      </c>
      <c r="H242" s="121">
        <f t="shared" si="113"/>
        <v>0</v>
      </c>
      <c r="I242" s="121">
        <f t="shared" si="113"/>
        <v>0</v>
      </c>
      <c r="J242" s="121">
        <f t="shared" si="113"/>
        <v>0</v>
      </c>
      <c r="K242" s="121">
        <f t="shared" si="113"/>
        <v>0</v>
      </c>
      <c r="L242" s="121">
        <f t="shared" si="113"/>
        <v>0</v>
      </c>
      <c r="M242" s="121">
        <f t="shared" si="113"/>
        <v>0</v>
      </c>
      <c r="N242" s="121">
        <f t="shared" si="113"/>
        <v>0</v>
      </c>
      <c r="O242" s="121">
        <f t="shared" si="113"/>
        <v>0</v>
      </c>
      <c r="P242" s="121">
        <f t="shared" si="113"/>
        <v>0</v>
      </c>
      <c r="Q242" s="232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3"/>
      <c r="LZ242" s="33"/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3"/>
      <c r="MZ242" s="33"/>
      <c r="NA242" s="33"/>
      <c r="NB242" s="33"/>
      <c r="NC242" s="33"/>
      <c r="ND242" s="33"/>
      <c r="NE242" s="33"/>
      <c r="NF242" s="33"/>
      <c r="NG242" s="33"/>
      <c r="NH242" s="33"/>
      <c r="NI242" s="33"/>
      <c r="NJ242" s="33"/>
      <c r="NK242" s="33"/>
      <c r="NL242" s="33"/>
      <c r="NM242" s="33"/>
      <c r="NN242" s="33"/>
      <c r="NO242" s="33"/>
      <c r="NP242" s="33"/>
      <c r="NQ242" s="33"/>
      <c r="NR242" s="33"/>
      <c r="NS242" s="33"/>
      <c r="NT242" s="33"/>
      <c r="NU242" s="33"/>
      <c r="NV242" s="33"/>
      <c r="NW242" s="33"/>
      <c r="NX242" s="33"/>
      <c r="NY242" s="33"/>
      <c r="NZ242" s="33"/>
      <c r="OA242" s="33"/>
      <c r="OB242" s="33"/>
      <c r="OC242" s="33"/>
      <c r="OD242" s="33"/>
      <c r="OE242" s="33"/>
      <c r="OF242" s="33"/>
      <c r="OG242" s="33"/>
      <c r="OH242" s="33"/>
      <c r="OI242" s="33"/>
      <c r="OJ242" s="33"/>
      <c r="OK242" s="33"/>
      <c r="OL242" s="33"/>
      <c r="OM242" s="33"/>
      <c r="ON242" s="33"/>
      <c r="OO242" s="33"/>
      <c r="OP242" s="33"/>
      <c r="OQ242" s="33"/>
      <c r="OR242" s="33"/>
      <c r="OS242" s="33"/>
      <c r="OT242" s="33"/>
      <c r="OU242" s="33"/>
      <c r="OV242" s="33"/>
      <c r="OW242" s="33"/>
      <c r="OX242" s="33"/>
      <c r="OY242" s="33"/>
      <c r="OZ242" s="33"/>
      <c r="PA242" s="33"/>
      <c r="PB242" s="33"/>
      <c r="PC242" s="33"/>
      <c r="PD242" s="33"/>
      <c r="PE242" s="33"/>
      <c r="PF242" s="33"/>
      <c r="PG242" s="33"/>
      <c r="PH242" s="33"/>
      <c r="PI242" s="33"/>
      <c r="PJ242" s="33"/>
      <c r="PK242" s="33"/>
      <c r="PL242" s="33"/>
      <c r="PM242" s="33"/>
      <c r="PN242" s="33"/>
      <c r="PO242" s="33"/>
      <c r="PP242" s="33"/>
      <c r="PQ242" s="33"/>
      <c r="PR242" s="33"/>
      <c r="PS242" s="33"/>
      <c r="PT242" s="33"/>
      <c r="PU242" s="33"/>
      <c r="PV242" s="33"/>
      <c r="PW242" s="33"/>
      <c r="PX242" s="33"/>
      <c r="PY242" s="33"/>
      <c r="PZ242" s="33"/>
      <c r="QA242" s="33"/>
      <c r="QB242" s="33"/>
      <c r="QC242" s="33"/>
      <c r="QD242" s="33"/>
      <c r="QE242" s="33"/>
      <c r="QF242" s="33"/>
      <c r="QG242" s="33"/>
      <c r="QH242" s="33"/>
      <c r="QI242" s="33"/>
      <c r="QJ242" s="33"/>
      <c r="QK242" s="33"/>
      <c r="QL242" s="33"/>
      <c r="QM242" s="33"/>
      <c r="QN242" s="33"/>
      <c r="QO242" s="33"/>
      <c r="QP242" s="33"/>
      <c r="QQ242" s="33"/>
      <c r="QR242" s="33"/>
      <c r="QS242" s="33"/>
      <c r="QT242" s="33"/>
      <c r="QU242" s="33"/>
      <c r="QV242" s="33"/>
      <c r="QW242" s="33"/>
      <c r="QX242" s="33"/>
      <c r="QY242" s="33"/>
      <c r="QZ242" s="33"/>
      <c r="RA242" s="33"/>
      <c r="RB242" s="33"/>
      <c r="RC242" s="33"/>
      <c r="RD242" s="33"/>
      <c r="RE242" s="33"/>
      <c r="RF242" s="33"/>
      <c r="RG242" s="33"/>
      <c r="RH242" s="33"/>
      <c r="RI242" s="33"/>
      <c r="RJ242" s="33"/>
      <c r="RK242" s="33"/>
      <c r="RL242" s="33"/>
      <c r="RM242" s="33"/>
      <c r="RN242" s="33"/>
      <c r="RO242" s="33"/>
      <c r="RP242" s="33"/>
      <c r="RQ242" s="33"/>
      <c r="RR242" s="33"/>
      <c r="RS242" s="33"/>
      <c r="RT242" s="33"/>
      <c r="RU242" s="33"/>
      <c r="RV242" s="33"/>
      <c r="RW242" s="33"/>
      <c r="RX242" s="33"/>
      <c r="RY242" s="33"/>
      <c r="RZ242" s="33"/>
      <c r="SA242" s="33"/>
      <c r="SB242" s="33"/>
      <c r="SC242" s="33"/>
      <c r="SD242" s="33"/>
      <c r="SE242" s="33"/>
      <c r="SF242" s="33"/>
      <c r="SG242" s="33"/>
      <c r="SH242" s="33"/>
      <c r="SI242" s="33"/>
      <c r="SJ242" s="33"/>
      <c r="SK242" s="33"/>
      <c r="SL242" s="33"/>
      <c r="SM242" s="33"/>
      <c r="SN242" s="33"/>
      <c r="SO242" s="33"/>
      <c r="SP242" s="33"/>
      <c r="SQ242" s="33"/>
      <c r="SR242" s="33"/>
      <c r="SS242" s="33"/>
      <c r="ST242" s="33"/>
      <c r="SU242" s="33"/>
      <c r="SV242" s="33"/>
      <c r="SW242" s="33"/>
      <c r="SX242" s="33"/>
      <c r="SY242" s="33"/>
      <c r="SZ242" s="33"/>
      <c r="TA242" s="33"/>
      <c r="TB242" s="33"/>
      <c r="TC242" s="33"/>
      <c r="TD242" s="33"/>
      <c r="TE242" s="33"/>
    </row>
    <row r="243" spans="1:525" s="34" customFormat="1" ht="84" hidden="1" customHeight="1" x14ac:dyDescent="0.25">
      <c r="A243" s="84"/>
      <c r="B243" s="93"/>
      <c r="C243" s="93"/>
      <c r="D243" s="68" t="s">
        <v>508</v>
      </c>
      <c r="E243" s="121">
        <f>E273</f>
        <v>0</v>
      </c>
      <c r="F243" s="121">
        <f t="shared" ref="F243:P243" si="114">F273</f>
        <v>0</v>
      </c>
      <c r="G243" s="121">
        <f t="shared" si="114"/>
        <v>0</v>
      </c>
      <c r="H243" s="121">
        <f t="shared" si="114"/>
        <v>0</v>
      </c>
      <c r="I243" s="121">
        <f t="shared" si="114"/>
        <v>0</v>
      </c>
      <c r="J243" s="121">
        <f t="shared" si="114"/>
        <v>0</v>
      </c>
      <c r="K243" s="121">
        <f t="shared" si="114"/>
        <v>0</v>
      </c>
      <c r="L243" s="121">
        <f t="shared" si="114"/>
        <v>0</v>
      </c>
      <c r="M243" s="121">
        <f t="shared" si="114"/>
        <v>0</v>
      </c>
      <c r="N243" s="121">
        <f t="shared" si="114"/>
        <v>0</v>
      </c>
      <c r="O243" s="121">
        <f t="shared" si="114"/>
        <v>0</v>
      </c>
      <c r="P243" s="121">
        <f t="shared" si="114"/>
        <v>0</v>
      </c>
      <c r="Q243" s="232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</row>
    <row r="244" spans="1:525" s="34" customFormat="1" ht="61.5" hidden="1" customHeight="1" x14ac:dyDescent="0.25">
      <c r="A244" s="84"/>
      <c r="B244" s="93"/>
      <c r="C244" s="93"/>
      <c r="D244" s="68" t="s">
        <v>383</v>
      </c>
      <c r="E244" s="121">
        <f>E268</f>
        <v>0</v>
      </c>
      <c r="F244" s="121">
        <f t="shared" ref="F244:P244" si="115">F268</f>
        <v>0</v>
      </c>
      <c r="G244" s="121">
        <f t="shared" si="115"/>
        <v>0</v>
      </c>
      <c r="H244" s="121">
        <f t="shared" si="115"/>
        <v>0</v>
      </c>
      <c r="I244" s="121">
        <f t="shared" si="115"/>
        <v>0</v>
      </c>
      <c r="J244" s="121">
        <f t="shared" si="115"/>
        <v>0</v>
      </c>
      <c r="K244" s="121">
        <f t="shared" si="115"/>
        <v>0</v>
      </c>
      <c r="L244" s="121">
        <f t="shared" si="115"/>
        <v>0</v>
      </c>
      <c r="M244" s="121">
        <f t="shared" si="115"/>
        <v>0</v>
      </c>
      <c r="N244" s="121">
        <f t="shared" si="115"/>
        <v>0</v>
      </c>
      <c r="O244" s="121">
        <f t="shared" si="115"/>
        <v>0</v>
      </c>
      <c r="P244" s="121">
        <f t="shared" si="115"/>
        <v>0</v>
      </c>
      <c r="Q244" s="232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</row>
    <row r="245" spans="1:525" s="34" customFormat="1" ht="141.75" hidden="1" customHeight="1" x14ac:dyDescent="0.25">
      <c r="A245" s="84"/>
      <c r="B245" s="93"/>
      <c r="C245" s="93"/>
      <c r="D245" s="114" t="s">
        <v>561</v>
      </c>
      <c r="E245" s="121">
        <f>E258</f>
        <v>0</v>
      </c>
      <c r="F245" s="121">
        <f t="shared" ref="F245:P245" si="116">F258</f>
        <v>0</v>
      </c>
      <c r="G245" s="121">
        <f t="shared" si="116"/>
        <v>0</v>
      </c>
      <c r="H245" s="121">
        <f t="shared" si="116"/>
        <v>0</v>
      </c>
      <c r="I245" s="121">
        <f t="shared" si="116"/>
        <v>0</v>
      </c>
      <c r="J245" s="121">
        <f t="shared" si="116"/>
        <v>0</v>
      </c>
      <c r="K245" s="121">
        <f t="shared" si="116"/>
        <v>0</v>
      </c>
      <c r="L245" s="121">
        <f t="shared" si="116"/>
        <v>0</v>
      </c>
      <c r="M245" s="121">
        <f t="shared" si="116"/>
        <v>0</v>
      </c>
      <c r="N245" s="121">
        <f t="shared" si="116"/>
        <v>0</v>
      </c>
      <c r="O245" s="121">
        <f t="shared" si="116"/>
        <v>0</v>
      </c>
      <c r="P245" s="121">
        <f t="shared" si="116"/>
        <v>0</v>
      </c>
      <c r="Q245" s="232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  <c r="IW245" s="33"/>
      <c r="IX245" s="33"/>
      <c r="IY245" s="33"/>
      <c r="IZ245" s="33"/>
      <c r="JA245" s="33"/>
      <c r="JB245" s="33"/>
      <c r="JC245" s="33"/>
      <c r="JD245" s="33"/>
      <c r="JE245" s="33"/>
      <c r="JF245" s="33"/>
      <c r="JG245" s="33"/>
      <c r="JH245" s="33"/>
      <c r="JI245" s="33"/>
      <c r="JJ245" s="33"/>
      <c r="JK245" s="33"/>
      <c r="JL245" s="33"/>
      <c r="JM245" s="33"/>
      <c r="JN245" s="33"/>
      <c r="JO245" s="33"/>
      <c r="JP245" s="33"/>
      <c r="JQ245" s="33"/>
      <c r="JR245" s="33"/>
      <c r="JS245" s="33"/>
      <c r="JT245" s="33"/>
      <c r="JU245" s="33"/>
      <c r="JV245" s="33"/>
      <c r="JW245" s="33"/>
      <c r="JX245" s="33"/>
      <c r="JY245" s="33"/>
      <c r="JZ245" s="33"/>
      <c r="KA245" s="33"/>
      <c r="KB245" s="33"/>
      <c r="KC245" s="33"/>
      <c r="KD245" s="33"/>
      <c r="KE245" s="33"/>
      <c r="KF245" s="33"/>
      <c r="KG245" s="33"/>
      <c r="KH245" s="33"/>
      <c r="KI245" s="33"/>
      <c r="KJ245" s="33"/>
      <c r="KK245" s="33"/>
      <c r="KL245" s="33"/>
      <c r="KM245" s="33"/>
      <c r="KN245" s="33"/>
      <c r="KO245" s="33"/>
      <c r="KP245" s="33"/>
      <c r="KQ245" s="33"/>
      <c r="KR245" s="33"/>
      <c r="KS245" s="33"/>
      <c r="KT245" s="33"/>
      <c r="KU245" s="33"/>
      <c r="KV245" s="33"/>
      <c r="KW245" s="33"/>
      <c r="KX245" s="33"/>
      <c r="KY245" s="33"/>
      <c r="KZ245" s="33"/>
      <c r="LA245" s="33"/>
      <c r="LB245" s="33"/>
      <c r="LC245" s="33"/>
      <c r="LD245" s="33"/>
      <c r="LE245" s="33"/>
      <c r="LF245" s="33"/>
      <c r="LG245" s="33"/>
      <c r="LH245" s="33"/>
      <c r="LI245" s="33"/>
      <c r="LJ245" s="33"/>
      <c r="LK245" s="33"/>
      <c r="LL245" s="33"/>
      <c r="LM245" s="33"/>
      <c r="LN245" s="33"/>
      <c r="LO245" s="33"/>
      <c r="LP245" s="33"/>
      <c r="LQ245" s="33"/>
      <c r="LR245" s="33"/>
      <c r="LS245" s="33"/>
      <c r="LT245" s="33"/>
      <c r="LU245" s="33"/>
      <c r="LV245" s="33"/>
      <c r="LW245" s="33"/>
      <c r="LX245" s="33"/>
      <c r="LY245" s="33"/>
      <c r="LZ245" s="33"/>
      <c r="MA245" s="33"/>
      <c r="MB245" s="33"/>
      <c r="MC245" s="33"/>
      <c r="MD245" s="33"/>
      <c r="ME245" s="33"/>
      <c r="MF245" s="33"/>
      <c r="MG245" s="33"/>
      <c r="MH245" s="33"/>
      <c r="MI245" s="33"/>
      <c r="MJ245" s="33"/>
      <c r="MK245" s="33"/>
      <c r="ML245" s="33"/>
      <c r="MM245" s="33"/>
      <c r="MN245" s="33"/>
      <c r="MO245" s="33"/>
      <c r="MP245" s="33"/>
      <c r="MQ245" s="33"/>
      <c r="MR245" s="33"/>
      <c r="MS245" s="33"/>
      <c r="MT245" s="33"/>
      <c r="MU245" s="33"/>
      <c r="MV245" s="33"/>
      <c r="MW245" s="33"/>
      <c r="MX245" s="33"/>
      <c r="MY245" s="33"/>
      <c r="MZ245" s="33"/>
      <c r="NA245" s="33"/>
      <c r="NB245" s="33"/>
      <c r="NC245" s="33"/>
      <c r="ND245" s="33"/>
      <c r="NE245" s="33"/>
      <c r="NF245" s="33"/>
      <c r="NG245" s="33"/>
      <c r="NH245" s="33"/>
      <c r="NI245" s="33"/>
      <c r="NJ245" s="33"/>
      <c r="NK245" s="33"/>
      <c r="NL245" s="33"/>
      <c r="NM245" s="33"/>
      <c r="NN245" s="33"/>
      <c r="NO245" s="33"/>
      <c r="NP245" s="33"/>
      <c r="NQ245" s="33"/>
      <c r="NR245" s="33"/>
      <c r="NS245" s="33"/>
      <c r="NT245" s="33"/>
      <c r="NU245" s="33"/>
      <c r="NV245" s="33"/>
      <c r="NW245" s="33"/>
      <c r="NX245" s="33"/>
      <c r="NY245" s="33"/>
      <c r="NZ245" s="33"/>
      <c r="OA245" s="33"/>
      <c r="OB245" s="33"/>
      <c r="OC245" s="33"/>
      <c r="OD245" s="33"/>
      <c r="OE245" s="33"/>
      <c r="OF245" s="33"/>
      <c r="OG245" s="33"/>
      <c r="OH245" s="33"/>
      <c r="OI245" s="33"/>
      <c r="OJ245" s="33"/>
      <c r="OK245" s="33"/>
      <c r="OL245" s="33"/>
      <c r="OM245" s="33"/>
      <c r="ON245" s="33"/>
      <c r="OO245" s="33"/>
      <c r="OP245" s="33"/>
      <c r="OQ245" s="33"/>
      <c r="OR245" s="33"/>
      <c r="OS245" s="33"/>
      <c r="OT245" s="33"/>
      <c r="OU245" s="33"/>
      <c r="OV245" s="33"/>
      <c r="OW245" s="33"/>
      <c r="OX245" s="33"/>
      <c r="OY245" s="33"/>
      <c r="OZ245" s="33"/>
      <c r="PA245" s="33"/>
      <c r="PB245" s="33"/>
      <c r="PC245" s="33"/>
      <c r="PD245" s="33"/>
      <c r="PE245" s="33"/>
      <c r="PF245" s="33"/>
      <c r="PG245" s="33"/>
      <c r="PH245" s="33"/>
      <c r="PI245" s="33"/>
      <c r="PJ245" s="33"/>
      <c r="PK245" s="33"/>
      <c r="PL245" s="33"/>
      <c r="PM245" s="33"/>
      <c r="PN245" s="33"/>
      <c r="PO245" s="33"/>
      <c r="PP245" s="33"/>
      <c r="PQ245" s="33"/>
      <c r="PR245" s="33"/>
      <c r="PS245" s="33"/>
      <c r="PT245" s="33"/>
      <c r="PU245" s="33"/>
      <c r="PV245" s="33"/>
      <c r="PW245" s="33"/>
      <c r="PX245" s="33"/>
      <c r="PY245" s="33"/>
      <c r="PZ245" s="33"/>
      <c r="QA245" s="33"/>
      <c r="QB245" s="33"/>
      <c r="QC245" s="33"/>
      <c r="QD245" s="33"/>
      <c r="QE245" s="33"/>
      <c r="QF245" s="33"/>
      <c r="QG245" s="33"/>
      <c r="QH245" s="33"/>
      <c r="QI245" s="33"/>
      <c r="QJ245" s="33"/>
      <c r="QK245" s="33"/>
      <c r="QL245" s="33"/>
      <c r="QM245" s="33"/>
      <c r="QN245" s="33"/>
      <c r="QO245" s="33"/>
      <c r="QP245" s="33"/>
      <c r="QQ245" s="33"/>
      <c r="QR245" s="33"/>
      <c r="QS245" s="33"/>
      <c r="QT245" s="33"/>
      <c r="QU245" s="33"/>
      <c r="QV245" s="33"/>
      <c r="QW245" s="33"/>
      <c r="QX245" s="33"/>
      <c r="QY245" s="33"/>
      <c r="QZ245" s="33"/>
      <c r="RA245" s="33"/>
      <c r="RB245" s="33"/>
      <c r="RC245" s="33"/>
      <c r="RD245" s="33"/>
      <c r="RE245" s="33"/>
      <c r="RF245" s="33"/>
      <c r="RG245" s="33"/>
      <c r="RH245" s="33"/>
      <c r="RI245" s="33"/>
      <c r="RJ245" s="33"/>
      <c r="RK245" s="33"/>
      <c r="RL245" s="33"/>
      <c r="RM245" s="33"/>
      <c r="RN245" s="33"/>
      <c r="RO245" s="33"/>
      <c r="RP245" s="33"/>
      <c r="RQ245" s="33"/>
      <c r="RR245" s="33"/>
      <c r="RS245" s="33"/>
      <c r="RT245" s="33"/>
      <c r="RU245" s="33"/>
      <c r="RV245" s="33"/>
      <c r="RW245" s="33"/>
      <c r="RX245" s="33"/>
      <c r="RY245" s="33"/>
      <c r="RZ245" s="33"/>
      <c r="SA245" s="33"/>
      <c r="SB245" s="33"/>
      <c r="SC245" s="33"/>
      <c r="SD245" s="33"/>
      <c r="SE245" s="33"/>
      <c r="SF245" s="33"/>
      <c r="SG245" s="33"/>
      <c r="SH245" s="33"/>
      <c r="SI245" s="33"/>
      <c r="SJ245" s="33"/>
      <c r="SK245" s="33"/>
      <c r="SL245" s="33"/>
      <c r="SM245" s="33"/>
      <c r="SN245" s="33"/>
      <c r="SO245" s="33"/>
      <c r="SP245" s="33"/>
      <c r="SQ245" s="33"/>
      <c r="SR245" s="33"/>
      <c r="SS245" s="33"/>
      <c r="ST245" s="33"/>
      <c r="SU245" s="33"/>
      <c r="SV245" s="33"/>
      <c r="SW245" s="33"/>
      <c r="SX245" s="33"/>
      <c r="SY245" s="33"/>
      <c r="SZ245" s="33"/>
      <c r="TA245" s="33"/>
      <c r="TB245" s="33"/>
      <c r="TC245" s="33"/>
      <c r="TD245" s="33"/>
      <c r="TE245" s="33"/>
    </row>
    <row r="246" spans="1:525" s="34" customFormat="1" ht="15.75" hidden="1" customHeight="1" x14ac:dyDescent="0.25">
      <c r="A246" s="84"/>
      <c r="B246" s="93"/>
      <c r="C246" s="93"/>
      <c r="D246" s="73" t="s">
        <v>388</v>
      </c>
      <c r="E246" s="121">
        <f>E270+E275</f>
        <v>0</v>
      </c>
      <c r="F246" s="121">
        <f t="shared" ref="F246:P246" si="117">F270+F275</f>
        <v>0</v>
      </c>
      <c r="G246" s="121">
        <f t="shared" si="117"/>
        <v>0</v>
      </c>
      <c r="H246" s="121">
        <f t="shared" si="117"/>
        <v>0</v>
      </c>
      <c r="I246" s="121">
        <f t="shared" si="117"/>
        <v>0</v>
      </c>
      <c r="J246" s="121">
        <f t="shared" si="117"/>
        <v>0</v>
      </c>
      <c r="K246" s="121">
        <f t="shared" si="117"/>
        <v>0</v>
      </c>
      <c r="L246" s="121">
        <f t="shared" si="117"/>
        <v>0</v>
      </c>
      <c r="M246" s="121">
        <f t="shared" si="117"/>
        <v>0</v>
      </c>
      <c r="N246" s="121">
        <f t="shared" si="117"/>
        <v>0</v>
      </c>
      <c r="O246" s="121">
        <f t="shared" si="117"/>
        <v>0</v>
      </c>
      <c r="P246" s="121">
        <f t="shared" si="117"/>
        <v>0</v>
      </c>
      <c r="Q246" s="232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  <c r="QA246" s="33"/>
      <c r="QB246" s="33"/>
      <c r="QC246" s="33"/>
      <c r="QD246" s="33"/>
      <c r="QE246" s="33"/>
      <c r="QF246" s="33"/>
      <c r="QG246" s="33"/>
      <c r="QH246" s="33"/>
      <c r="QI246" s="33"/>
      <c r="QJ246" s="33"/>
      <c r="QK246" s="33"/>
      <c r="QL246" s="33"/>
      <c r="QM246" s="33"/>
      <c r="QN246" s="33"/>
      <c r="QO246" s="33"/>
      <c r="QP246" s="33"/>
      <c r="QQ246" s="33"/>
      <c r="QR246" s="33"/>
      <c r="QS246" s="33"/>
      <c r="QT246" s="33"/>
      <c r="QU246" s="33"/>
      <c r="QV246" s="33"/>
      <c r="QW246" s="33"/>
      <c r="QX246" s="33"/>
      <c r="QY246" s="33"/>
      <c r="QZ246" s="33"/>
      <c r="RA246" s="33"/>
      <c r="RB246" s="33"/>
      <c r="RC246" s="33"/>
      <c r="RD246" s="33"/>
      <c r="RE246" s="33"/>
      <c r="RF246" s="33"/>
      <c r="RG246" s="33"/>
      <c r="RH246" s="33"/>
      <c r="RI246" s="33"/>
      <c r="RJ246" s="33"/>
      <c r="RK246" s="33"/>
      <c r="RL246" s="33"/>
      <c r="RM246" s="33"/>
      <c r="RN246" s="33"/>
      <c r="RO246" s="33"/>
      <c r="RP246" s="33"/>
      <c r="RQ246" s="33"/>
      <c r="RR246" s="33"/>
      <c r="RS246" s="33"/>
      <c r="RT246" s="33"/>
      <c r="RU246" s="33"/>
      <c r="RV246" s="33"/>
      <c r="RW246" s="33"/>
      <c r="RX246" s="33"/>
      <c r="RY246" s="33"/>
      <c r="RZ246" s="33"/>
      <c r="SA246" s="33"/>
      <c r="SB246" s="33"/>
      <c r="SC246" s="33"/>
      <c r="SD246" s="33"/>
      <c r="SE246" s="33"/>
      <c r="SF246" s="33"/>
      <c r="SG246" s="33"/>
      <c r="SH246" s="33"/>
      <c r="SI246" s="33"/>
      <c r="SJ246" s="33"/>
      <c r="SK246" s="33"/>
      <c r="SL246" s="33"/>
      <c r="SM246" s="33"/>
      <c r="SN246" s="33"/>
      <c r="SO246" s="33"/>
      <c r="SP246" s="33"/>
      <c r="SQ246" s="33"/>
      <c r="SR246" s="33"/>
      <c r="SS246" s="33"/>
      <c r="ST246" s="33"/>
      <c r="SU246" s="33"/>
      <c r="SV246" s="33"/>
      <c r="SW246" s="33"/>
      <c r="SX246" s="33"/>
      <c r="SY246" s="33"/>
      <c r="SZ246" s="33"/>
      <c r="TA246" s="33"/>
      <c r="TB246" s="33"/>
      <c r="TC246" s="33"/>
      <c r="TD246" s="33"/>
      <c r="TE246" s="33"/>
    </row>
    <row r="247" spans="1:525" s="34" customFormat="1" ht="15.75" x14ac:dyDescent="0.25">
      <c r="A247" s="84"/>
      <c r="B247" s="93"/>
      <c r="C247" s="93"/>
      <c r="D247" s="73" t="s">
        <v>410</v>
      </c>
      <c r="E247" s="121">
        <f>E279</f>
        <v>0</v>
      </c>
      <c r="F247" s="121">
        <f t="shared" ref="F247:P247" si="118">F279</f>
        <v>0</v>
      </c>
      <c r="G247" s="121">
        <f t="shared" si="118"/>
        <v>0</v>
      </c>
      <c r="H247" s="121">
        <f t="shared" si="118"/>
        <v>0</v>
      </c>
      <c r="I247" s="121">
        <f t="shared" si="118"/>
        <v>0</v>
      </c>
      <c r="J247" s="121">
        <f t="shared" si="118"/>
        <v>0</v>
      </c>
      <c r="K247" s="121">
        <f t="shared" si="118"/>
        <v>0</v>
      </c>
      <c r="L247" s="121">
        <f t="shared" si="118"/>
        <v>0</v>
      </c>
      <c r="M247" s="121">
        <f t="shared" si="118"/>
        <v>0</v>
      </c>
      <c r="N247" s="121">
        <f t="shared" si="118"/>
        <v>0</v>
      </c>
      <c r="O247" s="121">
        <f t="shared" si="118"/>
        <v>0</v>
      </c>
      <c r="P247" s="121">
        <f t="shared" si="118"/>
        <v>0</v>
      </c>
      <c r="Q247" s="232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  <c r="IW247" s="33"/>
      <c r="IX247" s="33"/>
      <c r="IY247" s="33"/>
      <c r="IZ247" s="33"/>
      <c r="JA247" s="33"/>
      <c r="JB247" s="33"/>
      <c r="JC247" s="33"/>
      <c r="JD247" s="33"/>
      <c r="JE247" s="33"/>
      <c r="JF247" s="33"/>
      <c r="JG247" s="33"/>
      <c r="JH247" s="33"/>
      <c r="JI247" s="33"/>
      <c r="JJ247" s="33"/>
      <c r="JK247" s="33"/>
      <c r="JL247" s="33"/>
      <c r="JM247" s="33"/>
      <c r="JN247" s="33"/>
      <c r="JO247" s="33"/>
      <c r="JP247" s="33"/>
      <c r="JQ247" s="33"/>
      <c r="JR247" s="33"/>
      <c r="JS247" s="33"/>
      <c r="JT247" s="33"/>
      <c r="JU247" s="33"/>
      <c r="JV247" s="33"/>
      <c r="JW247" s="33"/>
      <c r="JX247" s="33"/>
      <c r="JY247" s="33"/>
      <c r="JZ247" s="33"/>
      <c r="KA247" s="33"/>
      <c r="KB247" s="33"/>
      <c r="KC247" s="33"/>
      <c r="KD247" s="33"/>
      <c r="KE247" s="33"/>
      <c r="KF247" s="33"/>
      <c r="KG247" s="33"/>
      <c r="KH247" s="33"/>
      <c r="KI247" s="33"/>
      <c r="KJ247" s="33"/>
      <c r="KK247" s="33"/>
      <c r="KL247" s="33"/>
      <c r="KM247" s="33"/>
      <c r="KN247" s="33"/>
      <c r="KO247" s="33"/>
      <c r="KP247" s="33"/>
      <c r="KQ247" s="33"/>
      <c r="KR247" s="33"/>
      <c r="KS247" s="33"/>
      <c r="KT247" s="33"/>
      <c r="KU247" s="33"/>
      <c r="KV247" s="33"/>
      <c r="KW247" s="33"/>
      <c r="KX247" s="33"/>
      <c r="KY247" s="33"/>
      <c r="KZ247" s="33"/>
      <c r="LA247" s="33"/>
      <c r="LB247" s="33"/>
      <c r="LC247" s="33"/>
      <c r="LD247" s="33"/>
      <c r="LE247" s="33"/>
      <c r="LF247" s="33"/>
      <c r="LG247" s="33"/>
      <c r="LH247" s="33"/>
      <c r="LI247" s="33"/>
      <c r="LJ247" s="33"/>
      <c r="LK247" s="33"/>
      <c r="LL247" s="33"/>
      <c r="LM247" s="33"/>
      <c r="LN247" s="33"/>
      <c r="LO247" s="33"/>
      <c r="LP247" s="33"/>
      <c r="LQ247" s="33"/>
      <c r="LR247" s="33"/>
      <c r="LS247" s="33"/>
      <c r="LT247" s="33"/>
      <c r="LU247" s="33"/>
      <c r="LV247" s="33"/>
      <c r="LW247" s="33"/>
      <c r="LX247" s="33"/>
      <c r="LY247" s="33"/>
      <c r="LZ247" s="33"/>
      <c r="MA247" s="33"/>
      <c r="MB247" s="33"/>
      <c r="MC247" s="33"/>
      <c r="MD247" s="33"/>
      <c r="ME247" s="33"/>
      <c r="MF247" s="33"/>
      <c r="MG247" s="33"/>
      <c r="MH247" s="33"/>
      <c r="MI247" s="33"/>
      <c r="MJ247" s="33"/>
      <c r="MK247" s="33"/>
      <c r="ML247" s="33"/>
      <c r="MM247" s="33"/>
      <c r="MN247" s="33"/>
      <c r="MO247" s="33"/>
      <c r="MP247" s="33"/>
      <c r="MQ247" s="33"/>
      <c r="MR247" s="33"/>
      <c r="MS247" s="33"/>
      <c r="MT247" s="33"/>
      <c r="MU247" s="33"/>
      <c r="MV247" s="33"/>
      <c r="MW247" s="33"/>
      <c r="MX247" s="33"/>
      <c r="MY247" s="33"/>
      <c r="MZ247" s="33"/>
      <c r="NA247" s="33"/>
      <c r="NB247" s="33"/>
      <c r="NC247" s="33"/>
      <c r="ND247" s="33"/>
      <c r="NE247" s="33"/>
      <c r="NF247" s="33"/>
      <c r="NG247" s="33"/>
      <c r="NH247" s="33"/>
      <c r="NI247" s="33"/>
      <c r="NJ247" s="33"/>
      <c r="NK247" s="33"/>
      <c r="NL247" s="33"/>
      <c r="NM247" s="33"/>
      <c r="NN247" s="33"/>
      <c r="NO247" s="33"/>
      <c r="NP247" s="33"/>
      <c r="NQ247" s="33"/>
      <c r="NR247" s="33"/>
      <c r="NS247" s="33"/>
      <c r="NT247" s="33"/>
      <c r="NU247" s="33"/>
      <c r="NV247" s="33"/>
      <c r="NW247" s="33"/>
      <c r="NX247" s="33"/>
      <c r="NY247" s="33"/>
      <c r="NZ247" s="33"/>
      <c r="OA247" s="33"/>
      <c r="OB247" s="33"/>
      <c r="OC247" s="33"/>
      <c r="OD247" s="33"/>
      <c r="OE247" s="33"/>
      <c r="OF247" s="33"/>
      <c r="OG247" s="33"/>
      <c r="OH247" s="33"/>
      <c r="OI247" s="33"/>
      <c r="OJ247" s="33"/>
      <c r="OK247" s="33"/>
      <c r="OL247" s="33"/>
      <c r="OM247" s="33"/>
      <c r="ON247" s="33"/>
      <c r="OO247" s="33"/>
      <c r="OP247" s="33"/>
      <c r="OQ247" s="33"/>
      <c r="OR247" s="33"/>
      <c r="OS247" s="33"/>
      <c r="OT247" s="33"/>
      <c r="OU247" s="33"/>
      <c r="OV247" s="33"/>
      <c r="OW247" s="33"/>
      <c r="OX247" s="33"/>
      <c r="OY247" s="33"/>
      <c r="OZ247" s="33"/>
      <c r="PA247" s="33"/>
      <c r="PB247" s="33"/>
      <c r="PC247" s="33"/>
      <c r="PD247" s="33"/>
      <c r="PE247" s="33"/>
      <c r="PF247" s="33"/>
      <c r="PG247" s="33"/>
      <c r="PH247" s="33"/>
      <c r="PI247" s="33"/>
      <c r="PJ247" s="33"/>
      <c r="PK247" s="33"/>
      <c r="PL247" s="33"/>
      <c r="PM247" s="33"/>
      <c r="PN247" s="33"/>
      <c r="PO247" s="33"/>
      <c r="PP247" s="33"/>
      <c r="PQ247" s="33"/>
      <c r="PR247" s="33"/>
      <c r="PS247" s="33"/>
      <c r="PT247" s="33"/>
      <c r="PU247" s="33"/>
      <c r="PV247" s="33"/>
      <c r="PW247" s="33"/>
      <c r="PX247" s="33"/>
      <c r="PY247" s="33"/>
      <c r="PZ247" s="33"/>
      <c r="QA247" s="33"/>
      <c r="QB247" s="33"/>
      <c r="QC247" s="33"/>
      <c r="QD247" s="33"/>
      <c r="QE247" s="33"/>
      <c r="QF247" s="33"/>
      <c r="QG247" s="33"/>
      <c r="QH247" s="33"/>
      <c r="QI247" s="33"/>
      <c r="QJ247" s="33"/>
      <c r="QK247" s="33"/>
      <c r="QL247" s="33"/>
      <c r="QM247" s="33"/>
      <c r="QN247" s="33"/>
      <c r="QO247" s="33"/>
      <c r="QP247" s="33"/>
      <c r="QQ247" s="33"/>
      <c r="QR247" s="33"/>
      <c r="QS247" s="33"/>
      <c r="QT247" s="33"/>
      <c r="QU247" s="33"/>
      <c r="QV247" s="33"/>
      <c r="QW247" s="33"/>
      <c r="QX247" s="33"/>
      <c r="QY247" s="33"/>
      <c r="QZ247" s="33"/>
      <c r="RA247" s="33"/>
      <c r="RB247" s="33"/>
      <c r="RC247" s="33"/>
      <c r="RD247" s="33"/>
      <c r="RE247" s="33"/>
      <c r="RF247" s="33"/>
      <c r="RG247" s="33"/>
      <c r="RH247" s="33"/>
      <c r="RI247" s="33"/>
      <c r="RJ247" s="33"/>
      <c r="RK247" s="33"/>
      <c r="RL247" s="33"/>
      <c r="RM247" s="33"/>
      <c r="RN247" s="33"/>
      <c r="RO247" s="33"/>
      <c r="RP247" s="33"/>
      <c r="RQ247" s="33"/>
      <c r="RR247" s="33"/>
      <c r="RS247" s="33"/>
      <c r="RT247" s="33"/>
      <c r="RU247" s="33"/>
      <c r="RV247" s="33"/>
      <c r="RW247" s="33"/>
      <c r="RX247" s="33"/>
      <c r="RY247" s="33"/>
      <c r="RZ247" s="33"/>
      <c r="SA247" s="33"/>
      <c r="SB247" s="33"/>
      <c r="SC247" s="33"/>
      <c r="SD247" s="33"/>
      <c r="SE247" s="33"/>
      <c r="SF247" s="33"/>
      <c r="SG247" s="33"/>
      <c r="SH247" s="33"/>
      <c r="SI247" s="33"/>
      <c r="SJ247" s="33"/>
      <c r="SK247" s="33"/>
      <c r="SL247" s="33"/>
      <c r="SM247" s="33"/>
      <c r="SN247" s="33"/>
      <c r="SO247" s="33"/>
      <c r="SP247" s="33"/>
      <c r="SQ247" s="33"/>
      <c r="SR247" s="33"/>
      <c r="SS247" s="33"/>
      <c r="ST247" s="33"/>
      <c r="SU247" s="33"/>
      <c r="SV247" s="33"/>
      <c r="SW247" s="33"/>
      <c r="SX247" s="33"/>
      <c r="SY247" s="33"/>
      <c r="SZ247" s="33"/>
      <c r="TA247" s="33"/>
      <c r="TB247" s="33"/>
      <c r="TC247" s="33"/>
      <c r="TD247" s="33"/>
      <c r="TE247" s="33"/>
    </row>
    <row r="248" spans="1:525" s="22" customFormat="1" ht="47.25" x14ac:dyDescent="0.25">
      <c r="A248" s="56" t="s">
        <v>193</v>
      </c>
      <c r="B248" s="56" t="str">
        <f>'дод 9'!A17</f>
        <v>0160</v>
      </c>
      <c r="C248" s="56" t="str">
        <f>'дод 9'!B17</f>
        <v>0111</v>
      </c>
      <c r="D248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48" s="122">
        <f t="shared" ref="E248:E289" si="119">F248+I248</f>
        <v>15746400</v>
      </c>
      <c r="F248" s="122">
        <v>15746400</v>
      </c>
      <c r="G248" s="122">
        <v>11968900</v>
      </c>
      <c r="H248" s="122">
        <v>462900</v>
      </c>
      <c r="I248" s="122"/>
      <c r="J248" s="122">
        <f>L248+O248</f>
        <v>0</v>
      </c>
      <c r="K248" s="122"/>
      <c r="L248" s="122"/>
      <c r="M248" s="122"/>
      <c r="N248" s="122"/>
      <c r="O248" s="122"/>
      <c r="P248" s="122">
        <f t="shared" ref="P248:P290" si="120">E248+J248</f>
        <v>15746400</v>
      </c>
      <c r="Q248" s="232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</row>
    <row r="249" spans="1:525" s="22" customFormat="1" ht="23.25" hidden="1" customHeight="1" x14ac:dyDescent="0.25">
      <c r="A249" s="56" t="s">
        <v>511</v>
      </c>
      <c r="B249" s="56" t="s">
        <v>44</v>
      </c>
      <c r="C249" s="56" t="s">
        <v>92</v>
      </c>
      <c r="D249" s="83" t="s">
        <v>239</v>
      </c>
      <c r="E249" s="122">
        <f t="shared" si="119"/>
        <v>0</v>
      </c>
      <c r="F249" s="122"/>
      <c r="G249" s="122"/>
      <c r="H249" s="122"/>
      <c r="I249" s="122"/>
      <c r="J249" s="122">
        <f>L249+O249</f>
        <v>0</v>
      </c>
      <c r="K249" s="122"/>
      <c r="L249" s="122"/>
      <c r="M249" s="122"/>
      <c r="N249" s="122"/>
      <c r="O249" s="122"/>
      <c r="P249" s="122">
        <f t="shared" si="120"/>
        <v>0</v>
      </c>
      <c r="Q249" s="232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</row>
    <row r="250" spans="1:525" s="22" customFormat="1" ht="19.5" customHeight="1" x14ac:dyDescent="0.25">
      <c r="A250" s="87" t="s">
        <v>297</v>
      </c>
      <c r="B250" s="42" t="str">
        <f>'дод 9'!A139</f>
        <v>3210</v>
      </c>
      <c r="C250" s="42" t="str">
        <f>'дод 9'!B139</f>
        <v>1050</v>
      </c>
      <c r="D250" s="36" t="str">
        <f>'дод 9'!C139</f>
        <v>Організація та проведення громадських робіт</v>
      </c>
      <c r="E250" s="122">
        <f t="shared" si="119"/>
        <v>100000</v>
      </c>
      <c r="F250" s="122">
        <v>100000</v>
      </c>
      <c r="G250" s="122"/>
      <c r="H250" s="122"/>
      <c r="I250" s="122"/>
      <c r="J250" s="122">
        <f t="shared" ref="J250:J290" si="121">L250+O250</f>
        <v>0</v>
      </c>
      <c r="K250" s="122"/>
      <c r="L250" s="122"/>
      <c r="M250" s="122"/>
      <c r="N250" s="122"/>
      <c r="O250" s="122"/>
      <c r="P250" s="122">
        <f t="shared" si="120"/>
        <v>100000</v>
      </c>
      <c r="Q250" s="23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</row>
    <row r="251" spans="1:525" s="22" customFormat="1" ht="33.75" customHeight="1" x14ac:dyDescent="0.25">
      <c r="A251" s="56" t="s">
        <v>194</v>
      </c>
      <c r="B251" s="82" t="str">
        <f>'дод 9'!A165</f>
        <v>6011</v>
      </c>
      <c r="C251" s="82" t="str">
        <f>'дод 9'!B165</f>
        <v>0610</v>
      </c>
      <c r="D251" s="57" t="str">
        <f>'дод 9'!C165</f>
        <v>Експлуатація та технічне обслуговування житлового фонду</v>
      </c>
      <c r="E251" s="122">
        <f t="shared" si="119"/>
        <v>0</v>
      </c>
      <c r="F251" s="122"/>
      <c r="G251" s="122"/>
      <c r="H251" s="122"/>
      <c r="I251" s="122"/>
      <c r="J251" s="122">
        <f t="shared" si="121"/>
        <v>3000000</v>
      </c>
      <c r="K251" s="122">
        <v>3000000</v>
      </c>
      <c r="L251" s="122"/>
      <c r="M251" s="122"/>
      <c r="N251" s="122"/>
      <c r="O251" s="122">
        <v>3000000</v>
      </c>
      <c r="P251" s="122">
        <f t="shared" si="120"/>
        <v>3000000</v>
      </c>
      <c r="Q251" s="232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</row>
    <row r="252" spans="1:525" s="22" customFormat="1" ht="31.5" x14ac:dyDescent="0.25">
      <c r="A252" s="56" t="s">
        <v>195</v>
      </c>
      <c r="B252" s="82" t="str">
        <f>'дод 9'!A166</f>
        <v>6013</v>
      </c>
      <c r="C252" s="82" t="str">
        <f>'дод 9'!B166</f>
        <v>0620</v>
      </c>
      <c r="D252" s="57" t="str">
        <f>'дод 9'!C166</f>
        <v>Забезпечення діяльності водопровідно-каналізаційного господарства</v>
      </c>
      <c r="E252" s="122">
        <f t="shared" si="119"/>
        <v>590000</v>
      </c>
      <c r="F252" s="122">
        <f>450000+140000</f>
        <v>590000</v>
      </c>
      <c r="G252" s="122"/>
      <c r="H252" s="122"/>
      <c r="I252" s="122"/>
      <c r="J252" s="122">
        <f t="shared" si="121"/>
        <v>0</v>
      </c>
      <c r="K252" s="122"/>
      <c r="L252" s="122"/>
      <c r="M252" s="122"/>
      <c r="N252" s="122"/>
      <c r="O252" s="122"/>
      <c r="P252" s="122">
        <f t="shared" si="120"/>
        <v>590000</v>
      </c>
      <c r="Q252" s="232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</row>
    <row r="253" spans="1:525" s="22" customFormat="1" ht="22.5" hidden="1" customHeight="1" x14ac:dyDescent="0.25">
      <c r="A253" s="56" t="s">
        <v>605</v>
      </c>
      <c r="B253" s="82">
        <f>'дод 9'!A167</f>
        <v>6014</v>
      </c>
      <c r="C253" s="82" t="str">
        <f>'дод 9'!B167</f>
        <v>0620</v>
      </c>
      <c r="D253" s="97" t="str">
        <f>'дод 9'!C167</f>
        <v>Забезпечення збору та вивезення сміття і відходів</v>
      </c>
      <c r="E253" s="122">
        <f t="shared" ref="E253" si="122">F253+I253</f>
        <v>0</v>
      </c>
      <c r="F253" s="122"/>
      <c r="G253" s="122"/>
      <c r="H253" s="122"/>
      <c r="I253" s="122"/>
      <c r="J253" s="122">
        <f t="shared" si="121"/>
        <v>0</v>
      </c>
      <c r="K253" s="122"/>
      <c r="L253" s="122"/>
      <c r="M253" s="122"/>
      <c r="N253" s="122"/>
      <c r="O253" s="122"/>
      <c r="P253" s="122">
        <f t="shared" ref="P253" si="123">E253+J253</f>
        <v>0</v>
      </c>
      <c r="Q253" s="232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</row>
    <row r="254" spans="1:525" s="22" customFormat="1" ht="33" customHeight="1" x14ac:dyDescent="0.25">
      <c r="A254" s="56" t="s">
        <v>256</v>
      </c>
      <c r="B254" s="82" t="str">
        <f>'дод 9'!A168</f>
        <v>6015</v>
      </c>
      <c r="C254" s="82" t="str">
        <f>'дод 9'!B168</f>
        <v>0620</v>
      </c>
      <c r="D254" s="57" t="str">
        <f>'дод 9'!C168</f>
        <v>Забезпечення надійної та безперебійної експлуатації ліфтів</v>
      </c>
      <c r="E254" s="122">
        <f t="shared" si="119"/>
        <v>50000</v>
      </c>
      <c r="F254" s="122">
        <v>50000</v>
      </c>
      <c r="G254" s="122"/>
      <c r="H254" s="122"/>
      <c r="I254" s="122"/>
      <c r="J254" s="122">
        <f t="shared" si="121"/>
        <v>0</v>
      </c>
      <c r="K254" s="122"/>
      <c r="L254" s="122"/>
      <c r="M254" s="122"/>
      <c r="N254" s="122"/>
      <c r="P254" s="122">
        <f t="shared" si="120"/>
        <v>50000</v>
      </c>
      <c r="Q254" s="23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</row>
    <row r="255" spans="1:525" s="22" customFormat="1" ht="32.25" customHeight="1" x14ac:dyDescent="0.25">
      <c r="A255" s="56" t="s">
        <v>259</v>
      </c>
      <c r="B255" s="82" t="str">
        <f>'дод 9'!A169</f>
        <v>6017</v>
      </c>
      <c r="C255" s="82" t="str">
        <f>'дод 9'!B169</f>
        <v>0620</v>
      </c>
      <c r="D255" s="57" t="str">
        <f>'дод 9'!C169</f>
        <v>Інша діяльність, пов’язана з експлуатацією об’єктів житлово-комунального господарства</v>
      </c>
      <c r="E255" s="122">
        <f t="shared" si="119"/>
        <v>300000</v>
      </c>
      <c r="F255" s="122">
        <f>50000+250000</f>
        <v>300000</v>
      </c>
      <c r="G255" s="122"/>
      <c r="H255" s="122"/>
      <c r="I255" s="122"/>
      <c r="J255" s="122">
        <f t="shared" si="121"/>
        <v>0</v>
      </c>
      <c r="K255" s="122"/>
      <c r="L255" s="122"/>
      <c r="M255" s="122"/>
      <c r="N255" s="122"/>
      <c r="O255" s="122"/>
      <c r="P255" s="122">
        <f t="shared" si="120"/>
        <v>300000</v>
      </c>
      <c r="Q255" s="23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</row>
    <row r="256" spans="1:525" s="22" customFormat="1" ht="47.25" x14ac:dyDescent="0.25">
      <c r="A256" s="56" t="s">
        <v>196</v>
      </c>
      <c r="B256" s="82" t="str">
        <f>'дод 9'!A170</f>
        <v>6020</v>
      </c>
      <c r="C256" s="82" t="str">
        <f>'дод 9'!B170</f>
        <v>0620</v>
      </c>
      <c r="D256" s="57" t="str">
        <f>'дод 9'!C170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56" s="122">
        <f t="shared" si="119"/>
        <v>380000</v>
      </c>
      <c r="F256" s="122"/>
      <c r="G256" s="122"/>
      <c r="H256" s="122"/>
      <c r="I256" s="122">
        <v>380000</v>
      </c>
      <c r="J256" s="122">
        <f t="shared" si="121"/>
        <v>0</v>
      </c>
      <c r="K256" s="122"/>
      <c r="L256" s="122"/>
      <c r="M256" s="122"/>
      <c r="N256" s="122"/>
      <c r="O256" s="122"/>
      <c r="P256" s="122">
        <f t="shared" si="120"/>
        <v>380000</v>
      </c>
      <c r="Q256" s="23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</row>
    <row r="257" spans="1:525" s="22" customFormat="1" ht="24.75" customHeight="1" x14ac:dyDescent="0.25">
      <c r="A257" s="56" t="s">
        <v>197</v>
      </c>
      <c r="B257" s="82" t="str">
        <f>'дод 9'!A171</f>
        <v>6030</v>
      </c>
      <c r="C257" s="82" t="str">
        <f>'дод 9'!B171</f>
        <v>0620</v>
      </c>
      <c r="D257" s="57" t="str">
        <f>'дод 9'!C171</f>
        <v>Організація благоустрою населених пунктів</v>
      </c>
      <c r="E257" s="122">
        <f t="shared" si="119"/>
        <v>272035500</v>
      </c>
      <c r="F257" s="122">
        <f>223985500-200000+30000000+10000000+1250000+5000000+1800000</f>
        <v>271835500</v>
      </c>
      <c r="G257" s="122"/>
      <c r="H257" s="122">
        <v>40330000</v>
      </c>
      <c r="I257" s="122">
        <v>200000</v>
      </c>
      <c r="J257" s="122">
        <f t="shared" si="121"/>
        <v>2106700</v>
      </c>
      <c r="K257" s="122">
        <v>2106700</v>
      </c>
      <c r="L257" s="124"/>
      <c r="M257" s="122"/>
      <c r="N257" s="122"/>
      <c r="O257" s="122">
        <v>2106700</v>
      </c>
      <c r="P257" s="122">
        <f t="shared" si="120"/>
        <v>274142200</v>
      </c>
      <c r="Q257" s="232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</row>
    <row r="258" spans="1:525" s="22" customFormat="1" ht="99.75" hidden="1" customHeight="1" x14ac:dyDescent="0.25">
      <c r="A258" s="56" t="s">
        <v>557</v>
      </c>
      <c r="B258" s="82">
        <v>6083</v>
      </c>
      <c r="C258" s="56" t="s">
        <v>67</v>
      </c>
      <c r="D258" s="11" t="s">
        <v>425</v>
      </c>
      <c r="E258" s="122">
        <f>F258+I258</f>
        <v>0</v>
      </c>
      <c r="F258" s="122"/>
      <c r="G258" s="122"/>
      <c r="H258" s="122"/>
      <c r="I258" s="122"/>
      <c r="J258" s="122">
        <f t="shared" si="121"/>
        <v>0</v>
      </c>
      <c r="K258" s="122"/>
      <c r="L258" s="122"/>
      <c r="M258" s="122"/>
      <c r="N258" s="122"/>
      <c r="O258" s="122"/>
      <c r="P258" s="122">
        <f>E258+J258</f>
        <v>0</v>
      </c>
      <c r="Q258" s="232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</row>
    <row r="259" spans="1:525" s="22" customFormat="1" ht="141.75" hidden="1" customHeight="1" x14ac:dyDescent="0.25">
      <c r="A259" s="74"/>
      <c r="B259" s="95"/>
      <c r="C259" s="74"/>
      <c r="D259" s="80" t="s">
        <v>561</v>
      </c>
      <c r="E259" s="122">
        <f>F259+I259</f>
        <v>0</v>
      </c>
      <c r="F259" s="123"/>
      <c r="G259" s="123"/>
      <c r="H259" s="123"/>
      <c r="I259" s="123"/>
      <c r="J259" s="122">
        <f t="shared" si="121"/>
        <v>0</v>
      </c>
      <c r="K259" s="123"/>
      <c r="L259" s="123"/>
      <c r="M259" s="123"/>
      <c r="N259" s="123"/>
      <c r="O259" s="123"/>
      <c r="P259" s="122">
        <f>E259+J259</f>
        <v>0</v>
      </c>
      <c r="Q259" s="232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</row>
    <row r="260" spans="1:525" s="22" customFormat="1" ht="94.5" hidden="1" customHeight="1" x14ac:dyDescent="0.25">
      <c r="A260" s="56" t="s">
        <v>568</v>
      </c>
      <c r="B260" s="82">
        <v>6071</v>
      </c>
      <c r="C260" s="56" t="s">
        <v>307</v>
      </c>
      <c r="D260" s="57" t="str">
        <f>'дод 9'!C172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60" s="122">
        <f t="shared" ref="E260" si="124">F260+I260</f>
        <v>0</v>
      </c>
      <c r="F260" s="122"/>
      <c r="G260" s="122"/>
      <c r="H260" s="122"/>
      <c r="I260" s="122"/>
      <c r="J260" s="122">
        <f t="shared" ref="J260:J261" si="125">L260+O260</f>
        <v>0</v>
      </c>
      <c r="K260" s="122"/>
      <c r="L260" s="124"/>
      <c r="M260" s="122"/>
      <c r="N260" s="122"/>
      <c r="O260" s="122"/>
      <c r="P260" s="122">
        <f t="shared" ref="P260" si="126">E260+J260</f>
        <v>0</v>
      </c>
      <c r="Q260" s="232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</row>
    <row r="261" spans="1:525" s="22" customFormat="1" ht="30" customHeight="1" x14ac:dyDescent="0.25">
      <c r="A261" s="56" t="s">
        <v>249</v>
      </c>
      <c r="B261" s="82" t="str">
        <f>'дод 9'!A176</f>
        <v>6090</v>
      </c>
      <c r="C261" s="82" t="str">
        <f>'дод 9'!B176</f>
        <v>0640</v>
      </c>
      <c r="D261" s="57" t="str">
        <f>'дод 9'!C176</f>
        <v>Інша діяльність у сфері житлово-комунального господарства</v>
      </c>
      <c r="E261" s="122">
        <f t="shared" si="119"/>
        <v>6016680</v>
      </c>
      <c r="F261" s="122">
        <f>698724+4817956+500000-500000-25000</f>
        <v>5491680</v>
      </c>
      <c r="G261" s="122"/>
      <c r="H261" s="122">
        <v>60000</v>
      </c>
      <c r="I261" s="122">
        <f>25000+500000</f>
        <v>525000</v>
      </c>
      <c r="J261" s="122">
        <f t="shared" si="125"/>
        <v>4836259</v>
      </c>
      <c r="K261" s="122"/>
      <c r="L261" s="122">
        <v>4836259</v>
      </c>
      <c r="M261" s="122"/>
      <c r="N261" s="122"/>
      <c r="O261" s="122"/>
      <c r="P261" s="122">
        <f t="shared" si="120"/>
        <v>10852939</v>
      </c>
      <c r="Q261" s="232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</row>
    <row r="262" spans="1:525" s="22" customFormat="1" ht="31.5" x14ac:dyDescent="0.25">
      <c r="A262" s="56" t="s">
        <v>268</v>
      </c>
      <c r="B262" s="82" t="str">
        <f>'дод 9'!A187</f>
        <v>7310</v>
      </c>
      <c r="C262" s="82" t="str">
        <f>'дод 9'!B187</f>
        <v>0443</v>
      </c>
      <c r="D262" s="6" t="str">
        <f>'дод 9'!C187</f>
        <v>Будівництво1 об'єктів житлово-комунального господарства</v>
      </c>
      <c r="E262" s="122">
        <f t="shared" si="119"/>
        <v>0</v>
      </c>
      <c r="F262" s="122"/>
      <c r="G262" s="122"/>
      <c r="H262" s="122"/>
      <c r="I262" s="122"/>
      <c r="J262" s="122">
        <f t="shared" si="121"/>
        <v>5000000</v>
      </c>
      <c r="K262" s="122">
        <v>5000000</v>
      </c>
      <c r="L262" s="122"/>
      <c r="M262" s="122"/>
      <c r="N262" s="122"/>
      <c r="O262" s="122">
        <v>5000000</v>
      </c>
      <c r="P262" s="122">
        <f t="shared" si="120"/>
        <v>5000000</v>
      </c>
      <c r="Q262" s="232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</row>
    <row r="263" spans="1:525" s="22" customFormat="1" ht="29.25" customHeight="1" x14ac:dyDescent="0.25">
      <c r="A263" s="56" t="s">
        <v>270</v>
      </c>
      <c r="B263" s="82" t="str">
        <f>'дод 9'!A194</f>
        <v>7330</v>
      </c>
      <c r="C263" s="82" t="str">
        <f>'дод 9'!B194</f>
        <v>0443</v>
      </c>
      <c r="D263" s="6" t="str">
        <f>'дод 9'!C194</f>
        <v>Будівництво1 інших об'єктів комунальної власності</v>
      </c>
      <c r="E263" s="122">
        <f t="shared" si="119"/>
        <v>0</v>
      </c>
      <c r="F263" s="122"/>
      <c r="G263" s="122"/>
      <c r="H263" s="122"/>
      <c r="I263" s="122"/>
      <c r="J263" s="122">
        <f t="shared" si="121"/>
        <v>500000</v>
      </c>
      <c r="K263" s="122">
        <v>500000</v>
      </c>
      <c r="L263" s="122"/>
      <c r="M263" s="122"/>
      <c r="N263" s="122"/>
      <c r="O263" s="122">
        <v>500000</v>
      </c>
      <c r="P263" s="122">
        <f t="shared" si="120"/>
        <v>500000</v>
      </c>
      <c r="Q263" s="232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</row>
    <row r="264" spans="1:525" s="22" customFormat="1" ht="33" hidden="1" customHeight="1" x14ac:dyDescent="0.25">
      <c r="A264" s="56" t="s">
        <v>198</v>
      </c>
      <c r="B264" s="82">
        <v>7340</v>
      </c>
      <c r="C264" s="82" t="str">
        <f>'дод 9'!B193</f>
        <v>0443</v>
      </c>
      <c r="D264" s="57" t="str">
        <f>'дод 9'!C195</f>
        <v>Проектування, реставрація та охорона пам'яток архітектури</v>
      </c>
      <c r="E264" s="122">
        <f t="shared" ref="E264" si="127">F264+I264</f>
        <v>0</v>
      </c>
      <c r="F264" s="122"/>
      <c r="G264" s="122"/>
      <c r="H264" s="122"/>
      <c r="I264" s="122"/>
      <c r="J264" s="122">
        <f t="shared" si="121"/>
        <v>0</v>
      </c>
      <c r="K264" s="122"/>
      <c r="L264" s="122"/>
      <c r="M264" s="122"/>
      <c r="N264" s="122"/>
      <c r="O264" s="122"/>
      <c r="P264" s="122">
        <f t="shared" ref="P264" si="128">E264+J264</f>
        <v>0</v>
      </c>
      <c r="Q264" s="232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</row>
    <row r="265" spans="1:525" s="22" customFormat="1" ht="49.5" hidden="1" customHeight="1" x14ac:dyDescent="0.25">
      <c r="A265" s="56" t="s">
        <v>365</v>
      </c>
      <c r="B265" s="82">
        <f>'дод 9'!A197</f>
        <v>7361</v>
      </c>
      <c r="C265" s="82" t="str">
        <f>'дод 9'!B197</f>
        <v>0490</v>
      </c>
      <c r="D265" s="57" t="str">
        <f>'дод 9'!C197</f>
        <v>Співфінансування інвестиційних проектів, що реалізуються за рахунок коштів державного фонду регіонального розвитку</v>
      </c>
      <c r="E265" s="122">
        <f t="shared" si="119"/>
        <v>0</v>
      </c>
      <c r="F265" s="122"/>
      <c r="G265" s="122"/>
      <c r="H265" s="122"/>
      <c r="I265" s="122"/>
      <c r="J265" s="122">
        <f t="shared" si="121"/>
        <v>0</v>
      </c>
      <c r="K265" s="122"/>
      <c r="L265" s="122"/>
      <c r="M265" s="122"/>
      <c r="N265" s="122"/>
      <c r="O265" s="122"/>
      <c r="P265" s="122">
        <f t="shared" si="120"/>
        <v>0</v>
      </c>
      <c r="Q265" s="232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</row>
    <row r="266" spans="1:525" s="22" customFormat="1" ht="30" hidden="1" customHeight="1" x14ac:dyDescent="0.25">
      <c r="A266" s="56">
        <v>1217362</v>
      </c>
      <c r="B266" s="82">
        <f>'дод 9'!A198</f>
        <v>7362</v>
      </c>
      <c r="C266" s="82" t="str">
        <f>'дод 9'!B198</f>
        <v>0490</v>
      </c>
      <c r="D266" s="57" t="str">
        <f>'дод 9'!C198</f>
        <v>Виконання інвестиційних проектів в рамках підтримки розвитку об'єднаних територіальних громад</v>
      </c>
      <c r="E266" s="122">
        <f t="shared" si="119"/>
        <v>0</v>
      </c>
      <c r="F266" s="122"/>
      <c r="G266" s="122"/>
      <c r="H266" s="122"/>
      <c r="I266" s="122"/>
      <c r="J266" s="122">
        <f t="shared" si="121"/>
        <v>0</v>
      </c>
      <c r="K266" s="122"/>
      <c r="L266" s="122"/>
      <c r="M266" s="122"/>
      <c r="N266" s="122"/>
      <c r="O266" s="122"/>
      <c r="P266" s="122">
        <f t="shared" si="120"/>
        <v>0</v>
      </c>
      <c r="Q266" s="232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</row>
    <row r="267" spans="1:525" s="22" customFormat="1" ht="56.25" hidden="1" customHeight="1" x14ac:dyDescent="0.25">
      <c r="A267" s="56" t="s">
        <v>363</v>
      </c>
      <c r="B267" s="82">
        <v>7363</v>
      </c>
      <c r="C267" s="37" t="s">
        <v>81</v>
      </c>
      <c r="D267" s="36" t="s">
        <v>588</v>
      </c>
      <c r="E267" s="122">
        <f t="shared" si="119"/>
        <v>0</v>
      </c>
      <c r="F267" s="122"/>
      <c r="G267" s="122"/>
      <c r="H267" s="122"/>
      <c r="I267" s="122"/>
      <c r="J267" s="122">
        <f t="shared" si="121"/>
        <v>0</v>
      </c>
      <c r="K267" s="122"/>
      <c r="L267" s="122"/>
      <c r="M267" s="122"/>
      <c r="N267" s="122"/>
      <c r="O267" s="122"/>
      <c r="P267" s="122">
        <f t="shared" si="120"/>
        <v>0</v>
      </c>
      <c r="Q267" s="232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</row>
    <row r="268" spans="1:525" s="24" customFormat="1" ht="50.25" hidden="1" customHeight="1" x14ac:dyDescent="0.25">
      <c r="A268" s="74"/>
      <c r="B268" s="95"/>
      <c r="C268" s="95"/>
      <c r="D268" s="77" t="s">
        <v>383</v>
      </c>
      <c r="E268" s="123">
        <f t="shared" si="119"/>
        <v>0</v>
      </c>
      <c r="F268" s="123"/>
      <c r="G268" s="123"/>
      <c r="H268" s="123"/>
      <c r="I268" s="123"/>
      <c r="J268" s="123">
        <f t="shared" si="121"/>
        <v>0</v>
      </c>
      <c r="K268" s="123"/>
      <c r="L268" s="123"/>
      <c r="M268" s="123"/>
      <c r="N268" s="123"/>
      <c r="O268" s="123"/>
      <c r="P268" s="123">
        <f t="shared" si="120"/>
        <v>0</v>
      </c>
      <c r="Q268" s="232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0"/>
      <c r="KG268" s="30"/>
      <c r="KH268" s="30"/>
      <c r="KI268" s="30"/>
      <c r="KJ268" s="30"/>
      <c r="KK268" s="30"/>
      <c r="KL268" s="30"/>
      <c r="KM268" s="30"/>
      <c r="KN268" s="30"/>
      <c r="KO268" s="30"/>
      <c r="KP268" s="30"/>
      <c r="KQ268" s="30"/>
      <c r="KR268" s="30"/>
      <c r="KS268" s="30"/>
      <c r="KT268" s="30"/>
      <c r="KU268" s="30"/>
      <c r="KV268" s="30"/>
      <c r="KW268" s="30"/>
      <c r="KX268" s="30"/>
      <c r="KY268" s="30"/>
      <c r="KZ268" s="30"/>
      <c r="LA268" s="30"/>
      <c r="LB268" s="30"/>
      <c r="LC268" s="30"/>
      <c r="LD268" s="30"/>
      <c r="LE268" s="30"/>
      <c r="LF268" s="30"/>
      <c r="LG268" s="30"/>
      <c r="LH268" s="30"/>
      <c r="LI268" s="30"/>
      <c r="LJ268" s="30"/>
      <c r="LK268" s="30"/>
      <c r="LL268" s="30"/>
      <c r="LM268" s="30"/>
      <c r="LN268" s="30"/>
      <c r="LO268" s="30"/>
      <c r="LP268" s="30"/>
      <c r="LQ268" s="30"/>
      <c r="LR268" s="30"/>
      <c r="LS268" s="30"/>
      <c r="LT268" s="30"/>
      <c r="LU268" s="30"/>
      <c r="LV268" s="30"/>
      <c r="LW268" s="30"/>
      <c r="LX268" s="30"/>
      <c r="LY268" s="30"/>
      <c r="LZ268" s="30"/>
      <c r="MA268" s="30"/>
      <c r="MB268" s="30"/>
      <c r="MC268" s="30"/>
      <c r="MD268" s="30"/>
      <c r="ME268" s="30"/>
      <c r="MF268" s="30"/>
      <c r="MG268" s="30"/>
      <c r="MH268" s="30"/>
      <c r="MI268" s="30"/>
      <c r="MJ268" s="30"/>
      <c r="MK268" s="30"/>
      <c r="ML268" s="30"/>
      <c r="MM268" s="30"/>
      <c r="MN268" s="30"/>
      <c r="MO268" s="30"/>
      <c r="MP268" s="30"/>
      <c r="MQ268" s="30"/>
      <c r="MR268" s="30"/>
      <c r="MS268" s="30"/>
      <c r="MT268" s="30"/>
      <c r="MU268" s="30"/>
      <c r="MV268" s="30"/>
      <c r="MW268" s="30"/>
      <c r="MX268" s="30"/>
      <c r="MY268" s="30"/>
      <c r="MZ268" s="30"/>
      <c r="NA268" s="30"/>
      <c r="NB268" s="30"/>
      <c r="NC268" s="30"/>
      <c r="ND268" s="30"/>
      <c r="NE268" s="30"/>
      <c r="NF268" s="30"/>
      <c r="NG268" s="30"/>
      <c r="NH268" s="30"/>
      <c r="NI268" s="30"/>
      <c r="NJ268" s="30"/>
      <c r="NK268" s="30"/>
      <c r="NL268" s="30"/>
      <c r="NM268" s="30"/>
      <c r="NN268" s="30"/>
      <c r="NO268" s="30"/>
      <c r="NP268" s="30"/>
      <c r="NQ268" s="30"/>
      <c r="NR268" s="30"/>
      <c r="NS268" s="30"/>
      <c r="NT268" s="30"/>
      <c r="NU268" s="30"/>
      <c r="NV268" s="30"/>
      <c r="NW268" s="30"/>
      <c r="NX268" s="30"/>
      <c r="NY268" s="30"/>
      <c r="NZ268" s="30"/>
      <c r="OA268" s="30"/>
      <c r="OB268" s="30"/>
      <c r="OC268" s="30"/>
      <c r="OD268" s="30"/>
      <c r="OE268" s="30"/>
      <c r="OF268" s="30"/>
      <c r="OG268" s="30"/>
      <c r="OH268" s="30"/>
      <c r="OI268" s="30"/>
      <c r="OJ268" s="30"/>
      <c r="OK268" s="30"/>
      <c r="OL268" s="30"/>
      <c r="OM268" s="30"/>
      <c r="ON268" s="30"/>
      <c r="OO268" s="30"/>
      <c r="OP268" s="30"/>
      <c r="OQ268" s="30"/>
      <c r="OR268" s="30"/>
      <c r="OS268" s="30"/>
      <c r="OT268" s="30"/>
      <c r="OU268" s="30"/>
      <c r="OV268" s="30"/>
      <c r="OW268" s="30"/>
      <c r="OX268" s="30"/>
      <c r="OY268" s="30"/>
      <c r="OZ268" s="30"/>
      <c r="PA268" s="30"/>
      <c r="PB268" s="30"/>
      <c r="PC268" s="30"/>
      <c r="PD268" s="30"/>
      <c r="PE268" s="30"/>
      <c r="PF268" s="30"/>
      <c r="PG268" s="30"/>
      <c r="PH268" s="30"/>
      <c r="PI268" s="30"/>
      <c r="PJ268" s="30"/>
      <c r="PK268" s="30"/>
      <c r="PL268" s="30"/>
      <c r="PM268" s="30"/>
      <c r="PN268" s="30"/>
      <c r="PO268" s="30"/>
      <c r="PP268" s="30"/>
      <c r="PQ268" s="30"/>
      <c r="PR268" s="30"/>
      <c r="PS268" s="30"/>
      <c r="PT268" s="30"/>
      <c r="PU268" s="30"/>
      <c r="PV268" s="30"/>
      <c r="PW268" s="30"/>
      <c r="PX268" s="30"/>
      <c r="PY268" s="30"/>
      <c r="PZ268" s="30"/>
      <c r="QA268" s="30"/>
      <c r="QB268" s="30"/>
      <c r="QC268" s="30"/>
      <c r="QD268" s="30"/>
      <c r="QE268" s="30"/>
      <c r="QF268" s="30"/>
      <c r="QG268" s="30"/>
      <c r="QH268" s="30"/>
      <c r="QI268" s="30"/>
      <c r="QJ268" s="30"/>
      <c r="QK268" s="30"/>
      <c r="QL268" s="30"/>
      <c r="QM268" s="30"/>
      <c r="QN268" s="30"/>
      <c r="QO268" s="30"/>
      <c r="QP268" s="30"/>
      <c r="QQ268" s="30"/>
      <c r="QR268" s="30"/>
      <c r="QS268" s="30"/>
      <c r="QT268" s="30"/>
      <c r="QU268" s="30"/>
      <c r="QV268" s="30"/>
      <c r="QW268" s="30"/>
      <c r="QX268" s="30"/>
      <c r="QY268" s="30"/>
      <c r="QZ268" s="30"/>
      <c r="RA268" s="30"/>
      <c r="RB268" s="30"/>
      <c r="RC268" s="30"/>
      <c r="RD268" s="30"/>
      <c r="RE268" s="30"/>
      <c r="RF268" s="30"/>
      <c r="RG268" s="30"/>
      <c r="RH268" s="30"/>
      <c r="RI268" s="30"/>
      <c r="RJ268" s="30"/>
      <c r="RK268" s="30"/>
      <c r="RL268" s="30"/>
      <c r="RM268" s="30"/>
      <c r="RN268" s="30"/>
      <c r="RO268" s="30"/>
      <c r="RP268" s="30"/>
      <c r="RQ268" s="30"/>
      <c r="RR268" s="30"/>
      <c r="RS268" s="30"/>
      <c r="RT268" s="30"/>
      <c r="RU268" s="30"/>
      <c r="RV268" s="30"/>
      <c r="RW268" s="30"/>
      <c r="RX268" s="30"/>
      <c r="RY268" s="30"/>
      <c r="RZ268" s="30"/>
      <c r="SA268" s="30"/>
      <c r="SB268" s="30"/>
      <c r="SC268" s="30"/>
      <c r="SD268" s="30"/>
      <c r="SE268" s="30"/>
      <c r="SF268" s="30"/>
      <c r="SG268" s="30"/>
      <c r="SH268" s="30"/>
      <c r="SI268" s="30"/>
      <c r="SJ268" s="30"/>
      <c r="SK268" s="30"/>
      <c r="SL268" s="30"/>
      <c r="SM268" s="30"/>
      <c r="SN268" s="30"/>
      <c r="SO268" s="30"/>
      <c r="SP268" s="30"/>
      <c r="SQ268" s="30"/>
      <c r="SR268" s="30"/>
      <c r="SS268" s="30"/>
      <c r="ST268" s="30"/>
      <c r="SU268" s="30"/>
      <c r="SV268" s="30"/>
      <c r="SW268" s="30"/>
      <c r="SX268" s="30"/>
      <c r="SY268" s="30"/>
      <c r="SZ268" s="30"/>
      <c r="TA268" s="30"/>
      <c r="TB268" s="30"/>
      <c r="TC268" s="30"/>
      <c r="TD268" s="30"/>
      <c r="TE268" s="30"/>
    </row>
    <row r="269" spans="1:525" s="24" customFormat="1" ht="31.5" hidden="1" customHeight="1" x14ac:dyDescent="0.25">
      <c r="A269" s="56" t="s">
        <v>545</v>
      </c>
      <c r="B269" s="82">
        <v>7368</v>
      </c>
      <c r="C269" s="37" t="s">
        <v>81</v>
      </c>
      <c r="D269" s="36" t="s">
        <v>546</v>
      </c>
      <c r="E269" s="122">
        <f t="shared" si="119"/>
        <v>0</v>
      </c>
      <c r="F269" s="123"/>
      <c r="G269" s="123"/>
      <c r="H269" s="123"/>
      <c r="I269" s="123"/>
      <c r="J269" s="122">
        <f t="shared" si="121"/>
        <v>0</v>
      </c>
      <c r="K269" s="122"/>
      <c r="L269" s="122"/>
      <c r="M269" s="122"/>
      <c r="N269" s="122"/>
      <c r="O269" s="122"/>
      <c r="P269" s="122">
        <f t="shared" si="120"/>
        <v>0</v>
      </c>
      <c r="Q269" s="232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0"/>
      <c r="JA269" s="30"/>
      <c r="JB269" s="30"/>
      <c r="JC269" s="30"/>
      <c r="JD269" s="30"/>
      <c r="JE269" s="30"/>
      <c r="JF269" s="30"/>
      <c r="JG269" s="30"/>
      <c r="JH269" s="30"/>
      <c r="JI269" s="30"/>
      <c r="JJ269" s="30"/>
      <c r="JK269" s="30"/>
      <c r="JL269" s="30"/>
      <c r="JM269" s="30"/>
      <c r="JN269" s="30"/>
      <c r="JO269" s="30"/>
      <c r="JP269" s="30"/>
      <c r="JQ269" s="30"/>
      <c r="JR269" s="30"/>
      <c r="JS269" s="30"/>
      <c r="JT269" s="30"/>
      <c r="JU269" s="30"/>
      <c r="JV269" s="30"/>
      <c r="JW269" s="30"/>
      <c r="JX269" s="30"/>
      <c r="JY269" s="30"/>
      <c r="JZ269" s="30"/>
      <c r="KA269" s="30"/>
      <c r="KB269" s="30"/>
      <c r="KC269" s="30"/>
      <c r="KD269" s="30"/>
      <c r="KE269" s="30"/>
      <c r="KF269" s="30"/>
      <c r="KG269" s="30"/>
      <c r="KH269" s="30"/>
      <c r="KI269" s="30"/>
      <c r="KJ269" s="30"/>
      <c r="KK269" s="30"/>
      <c r="KL269" s="30"/>
      <c r="KM269" s="30"/>
      <c r="KN269" s="30"/>
      <c r="KO269" s="30"/>
      <c r="KP269" s="30"/>
      <c r="KQ269" s="30"/>
      <c r="KR269" s="30"/>
      <c r="KS269" s="30"/>
      <c r="KT269" s="30"/>
      <c r="KU269" s="30"/>
      <c r="KV269" s="30"/>
      <c r="KW269" s="30"/>
      <c r="KX269" s="30"/>
      <c r="KY269" s="30"/>
      <c r="KZ269" s="30"/>
      <c r="LA269" s="30"/>
      <c r="LB269" s="30"/>
      <c r="LC269" s="30"/>
      <c r="LD269" s="30"/>
      <c r="LE269" s="30"/>
      <c r="LF269" s="30"/>
      <c r="LG269" s="30"/>
      <c r="LH269" s="30"/>
      <c r="LI269" s="30"/>
      <c r="LJ269" s="30"/>
      <c r="LK269" s="30"/>
      <c r="LL269" s="30"/>
      <c r="LM269" s="30"/>
      <c r="LN269" s="30"/>
      <c r="LO269" s="30"/>
      <c r="LP269" s="30"/>
      <c r="LQ269" s="30"/>
      <c r="LR269" s="30"/>
      <c r="LS269" s="30"/>
      <c r="LT269" s="30"/>
      <c r="LU269" s="30"/>
      <c r="LV269" s="30"/>
      <c r="LW269" s="30"/>
      <c r="LX269" s="30"/>
      <c r="LY269" s="30"/>
      <c r="LZ269" s="30"/>
      <c r="MA269" s="30"/>
      <c r="MB269" s="30"/>
      <c r="MC269" s="30"/>
      <c r="MD269" s="30"/>
      <c r="ME269" s="30"/>
      <c r="MF269" s="30"/>
      <c r="MG269" s="30"/>
      <c r="MH269" s="30"/>
      <c r="MI269" s="30"/>
      <c r="MJ269" s="30"/>
      <c r="MK269" s="30"/>
      <c r="ML269" s="30"/>
      <c r="MM269" s="30"/>
      <c r="MN269" s="30"/>
      <c r="MO269" s="30"/>
      <c r="MP269" s="30"/>
      <c r="MQ269" s="30"/>
      <c r="MR269" s="30"/>
      <c r="MS269" s="30"/>
      <c r="MT269" s="30"/>
      <c r="MU269" s="30"/>
      <c r="MV269" s="30"/>
      <c r="MW269" s="30"/>
      <c r="MX269" s="30"/>
      <c r="MY269" s="30"/>
      <c r="MZ269" s="30"/>
      <c r="NA269" s="30"/>
      <c r="NB269" s="30"/>
      <c r="NC269" s="30"/>
      <c r="ND269" s="30"/>
      <c r="NE269" s="30"/>
      <c r="NF269" s="30"/>
      <c r="NG269" s="30"/>
      <c r="NH269" s="30"/>
      <c r="NI269" s="30"/>
      <c r="NJ269" s="30"/>
      <c r="NK269" s="30"/>
      <c r="NL269" s="30"/>
      <c r="NM269" s="30"/>
      <c r="NN269" s="30"/>
      <c r="NO269" s="30"/>
      <c r="NP269" s="30"/>
      <c r="NQ269" s="30"/>
      <c r="NR269" s="30"/>
      <c r="NS269" s="30"/>
      <c r="NT269" s="30"/>
      <c r="NU269" s="30"/>
      <c r="NV269" s="30"/>
      <c r="NW269" s="30"/>
      <c r="NX269" s="30"/>
      <c r="NY269" s="30"/>
      <c r="NZ269" s="30"/>
      <c r="OA269" s="30"/>
      <c r="OB269" s="30"/>
      <c r="OC269" s="30"/>
      <c r="OD269" s="30"/>
      <c r="OE269" s="30"/>
      <c r="OF269" s="30"/>
      <c r="OG269" s="30"/>
      <c r="OH269" s="30"/>
      <c r="OI269" s="30"/>
      <c r="OJ269" s="30"/>
      <c r="OK269" s="30"/>
      <c r="OL269" s="30"/>
      <c r="OM269" s="30"/>
      <c r="ON269" s="30"/>
      <c r="OO269" s="30"/>
      <c r="OP269" s="30"/>
      <c r="OQ269" s="30"/>
      <c r="OR269" s="30"/>
      <c r="OS269" s="30"/>
      <c r="OT269" s="30"/>
      <c r="OU269" s="30"/>
      <c r="OV269" s="30"/>
      <c r="OW269" s="30"/>
      <c r="OX269" s="30"/>
      <c r="OY269" s="30"/>
      <c r="OZ269" s="30"/>
      <c r="PA269" s="30"/>
      <c r="PB269" s="30"/>
      <c r="PC269" s="30"/>
      <c r="PD269" s="30"/>
      <c r="PE269" s="30"/>
      <c r="PF269" s="30"/>
      <c r="PG269" s="30"/>
      <c r="PH269" s="30"/>
      <c r="PI269" s="30"/>
      <c r="PJ269" s="30"/>
      <c r="PK269" s="30"/>
      <c r="PL269" s="30"/>
      <c r="PM269" s="30"/>
      <c r="PN269" s="30"/>
      <c r="PO269" s="30"/>
      <c r="PP269" s="30"/>
      <c r="PQ269" s="30"/>
      <c r="PR269" s="30"/>
      <c r="PS269" s="30"/>
      <c r="PT269" s="30"/>
      <c r="PU269" s="30"/>
      <c r="PV269" s="30"/>
      <c r="PW269" s="30"/>
      <c r="PX269" s="30"/>
      <c r="PY269" s="30"/>
      <c r="PZ269" s="30"/>
      <c r="QA269" s="30"/>
      <c r="QB269" s="30"/>
      <c r="QC269" s="30"/>
      <c r="QD269" s="30"/>
      <c r="QE269" s="30"/>
      <c r="QF269" s="30"/>
      <c r="QG269" s="30"/>
      <c r="QH269" s="30"/>
      <c r="QI269" s="30"/>
      <c r="QJ269" s="30"/>
      <c r="QK269" s="30"/>
      <c r="QL269" s="30"/>
      <c r="QM269" s="30"/>
      <c r="QN269" s="30"/>
      <c r="QO269" s="30"/>
      <c r="QP269" s="30"/>
      <c r="QQ269" s="30"/>
      <c r="QR269" s="30"/>
      <c r="QS269" s="30"/>
      <c r="QT269" s="30"/>
      <c r="QU269" s="30"/>
      <c r="QV269" s="30"/>
      <c r="QW269" s="30"/>
      <c r="QX269" s="30"/>
      <c r="QY269" s="30"/>
      <c r="QZ269" s="30"/>
      <c r="RA269" s="30"/>
      <c r="RB269" s="30"/>
      <c r="RC269" s="30"/>
      <c r="RD269" s="30"/>
      <c r="RE269" s="30"/>
      <c r="RF269" s="30"/>
      <c r="RG269" s="30"/>
      <c r="RH269" s="30"/>
      <c r="RI269" s="30"/>
      <c r="RJ269" s="30"/>
      <c r="RK269" s="30"/>
      <c r="RL269" s="30"/>
      <c r="RM269" s="30"/>
      <c r="RN269" s="30"/>
      <c r="RO269" s="30"/>
      <c r="RP269" s="30"/>
      <c r="RQ269" s="30"/>
      <c r="RR269" s="30"/>
      <c r="RS269" s="30"/>
      <c r="RT269" s="30"/>
      <c r="RU269" s="30"/>
      <c r="RV269" s="30"/>
      <c r="RW269" s="30"/>
      <c r="RX269" s="30"/>
      <c r="RY269" s="30"/>
      <c r="RZ269" s="30"/>
      <c r="SA269" s="30"/>
      <c r="SB269" s="30"/>
      <c r="SC269" s="30"/>
      <c r="SD269" s="30"/>
      <c r="SE269" s="30"/>
      <c r="SF269" s="30"/>
      <c r="SG269" s="30"/>
      <c r="SH269" s="30"/>
      <c r="SI269" s="30"/>
      <c r="SJ269" s="30"/>
      <c r="SK269" s="30"/>
      <c r="SL269" s="30"/>
      <c r="SM269" s="30"/>
      <c r="SN269" s="30"/>
      <c r="SO269" s="30"/>
      <c r="SP269" s="30"/>
      <c r="SQ269" s="30"/>
      <c r="SR269" s="30"/>
      <c r="SS269" s="30"/>
      <c r="ST269" s="30"/>
      <c r="SU269" s="30"/>
      <c r="SV269" s="30"/>
      <c r="SW269" s="30"/>
      <c r="SX269" s="30"/>
      <c r="SY269" s="30"/>
      <c r="SZ269" s="30"/>
      <c r="TA269" s="30"/>
      <c r="TB269" s="30"/>
      <c r="TC269" s="30"/>
      <c r="TD269" s="30"/>
      <c r="TE269" s="30"/>
    </row>
    <row r="270" spans="1:525" s="24" customFormat="1" ht="15.75" hidden="1" customHeight="1" x14ac:dyDescent="0.25">
      <c r="A270" s="74"/>
      <c r="B270" s="95"/>
      <c r="C270" s="95"/>
      <c r="D270" s="75" t="s">
        <v>388</v>
      </c>
      <c r="E270" s="123">
        <f t="shared" si="119"/>
        <v>0</v>
      </c>
      <c r="F270" s="123"/>
      <c r="G270" s="123"/>
      <c r="H270" s="123"/>
      <c r="I270" s="123"/>
      <c r="J270" s="123">
        <f t="shared" si="121"/>
        <v>0</v>
      </c>
      <c r="K270" s="123"/>
      <c r="L270" s="123"/>
      <c r="M270" s="123"/>
      <c r="N270" s="123"/>
      <c r="O270" s="123"/>
      <c r="P270" s="123">
        <f t="shared" si="120"/>
        <v>0</v>
      </c>
      <c r="Q270" s="232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0"/>
      <c r="JA270" s="30"/>
      <c r="JB270" s="30"/>
      <c r="JC270" s="30"/>
      <c r="JD270" s="30"/>
      <c r="JE270" s="30"/>
      <c r="JF270" s="30"/>
      <c r="JG270" s="30"/>
      <c r="JH270" s="30"/>
      <c r="JI270" s="30"/>
      <c r="JJ270" s="30"/>
      <c r="JK270" s="30"/>
      <c r="JL270" s="30"/>
      <c r="JM270" s="30"/>
      <c r="JN270" s="30"/>
      <c r="JO270" s="30"/>
      <c r="JP270" s="30"/>
      <c r="JQ270" s="30"/>
      <c r="JR270" s="30"/>
      <c r="JS270" s="30"/>
      <c r="JT270" s="30"/>
      <c r="JU270" s="30"/>
      <c r="JV270" s="30"/>
      <c r="JW270" s="30"/>
      <c r="JX270" s="30"/>
      <c r="JY270" s="30"/>
      <c r="JZ270" s="30"/>
      <c r="KA270" s="30"/>
      <c r="KB270" s="30"/>
      <c r="KC270" s="30"/>
      <c r="KD270" s="30"/>
      <c r="KE270" s="30"/>
      <c r="KF270" s="30"/>
      <c r="KG270" s="30"/>
      <c r="KH270" s="30"/>
      <c r="KI270" s="30"/>
      <c r="KJ270" s="30"/>
      <c r="KK270" s="30"/>
      <c r="KL270" s="30"/>
      <c r="KM270" s="30"/>
      <c r="KN270" s="30"/>
      <c r="KO270" s="30"/>
      <c r="KP270" s="30"/>
      <c r="KQ270" s="30"/>
      <c r="KR270" s="30"/>
      <c r="KS270" s="30"/>
      <c r="KT270" s="30"/>
      <c r="KU270" s="30"/>
      <c r="KV270" s="30"/>
      <c r="KW270" s="30"/>
      <c r="KX270" s="30"/>
      <c r="KY270" s="30"/>
      <c r="KZ270" s="30"/>
      <c r="LA270" s="30"/>
      <c r="LB270" s="30"/>
      <c r="LC270" s="30"/>
      <c r="LD270" s="30"/>
      <c r="LE270" s="30"/>
      <c r="LF270" s="30"/>
      <c r="LG270" s="30"/>
      <c r="LH270" s="30"/>
      <c r="LI270" s="30"/>
      <c r="LJ270" s="30"/>
      <c r="LK270" s="30"/>
      <c r="LL270" s="30"/>
      <c r="LM270" s="30"/>
      <c r="LN270" s="30"/>
      <c r="LO270" s="30"/>
      <c r="LP270" s="30"/>
      <c r="LQ270" s="30"/>
      <c r="LR270" s="30"/>
      <c r="LS270" s="30"/>
      <c r="LT270" s="30"/>
      <c r="LU270" s="30"/>
      <c r="LV270" s="30"/>
      <c r="LW270" s="30"/>
      <c r="LX270" s="30"/>
      <c r="LY270" s="30"/>
      <c r="LZ270" s="30"/>
      <c r="MA270" s="30"/>
      <c r="MB270" s="30"/>
      <c r="MC270" s="30"/>
      <c r="MD270" s="30"/>
      <c r="ME270" s="30"/>
      <c r="MF270" s="30"/>
      <c r="MG270" s="30"/>
      <c r="MH270" s="30"/>
      <c r="MI270" s="30"/>
      <c r="MJ270" s="30"/>
      <c r="MK270" s="30"/>
      <c r="ML270" s="30"/>
      <c r="MM270" s="30"/>
      <c r="MN270" s="30"/>
      <c r="MO270" s="30"/>
      <c r="MP270" s="30"/>
      <c r="MQ270" s="30"/>
      <c r="MR270" s="30"/>
      <c r="MS270" s="30"/>
      <c r="MT270" s="30"/>
      <c r="MU270" s="30"/>
      <c r="MV270" s="30"/>
      <c r="MW270" s="30"/>
      <c r="MX270" s="30"/>
      <c r="MY270" s="30"/>
      <c r="MZ270" s="30"/>
      <c r="NA270" s="30"/>
      <c r="NB270" s="30"/>
      <c r="NC270" s="30"/>
      <c r="ND270" s="30"/>
      <c r="NE270" s="30"/>
      <c r="NF270" s="30"/>
      <c r="NG270" s="30"/>
      <c r="NH270" s="30"/>
      <c r="NI270" s="30"/>
      <c r="NJ270" s="30"/>
      <c r="NK270" s="30"/>
      <c r="NL270" s="30"/>
      <c r="NM270" s="30"/>
      <c r="NN270" s="30"/>
      <c r="NO270" s="30"/>
      <c r="NP270" s="30"/>
      <c r="NQ270" s="30"/>
      <c r="NR270" s="30"/>
      <c r="NS270" s="30"/>
      <c r="NT270" s="30"/>
      <c r="NU270" s="30"/>
      <c r="NV270" s="30"/>
      <c r="NW270" s="30"/>
      <c r="NX270" s="30"/>
      <c r="NY270" s="30"/>
      <c r="NZ270" s="30"/>
      <c r="OA270" s="30"/>
      <c r="OB270" s="30"/>
      <c r="OC270" s="30"/>
      <c r="OD270" s="30"/>
      <c r="OE270" s="30"/>
      <c r="OF270" s="30"/>
      <c r="OG270" s="30"/>
      <c r="OH270" s="30"/>
      <c r="OI270" s="30"/>
      <c r="OJ270" s="30"/>
      <c r="OK270" s="30"/>
      <c r="OL270" s="30"/>
      <c r="OM270" s="30"/>
      <c r="ON270" s="30"/>
      <c r="OO270" s="30"/>
      <c r="OP270" s="30"/>
      <c r="OQ270" s="30"/>
      <c r="OR270" s="30"/>
      <c r="OS270" s="30"/>
      <c r="OT270" s="30"/>
      <c r="OU270" s="30"/>
      <c r="OV270" s="30"/>
      <c r="OW270" s="30"/>
      <c r="OX270" s="30"/>
      <c r="OY270" s="30"/>
      <c r="OZ270" s="30"/>
      <c r="PA270" s="30"/>
      <c r="PB270" s="30"/>
      <c r="PC270" s="30"/>
      <c r="PD270" s="30"/>
      <c r="PE270" s="30"/>
      <c r="PF270" s="30"/>
      <c r="PG270" s="30"/>
      <c r="PH270" s="30"/>
      <c r="PI270" s="30"/>
      <c r="PJ270" s="30"/>
      <c r="PK270" s="30"/>
      <c r="PL270" s="30"/>
      <c r="PM270" s="30"/>
      <c r="PN270" s="30"/>
      <c r="PO270" s="30"/>
      <c r="PP270" s="30"/>
      <c r="PQ270" s="30"/>
      <c r="PR270" s="30"/>
      <c r="PS270" s="30"/>
      <c r="PT270" s="30"/>
      <c r="PU270" s="30"/>
      <c r="PV270" s="30"/>
      <c r="PW270" s="30"/>
      <c r="PX270" s="30"/>
      <c r="PY270" s="30"/>
      <c r="PZ270" s="30"/>
      <c r="QA270" s="30"/>
      <c r="QB270" s="30"/>
      <c r="QC270" s="30"/>
      <c r="QD270" s="30"/>
      <c r="QE270" s="30"/>
      <c r="QF270" s="30"/>
      <c r="QG270" s="30"/>
      <c r="QH270" s="30"/>
      <c r="QI270" s="30"/>
      <c r="QJ270" s="30"/>
      <c r="QK270" s="30"/>
      <c r="QL270" s="30"/>
      <c r="QM270" s="30"/>
      <c r="QN270" s="30"/>
      <c r="QO270" s="30"/>
      <c r="QP270" s="30"/>
      <c r="QQ270" s="30"/>
      <c r="QR270" s="30"/>
      <c r="QS270" s="30"/>
      <c r="QT270" s="30"/>
      <c r="QU270" s="30"/>
      <c r="QV270" s="30"/>
      <c r="QW270" s="30"/>
      <c r="QX270" s="30"/>
      <c r="QY270" s="30"/>
      <c r="QZ270" s="30"/>
      <c r="RA270" s="30"/>
      <c r="RB270" s="30"/>
      <c r="RC270" s="30"/>
      <c r="RD270" s="30"/>
      <c r="RE270" s="30"/>
      <c r="RF270" s="30"/>
      <c r="RG270" s="30"/>
      <c r="RH270" s="30"/>
      <c r="RI270" s="30"/>
      <c r="RJ270" s="30"/>
      <c r="RK270" s="30"/>
      <c r="RL270" s="30"/>
      <c r="RM270" s="30"/>
      <c r="RN270" s="30"/>
      <c r="RO270" s="30"/>
      <c r="RP270" s="30"/>
      <c r="RQ270" s="30"/>
      <c r="RR270" s="30"/>
      <c r="RS270" s="30"/>
      <c r="RT270" s="30"/>
      <c r="RU270" s="30"/>
      <c r="RV270" s="30"/>
      <c r="RW270" s="30"/>
      <c r="RX270" s="30"/>
      <c r="RY270" s="30"/>
      <c r="RZ270" s="30"/>
      <c r="SA270" s="30"/>
      <c r="SB270" s="30"/>
      <c r="SC270" s="30"/>
      <c r="SD270" s="30"/>
      <c r="SE270" s="30"/>
      <c r="SF270" s="30"/>
      <c r="SG270" s="30"/>
      <c r="SH270" s="30"/>
      <c r="SI270" s="30"/>
      <c r="SJ270" s="30"/>
      <c r="SK270" s="30"/>
      <c r="SL270" s="30"/>
      <c r="SM270" s="30"/>
      <c r="SN270" s="30"/>
      <c r="SO270" s="30"/>
      <c r="SP270" s="30"/>
      <c r="SQ270" s="30"/>
      <c r="SR270" s="30"/>
      <c r="SS270" s="30"/>
      <c r="ST270" s="30"/>
      <c r="SU270" s="30"/>
      <c r="SV270" s="30"/>
      <c r="SW270" s="30"/>
      <c r="SX270" s="30"/>
      <c r="SY270" s="30"/>
      <c r="SZ270" s="30"/>
      <c r="TA270" s="30"/>
      <c r="TB270" s="30"/>
      <c r="TC270" s="30"/>
      <c r="TD270" s="30"/>
      <c r="TE270" s="30"/>
    </row>
    <row r="271" spans="1:525" s="22" customFormat="1" ht="47.25" hidden="1" customHeight="1" x14ac:dyDescent="0.25">
      <c r="A271" s="56" t="s">
        <v>369</v>
      </c>
      <c r="B271" s="82">
        <f>'дод 9'!A212</f>
        <v>7462</v>
      </c>
      <c r="C271" s="56" t="s">
        <v>393</v>
      </c>
      <c r="D271" s="97" t="s">
        <v>392</v>
      </c>
      <c r="E271" s="122">
        <f t="shared" ref="E271:E276" si="129">F271+I271</f>
        <v>0</v>
      </c>
      <c r="F271" s="122"/>
      <c r="G271" s="122"/>
      <c r="H271" s="122"/>
      <c r="I271" s="122"/>
      <c r="J271" s="122">
        <f t="shared" ref="J271:J276" si="130">L271+O271</f>
        <v>0</v>
      </c>
      <c r="K271" s="122"/>
      <c r="L271" s="122"/>
      <c r="M271" s="122"/>
      <c r="N271" s="122"/>
      <c r="O271" s="122"/>
      <c r="P271" s="122">
        <f t="shared" ref="P271:P276" si="131">E271+J271</f>
        <v>0</v>
      </c>
      <c r="Q271" s="232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</row>
    <row r="272" spans="1:525" s="24" customFormat="1" ht="110.25" hidden="1" customHeight="1" x14ac:dyDescent="0.25">
      <c r="A272" s="74"/>
      <c r="B272" s="95"/>
      <c r="C272" s="95"/>
      <c r="D272" s="77" t="s">
        <v>390</v>
      </c>
      <c r="E272" s="123">
        <f t="shared" si="129"/>
        <v>0</v>
      </c>
      <c r="F272" s="123"/>
      <c r="G272" s="123"/>
      <c r="H272" s="123"/>
      <c r="I272" s="123"/>
      <c r="J272" s="123">
        <f t="shared" si="130"/>
        <v>0</v>
      </c>
      <c r="K272" s="123"/>
      <c r="L272" s="123"/>
      <c r="M272" s="123"/>
      <c r="N272" s="123"/>
      <c r="O272" s="123"/>
      <c r="P272" s="123">
        <f t="shared" si="131"/>
        <v>0</v>
      </c>
      <c r="Q272" s="232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  <c r="LU272" s="30"/>
      <c r="LV272" s="30"/>
      <c r="LW272" s="30"/>
      <c r="LX272" s="30"/>
      <c r="LY272" s="30"/>
      <c r="LZ272" s="30"/>
      <c r="MA272" s="30"/>
      <c r="MB272" s="30"/>
      <c r="MC272" s="30"/>
      <c r="MD272" s="30"/>
      <c r="ME272" s="30"/>
      <c r="MF272" s="30"/>
      <c r="MG272" s="30"/>
      <c r="MH272" s="30"/>
      <c r="MI272" s="30"/>
      <c r="MJ272" s="30"/>
      <c r="MK272" s="30"/>
      <c r="ML272" s="30"/>
      <c r="MM272" s="30"/>
      <c r="MN272" s="30"/>
      <c r="MO272" s="30"/>
      <c r="MP272" s="30"/>
      <c r="MQ272" s="30"/>
      <c r="MR272" s="30"/>
      <c r="MS272" s="30"/>
      <c r="MT272" s="30"/>
      <c r="MU272" s="30"/>
      <c r="MV272" s="30"/>
      <c r="MW272" s="30"/>
      <c r="MX272" s="30"/>
      <c r="MY272" s="30"/>
      <c r="MZ272" s="30"/>
      <c r="NA272" s="30"/>
      <c r="NB272" s="30"/>
      <c r="NC272" s="30"/>
      <c r="ND272" s="30"/>
      <c r="NE272" s="30"/>
      <c r="NF272" s="30"/>
      <c r="NG272" s="30"/>
      <c r="NH272" s="30"/>
      <c r="NI272" s="30"/>
      <c r="NJ272" s="30"/>
      <c r="NK272" s="30"/>
      <c r="NL272" s="30"/>
      <c r="NM272" s="30"/>
      <c r="NN272" s="30"/>
      <c r="NO272" s="30"/>
      <c r="NP272" s="30"/>
      <c r="NQ272" s="30"/>
      <c r="NR272" s="30"/>
      <c r="NS272" s="30"/>
      <c r="NT272" s="30"/>
      <c r="NU272" s="30"/>
      <c r="NV272" s="30"/>
      <c r="NW272" s="30"/>
      <c r="NX272" s="30"/>
      <c r="NY272" s="30"/>
      <c r="NZ272" s="30"/>
      <c r="OA272" s="30"/>
      <c r="OB272" s="30"/>
      <c r="OC272" s="30"/>
      <c r="OD272" s="30"/>
      <c r="OE272" s="30"/>
      <c r="OF272" s="30"/>
      <c r="OG272" s="30"/>
      <c r="OH272" s="30"/>
      <c r="OI272" s="30"/>
      <c r="OJ272" s="30"/>
      <c r="OK272" s="30"/>
      <c r="OL272" s="30"/>
      <c r="OM272" s="30"/>
      <c r="ON272" s="30"/>
      <c r="OO272" s="30"/>
      <c r="OP272" s="30"/>
      <c r="OQ272" s="30"/>
      <c r="OR272" s="30"/>
      <c r="OS272" s="30"/>
      <c r="OT272" s="30"/>
      <c r="OU272" s="30"/>
      <c r="OV272" s="30"/>
      <c r="OW272" s="30"/>
      <c r="OX272" s="30"/>
      <c r="OY272" s="30"/>
      <c r="OZ272" s="30"/>
      <c r="PA272" s="30"/>
      <c r="PB272" s="30"/>
      <c r="PC272" s="30"/>
      <c r="PD272" s="30"/>
      <c r="PE272" s="30"/>
      <c r="PF272" s="30"/>
      <c r="PG272" s="30"/>
      <c r="PH272" s="30"/>
      <c r="PI272" s="30"/>
      <c r="PJ272" s="30"/>
      <c r="PK272" s="30"/>
      <c r="PL272" s="30"/>
      <c r="PM272" s="30"/>
      <c r="PN272" s="30"/>
      <c r="PO272" s="30"/>
      <c r="PP272" s="30"/>
      <c r="PQ272" s="30"/>
      <c r="PR272" s="30"/>
      <c r="PS272" s="30"/>
      <c r="PT272" s="30"/>
      <c r="PU272" s="30"/>
      <c r="PV272" s="30"/>
      <c r="PW272" s="30"/>
      <c r="PX272" s="30"/>
      <c r="PY272" s="30"/>
      <c r="PZ272" s="30"/>
      <c r="QA272" s="30"/>
      <c r="QB272" s="30"/>
      <c r="QC272" s="30"/>
      <c r="QD272" s="30"/>
      <c r="QE272" s="30"/>
      <c r="QF272" s="30"/>
      <c r="QG272" s="30"/>
      <c r="QH272" s="30"/>
      <c r="QI272" s="30"/>
      <c r="QJ272" s="30"/>
      <c r="QK272" s="30"/>
      <c r="QL272" s="30"/>
      <c r="QM272" s="30"/>
      <c r="QN272" s="30"/>
      <c r="QO272" s="30"/>
      <c r="QP272" s="30"/>
      <c r="QQ272" s="30"/>
      <c r="QR272" s="30"/>
      <c r="QS272" s="30"/>
      <c r="QT272" s="30"/>
      <c r="QU272" s="30"/>
      <c r="QV272" s="30"/>
      <c r="QW272" s="30"/>
      <c r="QX272" s="30"/>
      <c r="QY272" s="30"/>
      <c r="QZ272" s="30"/>
      <c r="RA272" s="30"/>
      <c r="RB272" s="30"/>
      <c r="RC272" s="30"/>
      <c r="RD272" s="30"/>
      <c r="RE272" s="30"/>
      <c r="RF272" s="30"/>
      <c r="RG272" s="30"/>
      <c r="RH272" s="30"/>
      <c r="RI272" s="30"/>
      <c r="RJ272" s="30"/>
      <c r="RK272" s="30"/>
      <c r="RL272" s="30"/>
      <c r="RM272" s="30"/>
      <c r="RN272" s="30"/>
      <c r="RO272" s="30"/>
      <c r="RP272" s="30"/>
      <c r="RQ272" s="30"/>
      <c r="RR272" s="30"/>
      <c r="RS272" s="30"/>
      <c r="RT272" s="30"/>
      <c r="RU272" s="30"/>
      <c r="RV272" s="30"/>
      <c r="RW272" s="30"/>
      <c r="RX272" s="30"/>
      <c r="RY272" s="30"/>
      <c r="RZ272" s="30"/>
      <c r="SA272" s="30"/>
      <c r="SB272" s="30"/>
      <c r="SC272" s="30"/>
      <c r="SD272" s="30"/>
      <c r="SE272" s="30"/>
      <c r="SF272" s="30"/>
      <c r="SG272" s="30"/>
      <c r="SH272" s="30"/>
      <c r="SI272" s="30"/>
      <c r="SJ272" s="30"/>
      <c r="SK272" s="30"/>
      <c r="SL272" s="30"/>
      <c r="SM272" s="30"/>
      <c r="SN272" s="30"/>
      <c r="SO272" s="30"/>
      <c r="SP272" s="30"/>
      <c r="SQ272" s="30"/>
      <c r="SR272" s="30"/>
      <c r="SS272" s="30"/>
      <c r="ST272" s="30"/>
      <c r="SU272" s="30"/>
      <c r="SV272" s="30"/>
      <c r="SW272" s="30"/>
      <c r="SX272" s="30"/>
      <c r="SY272" s="30"/>
      <c r="SZ272" s="30"/>
      <c r="TA272" s="30"/>
      <c r="TB272" s="30"/>
      <c r="TC272" s="30"/>
      <c r="TD272" s="30"/>
      <c r="TE272" s="30"/>
    </row>
    <row r="273" spans="1:525" s="24" customFormat="1" ht="87" hidden="1" customHeight="1" x14ac:dyDescent="0.25">
      <c r="A273" s="74"/>
      <c r="B273" s="95"/>
      <c r="C273" s="74"/>
      <c r="D273" s="77" t="s">
        <v>508</v>
      </c>
      <c r="E273" s="123">
        <f t="shared" si="129"/>
        <v>0</v>
      </c>
      <c r="F273" s="123"/>
      <c r="G273" s="123"/>
      <c r="H273" s="123"/>
      <c r="I273" s="123"/>
      <c r="J273" s="123">
        <f t="shared" si="130"/>
        <v>0</v>
      </c>
      <c r="K273" s="123"/>
      <c r="L273" s="123"/>
      <c r="M273" s="123"/>
      <c r="N273" s="123"/>
      <c r="O273" s="123"/>
      <c r="P273" s="123">
        <f t="shared" si="131"/>
        <v>0</v>
      </c>
      <c r="Q273" s="232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30"/>
      <c r="JA273" s="30"/>
      <c r="JB273" s="30"/>
      <c r="JC273" s="30"/>
      <c r="JD273" s="30"/>
      <c r="JE273" s="30"/>
      <c r="JF273" s="30"/>
      <c r="JG273" s="30"/>
      <c r="JH273" s="30"/>
      <c r="JI273" s="30"/>
      <c r="JJ273" s="30"/>
      <c r="JK273" s="30"/>
      <c r="JL273" s="30"/>
      <c r="JM273" s="30"/>
      <c r="JN273" s="30"/>
      <c r="JO273" s="30"/>
      <c r="JP273" s="30"/>
      <c r="JQ273" s="30"/>
      <c r="JR273" s="30"/>
      <c r="JS273" s="30"/>
      <c r="JT273" s="30"/>
      <c r="JU273" s="30"/>
      <c r="JV273" s="30"/>
      <c r="JW273" s="30"/>
      <c r="JX273" s="30"/>
      <c r="JY273" s="30"/>
      <c r="JZ273" s="30"/>
      <c r="KA273" s="30"/>
      <c r="KB273" s="30"/>
      <c r="KC273" s="30"/>
      <c r="KD273" s="30"/>
      <c r="KE273" s="30"/>
      <c r="KF273" s="30"/>
      <c r="KG273" s="30"/>
      <c r="KH273" s="30"/>
      <c r="KI273" s="30"/>
      <c r="KJ273" s="30"/>
      <c r="KK273" s="30"/>
      <c r="KL273" s="30"/>
      <c r="KM273" s="30"/>
      <c r="KN273" s="30"/>
      <c r="KO273" s="30"/>
      <c r="KP273" s="30"/>
      <c r="KQ273" s="30"/>
      <c r="KR273" s="30"/>
      <c r="KS273" s="30"/>
      <c r="KT273" s="30"/>
      <c r="KU273" s="30"/>
      <c r="KV273" s="30"/>
      <c r="KW273" s="30"/>
      <c r="KX273" s="30"/>
      <c r="KY273" s="30"/>
      <c r="KZ273" s="30"/>
      <c r="LA273" s="30"/>
      <c r="LB273" s="30"/>
      <c r="LC273" s="30"/>
      <c r="LD273" s="30"/>
      <c r="LE273" s="30"/>
      <c r="LF273" s="30"/>
      <c r="LG273" s="30"/>
      <c r="LH273" s="30"/>
      <c r="LI273" s="30"/>
      <c r="LJ273" s="30"/>
      <c r="LK273" s="30"/>
      <c r="LL273" s="30"/>
      <c r="LM273" s="30"/>
      <c r="LN273" s="30"/>
      <c r="LO273" s="30"/>
      <c r="LP273" s="30"/>
      <c r="LQ273" s="30"/>
      <c r="LR273" s="30"/>
      <c r="LS273" s="30"/>
      <c r="LT273" s="30"/>
      <c r="LU273" s="30"/>
      <c r="LV273" s="30"/>
      <c r="LW273" s="30"/>
      <c r="LX273" s="30"/>
      <c r="LY273" s="30"/>
      <c r="LZ273" s="30"/>
      <c r="MA273" s="30"/>
      <c r="MB273" s="30"/>
      <c r="MC273" s="30"/>
      <c r="MD273" s="30"/>
      <c r="ME273" s="30"/>
      <c r="MF273" s="30"/>
      <c r="MG273" s="30"/>
      <c r="MH273" s="30"/>
      <c r="MI273" s="30"/>
      <c r="MJ273" s="30"/>
      <c r="MK273" s="30"/>
      <c r="ML273" s="30"/>
      <c r="MM273" s="30"/>
      <c r="MN273" s="30"/>
      <c r="MO273" s="30"/>
      <c r="MP273" s="30"/>
      <c r="MQ273" s="30"/>
      <c r="MR273" s="30"/>
      <c r="MS273" s="30"/>
      <c r="MT273" s="30"/>
      <c r="MU273" s="30"/>
      <c r="MV273" s="30"/>
      <c r="MW273" s="30"/>
      <c r="MX273" s="30"/>
      <c r="MY273" s="30"/>
      <c r="MZ273" s="30"/>
      <c r="NA273" s="30"/>
      <c r="NB273" s="30"/>
      <c r="NC273" s="30"/>
      <c r="ND273" s="30"/>
      <c r="NE273" s="30"/>
      <c r="NF273" s="30"/>
      <c r="NG273" s="30"/>
      <c r="NH273" s="30"/>
      <c r="NI273" s="30"/>
      <c r="NJ273" s="30"/>
      <c r="NK273" s="30"/>
      <c r="NL273" s="30"/>
      <c r="NM273" s="30"/>
      <c r="NN273" s="30"/>
      <c r="NO273" s="30"/>
      <c r="NP273" s="30"/>
      <c r="NQ273" s="30"/>
      <c r="NR273" s="30"/>
      <c r="NS273" s="30"/>
      <c r="NT273" s="30"/>
      <c r="NU273" s="30"/>
      <c r="NV273" s="30"/>
      <c r="NW273" s="30"/>
      <c r="NX273" s="30"/>
      <c r="NY273" s="30"/>
      <c r="NZ273" s="30"/>
      <c r="OA273" s="30"/>
      <c r="OB273" s="30"/>
      <c r="OC273" s="30"/>
      <c r="OD273" s="30"/>
      <c r="OE273" s="30"/>
      <c r="OF273" s="30"/>
      <c r="OG273" s="30"/>
      <c r="OH273" s="30"/>
      <c r="OI273" s="30"/>
      <c r="OJ273" s="30"/>
      <c r="OK273" s="30"/>
      <c r="OL273" s="30"/>
      <c r="OM273" s="30"/>
      <c r="ON273" s="30"/>
      <c r="OO273" s="30"/>
      <c r="OP273" s="30"/>
      <c r="OQ273" s="30"/>
      <c r="OR273" s="30"/>
      <c r="OS273" s="30"/>
      <c r="OT273" s="30"/>
      <c r="OU273" s="30"/>
      <c r="OV273" s="30"/>
      <c r="OW273" s="30"/>
      <c r="OX273" s="30"/>
      <c r="OY273" s="30"/>
      <c r="OZ273" s="30"/>
      <c r="PA273" s="30"/>
      <c r="PB273" s="30"/>
      <c r="PC273" s="30"/>
      <c r="PD273" s="30"/>
      <c r="PE273" s="30"/>
      <c r="PF273" s="30"/>
      <c r="PG273" s="30"/>
      <c r="PH273" s="30"/>
      <c r="PI273" s="30"/>
      <c r="PJ273" s="30"/>
      <c r="PK273" s="30"/>
      <c r="PL273" s="30"/>
      <c r="PM273" s="30"/>
      <c r="PN273" s="30"/>
      <c r="PO273" s="30"/>
      <c r="PP273" s="30"/>
      <c r="PQ273" s="30"/>
      <c r="PR273" s="30"/>
      <c r="PS273" s="30"/>
      <c r="PT273" s="30"/>
      <c r="PU273" s="30"/>
      <c r="PV273" s="30"/>
      <c r="PW273" s="30"/>
      <c r="PX273" s="30"/>
      <c r="PY273" s="30"/>
      <c r="PZ273" s="30"/>
      <c r="QA273" s="30"/>
      <c r="QB273" s="30"/>
      <c r="QC273" s="30"/>
      <c r="QD273" s="30"/>
      <c r="QE273" s="30"/>
      <c r="QF273" s="30"/>
      <c r="QG273" s="30"/>
      <c r="QH273" s="30"/>
      <c r="QI273" s="30"/>
      <c r="QJ273" s="30"/>
      <c r="QK273" s="30"/>
      <c r="QL273" s="30"/>
      <c r="QM273" s="30"/>
      <c r="QN273" s="30"/>
      <c r="QO273" s="30"/>
      <c r="QP273" s="30"/>
      <c r="QQ273" s="30"/>
      <c r="QR273" s="30"/>
      <c r="QS273" s="30"/>
      <c r="QT273" s="30"/>
      <c r="QU273" s="30"/>
      <c r="QV273" s="30"/>
      <c r="QW273" s="30"/>
      <c r="QX273" s="30"/>
      <c r="QY273" s="30"/>
      <c r="QZ273" s="30"/>
      <c r="RA273" s="30"/>
      <c r="RB273" s="30"/>
      <c r="RC273" s="30"/>
      <c r="RD273" s="30"/>
      <c r="RE273" s="30"/>
      <c r="RF273" s="30"/>
      <c r="RG273" s="30"/>
      <c r="RH273" s="30"/>
      <c r="RI273" s="30"/>
      <c r="RJ273" s="30"/>
      <c r="RK273" s="30"/>
      <c r="RL273" s="30"/>
      <c r="RM273" s="30"/>
      <c r="RN273" s="30"/>
      <c r="RO273" s="30"/>
      <c r="RP273" s="30"/>
      <c r="RQ273" s="30"/>
      <c r="RR273" s="30"/>
      <c r="RS273" s="30"/>
      <c r="RT273" s="30"/>
      <c r="RU273" s="30"/>
      <c r="RV273" s="30"/>
      <c r="RW273" s="30"/>
      <c r="RX273" s="30"/>
      <c r="RY273" s="30"/>
      <c r="RZ273" s="30"/>
      <c r="SA273" s="30"/>
      <c r="SB273" s="30"/>
      <c r="SC273" s="30"/>
      <c r="SD273" s="30"/>
      <c r="SE273" s="30"/>
      <c r="SF273" s="30"/>
      <c r="SG273" s="30"/>
      <c r="SH273" s="30"/>
      <c r="SI273" s="30"/>
      <c r="SJ273" s="30"/>
      <c r="SK273" s="30"/>
      <c r="SL273" s="30"/>
      <c r="SM273" s="30"/>
      <c r="SN273" s="30"/>
      <c r="SO273" s="30"/>
      <c r="SP273" s="30"/>
      <c r="SQ273" s="30"/>
      <c r="SR273" s="30"/>
      <c r="SS273" s="30"/>
      <c r="ST273" s="30"/>
      <c r="SU273" s="30"/>
      <c r="SV273" s="30"/>
      <c r="SW273" s="30"/>
      <c r="SX273" s="30"/>
      <c r="SY273" s="30"/>
      <c r="SZ273" s="30"/>
      <c r="TA273" s="30"/>
      <c r="TB273" s="30"/>
      <c r="TC273" s="30"/>
      <c r="TD273" s="30"/>
      <c r="TE273" s="30"/>
    </row>
    <row r="274" spans="1:525" s="24" customFormat="1" ht="63.75" hidden="1" customHeight="1" x14ac:dyDescent="0.25">
      <c r="A274" s="56" t="s">
        <v>543</v>
      </c>
      <c r="B274" s="82">
        <v>7463</v>
      </c>
      <c r="C274" s="56" t="s">
        <v>393</v>
      </c>
      <c r="D274" s="97" t="s">
        <v>544</v>
      </c>
      <c r="E274" s="122">
        <f t="shared" si="129"/>
        <v>0</v>
      </c>
      <c r="F274" s="122"/>
      <c r="G274" s="123"/>
      <c r="H274" s="123"/>
      <c r="I274" s="123"/>
      <c r="J274" s="122">
        <f t="shared" si="130"/>
        <v>0</v>
      </c>
      <c r="K274" s="123"/>
      <c r="L274" s="123"/>
      <c r="M274" s="123"/>
      <c r="N274" s="123"/>
      <c r="O274" s="123"/>
      <c r="P274" s="122">
        <f t="shared" si="131"/>
        <v>0</v>
      </c>
      <c r="Q274" s="232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30"/>
      <c r="JA274" s="30"/>
      <c r="JB274" s="30"/>
      <c r="JC274" s="30"/>
      <c r="JD274" s="30"/>
      <c r="JE274" s="30"/>
      <c r="JF274" s="30"/>
      <c r="JG274" s="30"/>
      <c r="JH274" s="30"/>
      <c r="JI274" s="30"/>
      <c r="JJ274" s="30"/>
      <c r="JK274" s="30"/>
      <c r="JL274" s="30"/>
      <c r="JM274" s="30"/>
      <c r="JN274" s="30"/>
      <c r="JO274" s="30"/>
      <c r="JP274" s="30"/>
      <c r="JQ274" s="30"/>
      <c r="JR274" s="30"/>
      <c r="JS274" s="30"/>
      <c r="JT274" s="30"/>
      <c r="JU274" s="30"/>
      <c r="JV274" s="30"/>
      <c r="JW274" s="30"/>
      <c r="JX274" s="30"/>
      <c r="JY274" s="30"/>
      <c r="JZ274" s="30"/>
      <c r="KA274" s="30"/>
      <c r="KB274" s="30"/>
      <c r="KC274" s="30"/>
      <c r="KD274" s="30"/>
      <c r="KE274" s="30"/>
      <c r="KF274" s="30"/>
      <c r="KG274" s="30"/>
      <c r="KH274" s="30"/>
      <c r="KI274" s="30"/>
      <c r="KJ274" s="30"/>
      <c r="KK274" s="30"/>
      <c r="KL274" s="30"/>
      <c r="KM274" s="30"/>
      <c r="KN274" s="30"/>
      <c r="KO274" s="30"/>
      <c r="KP274" s="30"/>
      <c r="KQ274" s="30"/>
      <c r="KR274" s="30"/>
      <c r="KS274" s="30"/>
      <c r="KT274" s="30"/>
      <c r="KU274" s="30"/>
      <c r="KV274" s="30"/>
      <c r="KW274" s="30"/>
      <c r="KX274" s="30"/>
      <c r="KY274" s="30"/>
      <c r="KZ274" s="30"/>
      <c r="LA274" s="30"/>
      <c r="LB274" s="30"/>
      <c r="LC274" s="30"/>
      <c r="LD274" s="30"/>
      <c r="LE274" s="30"/>
      <c r="LF274" s="30"/>
      <c r="LG274" s="30"/>
      <c r="LH274" s="30"/>
      <c r="LI274" s="30"/>
      <c r="LJ274" s="30"/>
      <c r="LK274" s="30"/>
      <c r="LL274" s="30"/>
      <c r="LM274" s="30"/>
      <c r="LN274" s="30"/>
      <c r="LO274" s="30"/>
      <c r="LP274" s="30"/>
      <c r="LQ274" s="30"/>
      <c r="LR274" s="30"/>
      <c r="LS274" s="30"/>
      <c r="LT274" s="30"/>
      <c r="LU274" s="30"/>
      <c r="LV274" s="30"/>
      <c r="LW274" s="30"/>
      <c r="LX274" s="30"/>
      <c r="LY274" s="30"/>
      <c r="LZ274" s="30"/>
      <c r="MA274" s="30"/>
      <c r="MB274" s="30"/>
      <c r="MC274" s="30"/>
      <c r="MD274" s="30"/>
      <c r="ME274" s="30"/>
      <c r="MF274" s="30"/>
      <c r="MG274" s="30"/>
      <c r="MH274" s="30"/>
      <c r="MI274" s="30"/>
      <c r="MJ274" s="30"/>
      <c r="MK274" s="30"/>
      <c r="ML274" s="30"/>
      <c r="MM274" s="30"/>
      <c r="MN274" s="30"/>
      <c r="MO274" s="30"/>
      <c r="MP274" s="30"/>
      <c r="MQ274" s="30"/>
      <c r="MR274" s="30"/>
      <c r="MS274" s="30"/>
      <c r="MT274" s="30"/>
      <c r="MU274" s="30"/>
      <c r="MV274" s="30"/>
      <c r="MW274" s="30"/>
      <c r="MX274" s="30"/>
      <c r="MY274" s="30"/>
      <c r="MZ274" s="30"/>
      <c r="NA274" s="30"/>
      <c r="NB274" s="30"/>
      <c r="NC274" s="30"/>
      <c r="ND274" s="30"/>
      <c r="NE274" s="30"/>
      <c r="NF274" s="30"/>
      <c r="NG274" s="30"/>
      <c r="NH274" s="30"/>
      <c r="NI274" s="30"/>
      <c r="NJ274" s="30"/>
      <c r="NK274" s="30"/>
      <c r="NL274" s="30"/>
      <c r="NM274" s="30"/>
      <c r="NN274" s="30"/>
      <c r="NO274" s="30"/>
      <c r="NP274" s="30"/>
      <c r="NQ274" s="30"/>
      <c r="NR274" s="30"/>
      <c r="NS274" s="30"/>
      <c r="NT274" s="30"/>
      <c r="NU274" s="30"/>
      <c r="NV274" s="30"/>
      <c r="NW274" s="30"/>
      <c r="NX274" s="30"/>
      <c r="NY274" s="30"/>
      <c r="NZ274" s="30"/>
      <c r="OA274" s="30"/>
      <c r="OB274" s="30"/>
      <c r="OC274" s="30"/>
      <c r="OD274" s="30"/>
      <c r="OE274" s="30"/>
      <c r="OF274" s="30"/>
      <c r="OG274" s="30"/>
      <c r="OH274" s="30"/>
      <c r="OI274" s="30"/>
      <c r="OJ274" s="30"/>
      <c r="OK274" s="30"/>
      <c r="OL274" s="30"/>
      <c r="OM274" s="30"/>
      <c r="ON274" s="30"/>
      <c r="OO274" s="30"/>
      <c r="OP274" s="30"/>
      <c r="OQ274" s="30"/>
      <c r="OR274" s="30"/>
      <c r="OS274" s="30"/>
      <c r="OT274" s="30"/>
      <c r="OU274" s="30"/>
      <c r="OV274" s="30"/>
      <c r="OW274" s="30"/>
      <c r="OX274" s="30"/>
      <c r="OY274" s="30"/>
      <c r="OZ274" s="30"/>
      <c r="PA274" s="30"/>
      <c r="PB274" s="30"/>
      <c r="PC274" s="30"/>
      <c r="PD274" s="30"/>
      <c r="PE274" s="30"/>
      <c r="PF274" s="30"/>
      <c r="PG274" s="30"/>
      <c r="PH274" s="30"/>
      <c r="PI274" s="30"/>
      <c r="PJ274" s="30"/>
      <c r="PK274" s="30"/>
      <c r="PL274" s="30"/>
      <c r="PM274" s="30"/>
      <c r="PN274" s="30"/>
      <c r="PO274" s="30"/>
      <c r="PP274" s="30"/>
      <c r="PQ274" s="30"/>
      <c r="PR274" s="30"/>
      <c r="PS274" s="30"/>
      <c r="PT274" s="30"/>
      <c r="PU274" s="30"/>
      <c r="PV274" s="30"/>
      <c r="PW274" s="30"/>
      <c r="PX274" s="30"/>
      <c r="PY274" s="30"/>
      <c r="PZ274" s="30"/>
      <c r="QA274" s="30"/>
      <c r="QB274" s="30"/>
      <c r="QC274" s="30"/>
      <c r="QD274" s="30"/>
      <c r="QE274" s="30"/>
      <c r="QF274" s="30"/>
      <c r="QG274" s="30"/>
      <c r="QH274" s="30"/>
      <c r="QI274" s="30"/>
      <c r="QJ274" s="30"/>
      <c r="QK274" s="30"/>
      <c r="QL274" s="30"/>
      <c r="QM274" s="30"/>
      <c r="QN274" s="30"/>
      <c r="QO274" s="30"/>
      <c r="QP274" s="30"/>
      <c r="QQ274" s="30"/>
      <c r="QR274" s="30"/>
      <c r="QS274" s="30"/>
      <c r="QT274" s="30"/>
      <c r="QU274" s="30"/>
      <c r="QV274" s="30"/>
      <c r="QW274" s="30"/>
      <c r="QX274" s="30"/>
      <c r="QY274" s="30"/>
      <c r="QZ274" s="30"/>
      <c r="RA274" s="30"/>
      <c r="RB274" s="30"/>
      <c r="RC274" s="30"/>
      <c r="RD274" s="30"/>
      <c r="RE274" s="30"/>
      <c r="RF274" s="30"/>
      <c r="RG274" s="30"/>
      <c r="RH274" s="30"/>
      <c r="RI274" s="30"/>
      <c r="RJ274" s="30"/>
      <c r="RK274" s="30"/>
      <c r="RL274" s="30"/>
      <c r="RM274" s="30"/>
      <c r="RN274" s="30"/>
      <c r="RO274" s="30"/>
      <c r="RP274" s="30"/>
      <c r="RQ274" s="30"/>
      <c r="RR274" s="30"/>
      <c r="RS274" s="30"/>
      <c r="RT274" s="30"/>
      <c r="RU274" s="30"/>
      <c r="RV274" s="30"/>
      <c r="RW274" s="30"/>
      <c r="RX274" s="30"/>
      <c r="RY274" s="30"/>
      <c r="RZ274" s="30"/>
      <c r="SA274" s="30"/>
      <c r="SB274" s="30"/>
      <c r="SC274" s="30"/>
      <c r="SD274" s="30"/>
      <c r="SE274" s="30"/>
      <c r="SF274" s="30"/>
      <c r="SG274" s="30"/>
      <c r="SH274" s="30"/>
      <c r="SI274" s="30"/>
      <c r="SJ274" s="30"/>
      <c r="SK274" s="30"/>
      <c r="SL274" s="30"/>
      <c r="SM274" s="30"/>
      <c r="SN274" s="30"/>
      <c r="SO274" s="30"/>
      <c r="SP274" s="30"/>
      <c r="SQ274" s="30"/>
      <c r="SR274" s="30"/>
      <c r="SS274" s="30"/>
      <c r="ST274" s="30"/>
      <c r="SU274" s="30"/>
      <c r="SV274" s="30"/>
      <c r="SW274" s="30"/>
      <c r="SX274" s="30"/>
      <c r="SY274" s="30"/>
      <c r="SZ274" s="30"/>
      <c r="TA274" s="30"/>
      <c r="TB274" s="30"/>
      <c r="TC274" s="30"/>
      <c r="TD274" s="30"/>
      <c r="TE274" s="30"/>
    </row>
    <row r="275" spans="1:525" s="24" customFormat="1" ht="15.75" hidden="1" customHeight="1" x14ac:dyDescent="0.25">
      <c r="A275" s="74"/>
      <c r="B275" s="95"/>
      <c r="C275" s="74"/>
      <c r="D275" s="75" t="s">
        <v>388</v>
      </c>
      <c r="E275" s="123">
        <f t="shared" si="129"/>
        <v>0</v>
      </c>
      <c r="F275" s="123"/>
      <c r="G275" s="123"/>
      <c r="H275" s="123"/>
      <c r="I275" s="123"/>
      <c r="J275" s="123">
        <f t="shared" si="130"/>
        <v>0</v>
      </c>
      <c r="K275" s="123"/>
      <c r="L275" s="123"/>
      <c r="M275" s="123"/>
      <c r="N275" s="123"/>
      <c r="O275" s="123"/>
      <c r="P275" s="123">
        <f t="shared" si="131"/>
        <v>0</v>
      </c>
      <c r="Q275" s="232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30"/>
      <c r="KL275" s="30"/>
      <c r="KM275" s="30"/>
      <c r="KN275" s="30"/>
      <c r="KO275" s="30"/>
      <c r="KP275" s="30"/>
      <c r="KQ275" s="30"/>
      <c r="KR275" s="30"/>
      <c r="KS275" s="30"/>
      <c r="KT275" s="30"/>
      <c r="KU275" s="30"/>
      <c r="KV275" s="30"/>
      <c r="KW275" s="30"/>
      <c r="KX275" s="30"/>
      <c r="KY275" s="30"/>
      <c r="KZ275" s="30"/>
      <c r="LA275" s="30"/>
      <c r="LB275" s="30"/>
      <c r="LC275" s="30"/>
      <c r="LD275" s="30"/>
      <c r="LE275" s="30"/>
      <c r="LF275" s="30"/>
      <c r="LG275" s="30"/>
      <c r="LH275" s="30"/>
      <c r="LI275" s="30"/>
      <c r="LJ275" s="30"/>
      <c r="LK275" s="30"/>
      <c r="LL275" s="30"/>
      <c r="LM275" s="30"/>
      <c r="LN275" s="30"/>
      <c r="LO275" s="30"/>
      <c r="LP275" s="30"/>
      <c r="LQ275" s="30"/>
      <c r="LR275" s="30"/>
      <c r="LS275" s="30"/>
      <c r="LT275" s="30"/>
      <c r="LU275" s="30"/>
      <c r="LV275" s="30"/>
      <c r="LW275" s="30"/>
      <c r="LX275" s="30"/>
      <c r="LY275" s="30"/>
      <c r="LZ275" s="30"/>
      <c r="MA275" s="30"/>
      <c r="MB275" s="30"/>
      <c r="MC275" s="30"/>
      <c r="MD275" s="30"/>
      <c r="ME275" s="30"/>
      <c r="MF275" s="30"/>
      <c r="MG275" s="30"/>
      <c r="MH275" s="30"/>
      <c r="MI275" s="30"/>
      <c r="MJ275" s="30"/>
      <c r="MK275" s="30"/>
      <c r="ML275" s="30"/>
      <c r="MM275" s="30"/>
      <c r="MN275" s="30"/>
      <c r="MO275" s="30"/>
      <c r="MP275" s="30"/>
      <c r="MQ275" s="30"/>
      <c r="MR275" s="30"/>
      <c r="MS275" s="30"/>
      <c r="MT275" s="30"/>
      <c r="MU275" s="30"/>
      <c r="MV275" s="30"/>
      <c r="MW275" s="30"/>
      <c r="MX275" s="30"/>
      <c r="MY275" s="30"/>
      <c r="MZ275" s="30"/>
      <c r="NA275" s="30"/>
      <c r="NB275" s="30"/>
      <c r="NC275" s="30"/>
      <c r="ND275" s="30"/>
      <c r="NE275" s="30"/>
      <c r="NF275" s="30"/>
      <c r="NG275" s="30"/>
      <c r="NH275" s="30"/>
      <c r="NI275" s="30"/>
      <c r="NJ275" s="30"/>
      <c r="NK275" s="30"/>
      <c r="NL275" s="30"/>
      <c r="NM275" s="30"/>
      <c r="NN275" s="30"/>
      <c r="NO275" s="30"/>
      <c r="NP275" s="30"/>
      <c r="NQ275" s="30"/>
      <c r="NR275" s="30"/>
      <c r="NS275" s="30"/>
      <c r="NT275" s="30"/>
      <c r="NU275" s="30"/>
      <c r="NV275" s="30"/>
      <c r="NW275" s="30"/>
      <c r="NX275" s="30"/>
      <c r="NY275" s="30"/>
      <c r="NZ275" s="30"/>
      <c r="OA275" s="30"/>
      <c r="OB275" s="30"/>
      <c r="OC275" s="30"/>
      <c r="OD275" s="30"/>
      <c r="OE275" s="30"/>
      <c r="OF275" s="30"/>
      <c r="OG275" s="30"/>
      <c r="OH275" s="30"/>
      <c r="OI275" s="30"/>
      <c r="OJ275" s="30"/>
      <c r="OK275" s="30"/>
      <c r="OL275" s="30"/>
      <c r="OM275" s="30"/>
      <c r="ON275" s="30"/>
      <c r="OO275" s="30"/>
      <c r="OP275" s="30"/>
      <c r="OQ275" s="30"/>
      <c r="OR275" s="30"/>
      <c r="OS275" s="30"/>
      <c r="OT275" s="30"/>
      <c r="OU275" s="30"/>
      <c r="OV275" s="30"/>
      <c r="OW275" s="30"/>
      <c r="OX275" s="30"/>
      <c r="OY275" s="30"/>
      <c r="OZ275" s="30"/>
      <c r="PA275" s="30"/>
      <c r="PB275" s="30"/>
      <c r="PC275" s="30"/>
      <c r="PD275" s="30"/>
      <c r="PE275" s="30"/>
      <c r="PF275" s="30"/>
      <c r="PG275" s="30"/>
      <c r="PH275" s="30"/>
      <c r="PI275" s="30"/>
      <c r="PJ275" s="30"/>
      <c r="PK275" s="30"/>
      <c r="PL275" s="30"/>
      <c r="PM275" s="30"/>
      <c r="PN275" s="30"/>
      <c r="PO275" s="30"/>
      <c r="PP275" s="30"/>
      <c r="PQ275" s="30"/>
      <c r="PR275" s="30"/>
      <c r="PS275" s="30"/>
      <c r="PT275" s="30"/>
      <c r="PU275" s="30"/>
      <c r="PV275" s="30"/>
      <c r="PW275" s="30"/>
      <c r="PX275" s="30"/>
      <c r="PY275" s="30"/>
      <c r="PZ275" s="30"/>
      <c r="QA275" s="30"/>
      <c r="QB275" s="30"/>
      <c r="QC275" s="30"/>
      <c r="QD275" s="30"/>
      <c r="QE275" s="30"/>
      <c r="QF275" s="30"/>
      <c r="QG275" s="30"/>
      <c r="QH275" s="30"/>
      <c r="QI275" s="30"/>
      <c r="QJ275" s="30"/>
      <c r="QK275" s="30"/>
      <c r="QL275" s="30"/>
      <c r="QM275" s="30"/>
      <c r="QN275" s="30"/>
      <c r="QO275" s="30"/>
      <c r="QP275" s="30"/>
      <c r="QQ275" s="30"/>
      <c r="QR275" s="30"/>
      <c r="QS275" s="30"/>
      <c r="QT275" s="30"/>
      <c r="QU275" s="30"/>
      <c r="QV275" s="30"/>
      <c r="QW275" s="30"/>
      <c r="QX275" s="30"/>
      <c r="QY275" s="30"/>
      <c r="QZ275" s="30"/>
      <c r="RA275" s="30"/>
      <c r="RB275" s="30"/>
      <c r="RC275" s="30"/>
      <c r="RD275" s="30"/>
      <c r="RE275" s="30"/>
      <c r="RF275" s="30"/>
      <c r="RG275" s="30"/>
      <c r="RH275" s="30"/>
      <c r="RI275" s="30"/>
      <c r="RJ275" s="30"/>
      <c r="RK275" s="30"/>
      <c r="RL275" s="30"/>
      <c r="RM275" s="30"/>
      <c r="RN275" s="30"/>
      <c r="RO275" s="30"/>
      <c r="RP275" s="30"/>
      <c r="RQ275" s="30"/>
      <c r="RR275" s="30"/>
      <c r="RS275" s="30"/>
      <c r="RT275" s="30"/>
      <c r="RU275" s="30"/>
      <c r="RV275" s="30"/>
      <c r="RW275" s="30"/>
      <c r="RX275" s="30"/>
      <c r="RY275" s="30"/>
      <c r="RZ275" s="30"/>
      <c r="SA275" s="30"/>
      <c r="SB275" s="30"/>
      <c r="SC275" s="30"/>
      <c r="SD275" s="30"/>
      <c r="SE275" s="30"/>
      <c r="SF275" s="30"/>
      <c r="SG275" s="30"/>
      <c r="SH275" s="30"/>
      <c r="SI275" s="30"/>
      <c r="SJ275" s="30"/>
      <c r="SK275" s="30"/>
      <c r="SL275" s="30"/>
      <c r="SM275" s="30"/>
      <c r="SN275" s="30"/>
      <c r="SO275" s="30"/>
      <c r="SP275" s="30"/>
      <c r="SQ275" s="30"/>
      <c r="SR275" s="30"/>
      <c r="SS275" s="30"/>
      <c r="ST275" s="30"/>
      <c r="SU275" s="30"/>
      <c r="SV275" s="30"/>
      <c r="SW275" s="30"/>
      <c r="SX275" s="30"/>
      <c r="SY275" s="30"/>
      <c r="SZ275" s="30"/>
      <c r="TA275" s="30"/>
      <c r="TB275" s="30"/>
      <c r="TC275" s="30"/>
      <c r="TD275" s="30"/>
      <c r="TE275" s="30"/>
    </row>
    <row r="276" spans="1:525" s="24" customFormat="1" ht="31.5" hidden="1" customHeight="1" x14ac:dyDescent="0.25">
      <c r="A276" s="56" t="s">
        <v>416</v>
      </c>
      <c r="B276" s="82">
        <v>7530</v>
      </c>
      <c r="C276" s="56" t="s">
        <v>233</v>
      </c>
      <c r="D276" s="83" t="s">
        <v>231</v>
      </c>
      <c r="E276" s="122">
        <f t="shared" si="129"/>
        <v>0</v>
      </c>
      <c r="F276" s="122"/>
      <c r="G276" s="123"/>
      <c r="H276" s="123"/>
      <c r="I276" s="123"/>
      <c r="J276" s="122">
        <f t="shared" si="130"/>
        <v>0</v>
      </c>
      <c r="K276" s="122"/>
      <c r="L276" s="122"/>
      <c r="M276" s="122"/>
      <c r="N276" s="122"/>
      <c r="O276" s="122"/>
      <c r="P276" s="122">
        <f t="shared" si="131"/>
        <v>0</v>
      </c>
      <c r="Q276" s="232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30"/>
      <c r="KG276" s="30"/>
      <c r="KH276" s="30"/>
      <c r="KI276" s="30"/>
      <c r="KJ276" s="30"/>
      <c r="KK276" s="30"/>
      <c r="KL276" s="30"/>
      <c r="KM276" s="30"/>
      <c r="KN276" s="30"/>
      <c r="KO276" s="30"/>
      <c r="KP276" s="30"/>
      <c r="KQ276" s="30"/>
      <c r="KR276" s="30"/>
      <c r="KS276" s="30"/>
      <c r="KT276" s="30"/>
      <c r="KU276" s="30"/>
      <c r="KV276" s="30"/>
      <c r="KW276" s="30"/>
      <c r="KX276" s="30"/>
      <c r="KY276" s="30"/>
      <c r="KZ276" s="30"/>
      <c r="LA276" s="30"/>
      <c r="LB276" s="30"/>
      <c r="LC276" s="30"/>
      <c r="LD276" s="30"/>
      <c r="LE276" s="30"/>
      <c r="LF276" s="30"/>
      <c r="LG276" s="30"/>
      <c r="LH276" s="30"/>
      <c r="LI276" s="30"/>
      <c r="LJ276" s="30"/>
      <c r="LK276" s="30"/>
      <c r="LL276" s="30"/>
      <c r="LM276" s="30"/>
      <c r="LN276" s="30"/>
      <c r="LO276" s="30"/>
      <c r="LP276" s="30"/>
      <c r="LQ276" s="30"/>
      <c r="LR276" s="30"/>
      <c r="LS276" s="30"/>
      <c r="LT276" s="30"/>
      <c r="LU276" s="30"/>
      <c r="LV276" s="30"/>
      <c r="LW276" s="30"/>
      <c r="LX276" s="30"/>
      <c r="LY276" s="30"/>
      <c r="LZ276" s="30"/>
      <c r="MA276" s="30"/>
      <c r="MB276" s="30"/>
      <c r="MC276" s="30"/>
      <c r="MD276" s="30"/>
      <c r="ME276" s="30"/>
      <c r="MF276" s="30"/>
      <c r="MG276" s="30"/>
      <c r="MH276" s="30"/>
      <c r="MI276" s="30"/>
      <c r="MJ276" s="30"/>
      <c r="MK276" s="30"/>
      <c r="ML276" s="30"/>
      <c r="MM276" s="30"/>
      <c r="MN276" s="30"/>
      <c r="MO276" s="30"/>
      <c r="MP276" s="30"/>
      <c r="MQ276" s="30"/>
      <c r="MR276" s="30"/>
      <c r="MS276" s="30"/>
      <c r="MT276" s="30"/>
      <c r="MU276" s="30"/>
      <c r="MV276" s="30"/>
      <c r="MW276" s="30"/>
      <c r="MX276" s="30"/>
      <c r="MY276" s="30"/>
      <c r="MZ276" s="30"/>
      <c r="NA276" s="30"/>
      <c r="NB276" s="30"/>
      <c r="NC276" s="30"/>
      <c r="ND276" s="30"/>
      <c r="NE276" s="30"/>
      <c r="NF276" s="30"/>
      <c r="NG276" s="30"/>
      <c r="NH276" s="30"/>
      <c r="NI276" s="30"/>
      <c r="NJ276" s="30"/>
      <c r="NK276" s="30"/>
      <c r="NL276" s="30"/>
      <c r="NM276" s="30"/>
      <c r="NN276" s="30"/>
      <c r="NO276" s="30"/>
      <c r="NP276" s="30"/>
      <c r="NQ276" s="30"/>
      <c r="NR276" s="30"/>
      <c r="NS276" s="30"/>
      <c r="NT276" s="30"/>
      <c r="NU276" s="30"/>
      <c r="NV276" s="30"/>
      <c r="NW276" s="30"/>
      <c r="NX276" s="30"/>
      <c r="NY276" s="30"/>
      <c r="NZ276" s="30"/>
      <c r="OA276" s="30"/>
      <c r="OB276" s="30"/>
      <c r="OC276" s="30"/>
      <c r="OD276" s="30"/>
      <c r="OE276" s="30"/>
      <c r="OF276" s="30"/>
      <c r="OG276" s="30"/>
      <c r="OH276" s="30"/>
      <c r="OI276" s="30"/>
      <c r="OJ276" s="30"/>
      <c r="OK276" s="30"/>
      <c r="OL276" s="30"/>
      <c r="OM276" s="30"/>
      <c r="ON276" s="30"/>
      <c r="OO276" s="30"/>
      <c r="OP276" s="30"/>
      <c r="OQ276" s="30"/>
      <c r="OR276" s="30"/>
      <c r="OS276" s="30"/>
      <c r="OT276" s="30"/>
      <c r="OU276" s="30"/>
      <c r="OV276" s="30"/>
      <c r="OW276" s="30"/>
      <c r="OX276" s="30"/>
      <c r="OY276" s="30"/>
      <c r="OZ276" s="30"/>
      <c r="PA276" s="30"/>
      <c r="PB276" s="30"/>
      <c r="PC276" s="30"/>
      <c r="PD276" s="30"/>
      <c r="PE276" s="30"/>
      <c r="PF276" s="30"/>
      <c r="PG276" s="30"/>
      <c r="PH276" s="30"/>
      <c r="PI276" s="30"/>
      <c r="PJ276" s="30"/>
      <c r="PK276" s="30"/>
      <c r="PL276" s="30"/>
      <c r="PM276" s="30"/>
      <c r="PN276" s="30"/>
      <c r="PO276" s="30"/>
      <c r="PP276" s="30"/>
      <c r="PQ276" s="30"/>
      <c r="PR276" s="30"/>
      <c r="PS276" s="30"/>
      <c r="PT276" s="30"/>
      <c r="PU276" s="30"/>
      <c r="PV276" s="30"/>
      <c r="PW276" s="30"/>
      <c r="PX276" s="30"/>
      <c r="PY276" s="30"/>
      <c r="PZ276" s="30"/>
      <c r="QA276" s="30"/>
      <c r="QB276" s="30"/>
      <c r="QC276" s="30"/>
      <c r="QD276" s="30"/>
      <c r="QE276" s="30"/>
      <c r="QF276" s="30"/>
      <c r="QG276" s="30"/>
      <c r="QH276" s="30"/>
      <c r="QI276" s="30"/>
      <c r="QJ276" s="30"/>
      <c r="QK276" s="30"/>
      <c r="QL276" s="30"/>
      <c r="QM276" s="30"/>
      <c r="QN276" s="30"/>
      <c r="QO276" s="30"/>
      <c r="QP276" s="30"/>
      <c r="QQ276" s="30"/>
      <c r="QR276" s="30"/>
      <c r="QS276" s="30"/>
      <c r="QT276" s="30"/>
      <c r="QU276" s="30"/>
      <c r="QV276" s="30"/>
      <c r="QW276" s="30"/>
      <c r="QX276" s="30"/>
      <c r="QY276" s="30"/>
      <c r="QZ276" s="30"/>
      <c r="RA276" s="30"/>
      <c r="RB276" s="30"/>
      <c r="RC276" s="30"/>
      <c r="RD276" s="30"/>
      <c r="RE276" s="30"/>
      <c r="RF276" s="30"/>
      <c r="RG276" s="30"/>
      <c r="RH276" s="30"/>
      <c r="RI276" s="30"/>
      <c r="RJ276" s="30"/>
      <c r="RK276" s="30"/>
      <c r="RL276" s="30"/>
      <c r="RM276" s="30"/>
      <c r="RN276" s="30"/>
      <c r="RO276" s="30"/>
      <c r="RP276" s="30"/>
      <c r="RQ276" s="30"/>
      <c r="RR276" s="30"/>
      <c r="RS276" s="30"/>
      <c r="RT276" s="30"/>
      <c r="RU276" s="30"/>
      <c r="RV276" s="30"/>
      <c r="RW276" s="30"/>
      <c r="RX276" s="30"/>
      <c r="RY276" s="30"/>
      <c r="RZ276" s="30"/>
      <c r="SA276" s="30"/>
      <c r="SB276" s="30"/>
      <c r="SC276" s="30"/>
      <c r="SD276" s="30"/>
      <c r="SE276" s="30"/>
      <c r="SF276" s="30"/>
      <c r="SG276" s="30"/>
      <c r="SH276" s="30"/>
      <c r="SI276" s="30"/>
      <c r="SJ276" s="30"/>
      <c r="SK276" s="30"/>
      <c r="SL276" s="30"/>
      <c r="SM276" s="30"/>
      <c r="SN276" s="30"/>
      <c r="SO276" s="30"/>
      <c r="SP276" s="30"/>
      <c r="SQ276" s="30"/>
      <c r="SR276" s="30"/>
      <c r="SS276" s="30"/>
      <c r="ST276" s="30"/>
      <c r="SU276" s="30"/>
      <c r="SV276" s="30"/>
      <c r="SW276" s="30"/>
      <c r="SX276" s="30"/>
      <c r="SY276" s="30"/>
      <c r="SZ276" s="30"/>
      <c r="TA276" s="30"/>
      <c r="TB276" s="30"/>
      <c r="TC276" s="30"/>
      <c r="TD276" s="30"/>
      <c r="TE276" s="30"/>
    </row>
    <row r="277" spans="1:525" s="22" customFormat="1" ht="20.25" customHeight="1" x14ac:dyDescent="0.25">
      <c r="A277" s="56" t="s">
        <v>199</v>
      </c>
      <c r="B277" s="82" t="str">
        <f>'дод 9'!A225</f>
        <v>7640</v>
      </c>
      <c r="C277" s="56" t="str">
        <f>'дод 9'!B225</f>
        <v>0470</v>
      </c>
      <c r="D277" s="57" t="s">
        <v>413</v>
      </c>
      <c r="E277" s="122">
        <f t="shared" si="119"/>
        <v>2800000</v>
      </c>
      <c r="F277" s="122">
        <v>400000</v>
      </c>
      <c r="G277" s="122"/>
      <c r="H277" s="122"/>
      <c r="I277" s="122">
        <v>2400000</v>
      </c>
      <c r="J277" s="122">
        <f t="shared" si="121"/>
        <v>0</v>
      </c>
      <c r="K277" s="122"/>
      <c r="L277" s="122"/>
      <c r="M277" s="122"/>
      <c r="N277" s="122"/>
      <c r="O277" s="122"/>
      <c r="P277" s="122">
        <f t="shared" si="120"/>
        <v>2800000</v>
      </c>
      <c r="Q277" s="232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</row>
    <row r="278" spans="1:525" s="22" customFormat="1" ht="39" hidden="1" customHeight="1" x14ac:dyDescent="0.25">
      <c r="A278" s="56" t="s">
        <v>326</v>
      </c>
      <c r="B278" s="82" t="str">
        <f>'дод 9'!A229</f>
        <v>7670</v>
      </c>
      <c r="C278" s="56" t="str">
        <f>'дод 9'!B229</f>
        <v>0490</v>
      </c>
      <c r="D278" s="57" t="str">
        <f>'дод 9'!C229</f>
        <v>Внески до статутного капіталу суб'єктів господарювання</v>
      </c>
      <c r="E278" s="122">
        <f t="shared" si="119"/>
        <v>0</v>
      </c>
      <c r="F278" s="122"/>
      <c r="G278" s="122"/>
      <c r="H278" s="122"/>
      <c r="I278" s="122"/>
      <c r="J278" s="122">
        <f t="shared" si="121"/>
        <v>0</v>
      </c>
      <c r="K278" s="122"/>
      <c r="L278" s="122"/>
      <c r="M278" s="122"/>
      <c r="N278" s="122"/>
      <c r="O278" s="122"/>
      <c r="P278" s="122">
        <f t="shared" si="120"/>
        <v>0</v>
      </c>
      <c r="Q278" s="232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</row>
    <row r="279" spans="1:525" s="24" customFormat="1" ht="18.75" hidden="1" customHeight="1" x14ac:dyDescent="0.25">
      <c r="A279" s="74"/>
      <c r="B279" s="95"/>
      <c r="C279" s="95"/>
      <c r="D279" s="75" t="s">
        <v>410</v>
      </c>
      <c r="E279" s="123">
        <f t="shared" si="119"/>
        <v>0</v>
      </c>
      <c r="F279" s="123"/>
      <c r="G279" s="123"/>
      <c r="H279" s="123"/>
      <c r="I279" s="123"/>
      <c r="J279" s="123">
        <f t="shared" si="121"/>
        <v>0</v>
      </c>
      <c r="K279" s="123"/>
      <c r="L279" s="123"/>
      <c r="M279" s="123"/>
      <c r="N279" s="123"/>
      <c r="O279" s="123"/>
      <c r="P279" s="123">
        <f t="shared" si="120"/>
        <v>0</v>
      </c>
      <c r="Q279" s="232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30"/>
      <c r="KD279" s="30"/>
      <c r="KE279" s="30"/>
      <c r="KF279" s="30"/>
      <c r="KG279" s="30"/>
      <c r="KH279" s="30"/>
      <c r="KI279" s="30"/>
      <c r="KJ279" s="30"/>
      <c r="KK279" s="30"/>
      <c r="KL279" s="30"/>
      <c r="KM279" s="30"/>
      <c r="KN279" s="30"/>
      <c r="KO279" s="30"/>
      <c r="KP279" s="30"/>
      <c r="KQ279" s="30"/>
      <c r="KR279" s="30"/>
      <c r="KS279" s="30"/>
      <c r="KT279" s="30"/>
      <c r="KU279" s="30"/>
      <c r="KV279" s="30"/>
      <c r="KW279" s="30"/>
      <c r="KX279" s="30"/>
      <c r="KY279" s="30"/>
      <c r="KZ279" s="30"/>
      <c r="LA279" s="30"/>
      <c r="LB279" s="30"/>
      <c r="LC279" s="30"/>
      <c r="LD279" s="30"/>
      <c r="LE279" s="30"/>
      <c r="LF279" s="30"/>
      <c r="LG279" s="30"/>
      <c r="LH279" s="30"/>
      <c r="LI279" s="30"/>
      <c r="LJ279" s="30"/>
      <c r="LK279" s="30"/>
      <c r="LL279" s="30"/>
      <c r="LM279" s="30"/>
      <c r="LN279" s="30"/>
      <c r="LO279" s="30"/>
      <c r="LP279" s="30"/>
      <c r="LQ279" s="30"/>
      <c r="LR279" s="30"/>
      <c r="LS279" s="30"/>
      <c r="LT279" s="30"/>
      <c r="LU279" s="30"/>
      <c r="LV279" s="30"/>
      <c r="LW279" s="30"/>
      <c r="LX279" s="30"/>
      <c r="LY279" s="30"/>
      <c r="LZ279" s="30"/>
      <c r="MA279" s="30"/>
      <c r="MB279" s="30"/>
      <c r="MC279" s="30"/>
      <c r="MD279" s="30"/>
      <c r="ME279" s="30"/>
      <c r="MF279" s="30"/>
      <c r="MG279" s="30"/>
      <c r="MH279" s="30"/>
      <c r="MI279" s="30"/>
      <c r="MJ279" s="30"/>
      <c r="MK279" s="30"/>
      <c r="ML279" s="30"/>
      <c r="MM279" s="30"/>
      <c r="MN279" s="30"/>
      <c r="MO279" s="30"/>
      <c r="MP279" s="30"/>
      <c r="MQ279" s="30"/>
      <c r="MR279" s="30"/>
      <c r="MS279" s="30"/>
      <c r="MT279" s="30"/>
      <c r="MU279" s="30"/>
      <c r="MV279" s="30"/>
      <c r="MW279" s="30"/>
      <c r="MX279" s="30"/>
      <c r="MY279" s="30"/>
      <c r="MZ279" s="30"/>
      <c r="NA279" s="30"/>
      <c r="NB279" s="30"/>
      <c r="NC279" s="30"/>
      <c r="ND279" s="30"/>
      <c r="NE279" s="30"/>
      <c r="NF279" s="30"/>
      <c r="NG279" s="30"/>
      <c r="NH279" s="30"/>
      <c r="NI279" s="30"/>
      <c r="NJ279" s="30"/>
      <c r="NK279" s="30"/>
      <c r="NL279" s="30"/>
      <c r="NM279" s="30"/>
      <c r="NN279" s="30"/>
      <c r="NO279" s="30"/>
      <c r="NP279" s="30"/>
      <c r="NQ279" s="30"/>
      <c r="NR279" s="30"/>
      <c r="NS279" s="30"/>
      <c r="NT279" s="30"/>
      <c r="NU279" s="30"/>
      <c r="NV279" s="30"/>
      <c r="NW279" s="30"/>
      <c r="NX279" s="30"/>
      <c r="NY279" s="30"/>
      <c r="NZ279" s="30"/>
      <c r="OA279" s="30"/>
      <c r="OB279" s="30"/>
      <c r="OC279" s="30"/>
      <c r="OD279" s="30"/>
      <c r="OE279" s="30"/>
      <c r="OF279" s="30"/>
      <c r="OG279" s="30"/>
      <c r="OH279" s="30"/>
      <c r="OI279" s="30"/>
      <c r="OJ279" s="30"/>
      <c r="OK279" s="30"/>
      <c r="OL279" s="30"/>
      <c r="OM279" s="30"/>
      <c r="ON279" s="30"/>
      <c r="OO279" s="30"/>
      <c r="OP279" s="30"/>
      <c r="OQ279" s="30"/>
      <c r="OR279" s="30"/>
      <c r="OS279" s="30"/>
      <c r="OT279" s="30"/>
      <c r="OU279" s="30"/>
      <c r="OV279" s="30"/>
      <c r="OW279" s="30"/>
      <c r="OX279" s="30"/>
      <c r="OY279" s="30"/>
      <c r="OZ279" s="30"/>
      <c r="PA279" s="30"/>
      <c r="PB279" s="30"/>
      <c r="PC279" s="30"/>
      <c r="PD279" s="30"/>
      <c r="PE279" s="30"/>
      <c r="PF279" s="30"/>
      <c r="PG279" s="30"/>
      <c r="PH279" s="30"/>
      <c r="PI279" s="30"/>
      <c r="PJ279" s="30"/>
      <c r="PK279" s="30"/>
      <c r="PL279" s="30"/>
      <c r="PM279" s="30"/>
      <c r="PN279" s="30"/>
      <c r="PO279" s="30"/>
      <c r="PP279" s="30"/>
      <c r="PQ279" s="30"/>
      <c r="PR279" s="30"/>
      <c r="PS279" s="30"/>
      <c r="PT279" s="30"/>
      <c r="PU279" s="30"/>
      <c r="PV279" s="30"/>
      <c r="PW279" s="30"/>
      <c r="PX279" s="30"/>
      <c r="PY279" s="30"/>
      <c r="PZ279" s="30"/>
      <c r="QA279" s="30"/>
      <c r="QB279" s="30"/>
      <c r="QC279" s="30"/>
      <c r="QD279" s="30"/>
      <c r="QE279" s="30"/>
      <c r="QF279" s="30"/>
      <c r="QG279" s="30"/>
      <c r="QH279" s="30"/>
      <c r="QI279" s="30"/>
      <c r="QJ279" s="30"/>
      <c r="QK279" s="30"/>
      <c r="QL279" s="30"/>
      <c r="QM279" s="30"/>
      <c r="QN279" s="30"/>
      <c r="QO279" s="30"/>
      <c r="QP279" s="30"/>
      <c r="QQ279" s="30"/>
      <c r="QR279" s="30"/>
      <c r="QS279" s="30"/>
      <c r="QT279" s="30"/>
      <c r="QU279" s="30"/>
      <c r="QV279" s="30"/>
      <c r="QW279" s="30"/>
      <c r="QX279" s="30"/>
      <c r="QY279" s="30"/>
      <c r="QZ279" s="30"/>
      <c r="RA279" s="30"/>
      <c r="RB279" s="30"/>
      <c r="RC279" s="30"/>
      <c r="RD279" s="30"/>
      <c r="RE279" s="30"/>
      <c r="RF279" s="30"/>
      <c r="RG279" s="30"/>
      <c r="RH279" s="30"/>
      <c r="RI279" s="30"/>
      <c r="RJ279" s="30"/>
      <c r="RK279" s="30"/>
      <c r="RL279" s="30"/>
      <c r="RM279" s="30"/>
      <c r="RN279" s="30"/>
      <c r="RO279" s="30"/>
      <c r="RP279" s="30"/>
      <c r="RQ279" s="30"/>
      <c r="RR279" s="30"/>
      <c r="RS279" s="30"/>
      <c r="RT279" s="30"/>
      <c r="RU279" s="30"/>
      <c r="RV279" s="30"/>
      <c r="RW279" s="30"/>
      <c r="RX279" s="30"/>
      <c r="RY279" s="30"/>
      <c r="RZ279" s="30"/>
      <c r="SA279" s="30"/>
      <c r="SB279" s="30"/>
      <c r="SC279" s="30"/>
      <c r="SD279" s="30"/>
      <c r="SE279" s="30"/>
      <c r="SF279" s="30"/>
      <c r="SG279" s="30"/>
      <c r="SH279" s="30"/>
      <c r="SI279" s="30"/>
      <c r="SJ279" s="30"/>
      <c r="SK279" s="30"/>
      <c r="SL279" s="30"/>
      <c r="SM279" s="30"/>
      <c r="SN279" s="30"/>
      <c r="SO279" s="30"/>
      <c r="SP279" s="30"/>
      <c r="SQ279" s="30"/>
      <c r="SR279" s="30"/>
      <c r="SS279" s="30"/>
      <c r="ST279" s="30"/>
      <c r="SU279" s="30"/>
      <c r="SV279" s="30"/>
      <c r="SW279" s="30"/>
      <c r="SX279" s="30"/>
      <c r="SY279" s="30"/>
      <c r="SZ279" s="30"/>
      <c r="TA279" s="30"/>
      <c r="TB279" s="30"/>
      <c r="TC279" s="30"/>
      <c r="TD279" s="30"/>
      <c r="TE279" s="30"/>
    </row>
    <row r="280" spans="1:525" s="22" customFormat="1" ht="123.75" customHeight="1" x14ac:dyDescent="0.25">
      <c r="A280" s="87" t="s">
        <v>295</v>
      </c>
      <c r="B280" s="42">
        <v>7691</v>
      </c>
      <c r="C280" s="42" t="s">
        <v>81</v>
      </c>
      <c r="D280" s="36" t="str">
        <f>'дод 9'!C232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80" s="122">
        <f t="shared" si="119"/>
        <v>0</v>
      </c>
      <c r="F280" s="122"/>
      <c r="G280" s="122"/>
      <c r="H280" s="122"/>
      <c r="I280" s="122"/>
      <c r="J280" s="122">
        <f t="shared" si="121"/>
        <v>100000</v>
      </c>
      <c r="K280" s="122"/>
      <c r="L280" s="122">
        <v>100000</v>
      </c>
      <c r="M280" s="122"/>
      <c r="N280" s="122"/>
      <c r="O280" s="122"/>
      <c r="P280" s="122">
        <f t="shared" si="120"/>
        <v>100000</v>
      </c>
      <c r="Q280" s="232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</row>
    <row r="281" spans="1:525" s="22" customFormat="1" ht="39" customHeight="1" x14ac:dyDescent="0.25">
      <c r="A281" s="87" t="s">
        <v>375</v>
      </c>
      <c r="B281" s="42" t="str">
        <f>'дод 9'!A242</f>
        <v>8110</v>
      </c>
      <c r="C281" s="42" t="str">
        <f>'дод 9'!B242</f>
        <v>0320</v>
      </c>
      <c r="D281" s="88" t="str">
        <f>'дод 9'!C242</f>
        <v>Заходи із запобігання та ліквідації надзвичайних ситуацій та наслідків стихійного лиха</v>
      </c>
      <c r="E281" s="122">
        <f t="shared" ref="E281" si="132">F281+I281</f>
        <v>0</v>
      </c>
      <c r="F281" s="122"/>
      <c r="G281" s="122"/>
      <c r="H281" s="122"/>
      <c r="I281" s="122"/>
      <c r="J281" s="122">
        <f t="shared" ref="J281" si="133">L281+O281</f>
        <v>20000000</v>
      </c>
      <c r="K281" s="122">
        <v>20000000</v>
      </c>
      <c r="L281" s="122"/>
      <c r="M281" s="122"/>
      <c r="N281" s="122"/>
      <c r="O281" s="122">
        <v>20000000</v>
      </c>
      <c r="P281" s="122">
        <f t="shared" ref="P281" si="134">E281+J281</f>
        <v>20000000</v>
      </c>
      <c r="Q281" s="232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</row>
    <row r="282" spans="1:525" s="22" customFormat="1" ht="15.75" hidden="1" customHeight="1" x14ac:dyDescent="0.25">
      <c r="A282" s="87" t="s">
        <v>374</v>
      </c>
      <c r="B282" s="42" t="str">
        <f>'дод 9'!A246</f>
        <v>8230</v>
      </c>
      <c r="C282" s="42" t="str">
        <f>'дод 9'!B246</f>
        <v>0380</v>
      </c>
      <c r="D282" s="88" t="str">
        <f>'дод 9'!C246</f>
        <v>Інші заходи громадського порядку та безпеки</v>
      </c>
      <c r="E282" s="122">
        <f t="shared" ref="E282" si="135">F282+I282</f>
        <v>0</v>
      </c>
      <c r="F282" s="122"/>
      <c r="G282" s="122"/>
      <c r="H282" s="122"/>
      <c r="I282" s="122"/>
      <c r="J282" s="122">
        <f t="shared" ref="J282" si="136">L282+O282</f>
        <v>0</v>
      </c>
      <c r="K282" s="122"/>
      <c r="L282" s="122"/>
      <c r="M282" s="122"/>
      <c r="N282" s="122"/>
      <c r="O282" s="122"/>
      <c r="P282" s="122">
        <f t="shared" ref="P282" si="137">E282+J282</f>
        <v>0</v>
      </c>
      <c r="Q282" s="232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</row>
    <row r="283" spans="1:525" s="22" customFormat="1" ht="31.5" customHeight="1" x14ac:dyDescent="0.25">
      <c r="A283" s="56" t="s">
        <v>200</v>
      </c>
      <c r="B283" s="82" t="str">
        <f>'дод 9'!A250</f>
        <v>8340</v>
      </c>
      <c r="C283" s="82" t="str">
        <f>'дод 9'!B250</f>
        <v>0540</v>
      </c>
      <c r="D283" s="57" t="str">
        <f>'дод 9'!C250</f>
        <v>Природоохоронні заходи за рахунок цільових фондів</v>
      </c>
      <c r="E283" s="122">
        <f t="shared" si="119"/>
        <v>0</v>
      </c>
      <c r="F283" s="122"/>
      <c r="G283" s="122"/>
      <c r="H283" s="122"/>
      <c r="I283" s="122"/>
      <c r="J283" s="122">
        <f t="shared" si="121"/>
        <v>2323000</v>
      </c>
      <c r="K283" s="122"/>
      <c r="L283" s="122">
        <f>2323000-1100000</f>
        <v>1223000</v>
      </c>
      <c r="M283" s="122"/>
      <c r="N283" s="122"/>
      <c r="O283" s="122">
        <v>1100000</v>
      </c>
      <c r="P283" s="122">
        <f t="shared" si="120"/>
        <v>2323000</v>
      </c>
      <c r="Q283" s="232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</row>
    <row r="284" spans="1:525" s="22" customFormat="1" ht="68.25" hidden="1" customHeight="1" x14ac:dyDescent="0.25">
      <c r="A284" s="56" t="s">
        <v>612</v>
      </c>
      <c r="B284" s="37">
        <v>8741</v>
      </c>
      <c r="C284" s="37">
        <v>610</v>
      </c>
      <c r="D284" s="3" t="s">
        <v>613</v>
      </c>
      <c r="E284" s="122">
        <f>F284</f>
        <v>0</v>
      </c>
      <c r="F284" s="122"/>
      <c r="G284" s="122"/>
      <c r="H284" s="122"/>
      <c r="I284" s="122"/>
      <c r="J284" s="122">
        <f t="shared" si="121"/>
        <v>0</v>
      </c>
      <c r="K284" s="122"/>
      <c r="L284" s="122"/>
      <c r="M284" s="122"/>
      <c r="N284" s="122"/>
      <c r="O284" s="122"/>
      <c r="P284" s="122">
        <f t="shared" si="120"/>
        <v>0</v>
      </c>
      <c r="Q284" s="232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</row>
    <row r="285" spans="1:525" s="22" customFormat="1" ht="69" hidden="1" customHeight="1" x14ac:dyDescent="0.25">
      <c r="A285" s="56" t="s">
        <v>608</v>
      </c>
      <c r="B285" s="82">
        <f>'дод 9'!A257</f>
        <v>8746</v>
      </c>
      <c r="C285" s="82">
        <f>'дод 9'!B257</f>
        <v>640</v>
      </c>
      <c r="D285" s="97" t="str">
        <f>'дод 9'!C257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285" s="122">
        <f>F285</f>
        <v>0</v>
      </c>
      <c r="F285" s="122"/>
      <c r="G285" s="122"/>
      <c r="H285" s="122"/>
      <c r="I285" s="122"/>
      <c r="J285" s="122">
        <f t="shared" ref="J285" si="138">L285+O285</f>
        <v>0</v>
      </c>
      <c r="K285" s="122"/>
      <c r="L285" s="122"/>
      <c r="M285" s="122"/>
      <c r="N285" s="122"/>
      <c r="O285" s="122"/>
      <c r="P285" s="122">
        <f t="shared" ref="P285" si="139">E285+J285</f>
        <v>0</v>
      </c>
      <c r="Q285" s="23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</row>
    <row r="286" spans="1:525" s="22" customFormat="1" ht="38.25" hidden="1" customHeight="1" x14ac:dyDescent="0.25">
      <c r="A286" s="87" t="s">
        <v>602</v>
      </c>
      <c r="B286" s="42">
        <v>8775</v>
      </c>
      <c r="C286" s="87" t="s">
        <v>92</v>
      </c>
      <c r="D286" s="36" t="s">
        <v>598</v>
      </c>
      <c r="E286" s="122">
        <f>F286</f>
        <v>0</v>
      </c>
      <c r="F286" s="122"/>
      <c r="G286" s="122"/>
      <c r="H286" s="122"/>
      <c r="I286" s="122"/>
      <c r="J286" s="122">
        <f t="shared" si="121"/>
        <v>0</v>
      </c>
      <c r="K286" s="122"/>
      <c r="L286" s="122"/>
      <c r="M286" s="122"/>
      <c r="N286" s="122"/>
      <c r="O286" s="122"/>
      <c r="P286" s="122">
        <f t="shared" si="120"/>
        <v>0</v>
      </c>
      <c r="Q286" s="23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</row>
    <row r="287" spans="1:525" s="22" customFormat="1" ht="78.75" hidden="1" customHeight="1" x14ac:dyDescent="0.25">
      <c r="A287" s="56" t="s">
        <v>537</v>
      </c>
      <c r="B287" s="82">
        <v>9730</v>
      </c>
      <c r="C287" s="56" t="s">
        <v>44</v>
      </c>
      <c r="D287" s="57" t="s">
        <v>538</v>
      </c>
      <c r="E287" s="122">
        <f t="shared" si="119"/>
        <v>0</v>
      </c>
      <c r="F287" s="122"/>
      <c r="G287" s="122"/>
      <c r="H287" s="122"/>
      <c r="I287" s="122"/>
      <c r="J287" s="122">
        <f t="shared" si="121"/>
        <v>0</v>
      </c>
      <c r="K287" s="122"/>
      <c r="L287" s="122"/>
      <c r="M287" s="122"/>
      <c r="N287" s="122"/>
      <c r="O287" s="122"/>
      <c r="P287" s="122">
        <f t="shared" si="120"/>
        <v>0</v>
      </c>
      <c r="Q287" s="23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</row>
    <row r="288" spans="1:525" s="22" customFormat="1" ht="36" hidden="1" customHeight="1" x14ac:dyDescent="0.25">
      <c r="A288" s="56" t="s">
        <v>590</v>
      </c>
      <c r="B288" s="82">
        <v>9750</v>
      </c>
      <c r="C288" s="56" t="s">
        <v>44</v>
      </c>
      <c r="D288" s="57" t="s">
        <v>499</v>
      </c>
      <c r="E288" s="122">
        <f t="shared" ref="E288" si="140">F288+I288</f>
        <v>0</v>
      </c>
      <c r="F288" s="122"/>
      <c r="G288" s="122"/>
      <c r="H288" s="122"/>
      <c r="I288" s="122"/>
      <c r="J288" s="122">
        <f t="shared" ref="J288" si="141">L288+O288</f>
        <v>0</v>
      </c>
      <c r="K288" s="122"/>
      <c r="L288" s="122"/>
      <c r="M288" s="122"/>
      <c r="N288" s="122"/>
      <c r="O288" s="122"/>
      <c r="P288" s="122">
        <f t="shared" si="120"/>
        <v>0</v>
      </c>
      <c r="Q288" s="232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</row>
    <row r="289" spans="1:525" s="22" customFormat="1" ht="20.25" customHeight="1" x14ac:dyDescent="0.25">
      <c r="A289" s="56" t="s">
        <v>201</v>
      </c>
      <c r="B289" s="82" t="str">
        <f>'дод 9'!A271</f>
        <v>9770</v>
      </c>
      <c r="C289" s="82" t="str">
        <f>'дод 9'!B271</f>
        <v>0180</v>
      </c>
      <c r="D289" s="57" t="str">
        <f>'дод 9'!C271</f>
        <v>Інші субвенції з місцевого бюджету</v>
      </c>
      <c r="E289" s="122">
        <f t="shared" si="119"/>
        <v>3192750</v>
      </c>
      <c r="F289" s="122">
        <v>3192750</v>
      </c>
      <c r="G289" s="122"/>
      <c r="H289" s="122"/>
      <c r="I289" s="122"/>
      <c r="J289" s="122">
        <f t="shared" si="121"/>
        <v>9807250</v>
      </c>
      <c r="K289" s="122">
        <v>9807250</v>
      </c>
      <c r="L289" s="122"/>
      <c r="M289" s="122"/>
      <c r="N289" s="122"/>
      <c r="O289" s="122">
        <v>9807250</v>
      </c>
      <c r="P289" s="122">
        <f t="shared" si="120"/>
        <v>13000000</v>
      </c>
      <c r="Q289" s="232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</row>
    <row r="290" spans="1:525" s="22" customFormat="1" ht="52.5" hidden="1" customHeight="1" x14ac:dyDescent="0.25">
      <c r="A290" s="56" t="s">
        <v>609</v>
      </c>
      <c r="B290" s="82">
        <f>'дод 9'!A272</f>
        <v>9800</v>
      </c>
      <c r="C290" s="82" t="str">
        <f>'дод 9'!B272</f>
        <v>0180</v>
      </c>
      <c r="D290" s="97" t="str">
        <f>'дод 9'!C272</f>
        <v xml:space="preserve">Субвенція з місцевого бюджету державному бюджету на виконання програм соціально-економічного розвитку регіонів </v>
      </c>
      <c r="E290" s="122">
        <f>F290</f>
        <v>0</v>
      </c>
      <c r="F290" s="122"/>
      <c r="G290" s="122"/>
      <c r="H290" s="122"/>
      <c r="I290" s="122"/>
      <c r="J290" s="122">
        <f t="shared" si="121"/>
        <v>0</v>
      </c>
      <c r="K290" s="122"/>
      <c r="L290" s="122"/>
      <c r="M290" s="122"/>
      <c r="N290" s="122"/>
      <c r="O290" s="122"/>
      <c r="P290" s="122">
        <f t="shared" si="120"/>
        <v>0</v>
      </c>
      <c r="Q290" s="186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</row>
    <row r="291" spans="1:525" s="27" customFormat="1" ht="33.75" customHeight="1" x14ac:dyDescent="0.25">
      <c r="A291" s="94" t="s">
        <v>26</v>
      </c>
      <c r="B291" s="96"/>
      <c r="C291" s="96"/>
      <c r="D291" s="91" t="s">
        <v>33</v>
      </c>
      <c r="E291" s="120">
        <f>E292</f>
        <v>1043300</v>
      </c>
      <c r="F291" s="120">
        <f t="shared" ref="F291:J294" si="142">F292</f>
        <v>1043300</v>
      </c>
      <c r="G291" s="120">
        <f t="shared" si="142"/>
        <v>784400</v>
      </c>
      <c r="H291" s="120">
        <f t="shared" si="142"/>
        <v>48300</v>
      </c>
      <c r="I291" s="120">
        <f t="shared" si="142"/>
        <v>0</v>
      </c>
      <c r="J291" s="120">
        <f t="shared" si="142"/>
        <v>0</v>
      </c>
      <c r="K291" s="120">
        <f t="shared" ref="K291:K294" si="143">K292</f>
        <v>0</v>
      </c>
      <c r="L291" s="120">
        <f t="shared" ref="L291:L294" si="144">L292</f>
        <v>0</v>
      </c>
      <c r="M291" s="120">
        <f t="shared" ref="M291:M294" si="145">M292</f>
        <v>0</v>
      </c>
      <c r="N291" s="120">
        <f t="shared" ref="N291:N294" si="146">N292</f>
        <v>0</v>
      </c>
      <c r="O291" s="120">
        <f t="shared" ref="O291:P294" si="147">O292</f>
        <v>0</v>
      </c>
      <c r="P291" s="120">
        <f t="shared" si="147"/>
        <v>1043300</v>
      </c>
      <c r="Q291" s="232">
        <v>23</v>
      </c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  <c r="IU291" s="32"/>
      <c r="IV291" s="32"/>
      <c r="IW291" s="32"/>
      <c r="IX291" s="32"/>
      <c r="IY291" s="32"/>
      <c r="IZ291" s="32"/>
      <c r="JA291" s="32"/>
      <c r="JB291" s="32"/>
      <c r="JC291" s="32"/>
      <c r="JD291" s="32"/>
      <c r="JE291" s="32"/>
      <c r="JF291" s="32"/>
      <c r="JG291" s="32"/>
      <c r="JH291" s="32"/>
      <c r="JI291" s="32"/>
      <c r="JJ291" s="32"/>
      <c r="JK291" s="32"/>
      <c r="JL291" s="32"/>
      <c r="JM291" s="32"/>
      <c r="JN291" s="32"/>
      <c r="JO291" s="32"/>
      <c r="JP291" s="32"/>
      <c r="JQ291" s="32"/>
      <c r="JR291" s="32"/>
      <c r="JS291" s="32"/>
      <c r="JT291" s="32"/>
      <c r="JU291" s="32"/>
      <c r="JV291" s="32"/>
      <c r="JW291" s="32"/>
      <c r="JX291" s="32"/>
      <c r="JY291" s="32"/>
      <c r="JZ291" s="32"/>
      <c r="KA291" s="32"/>
      <c r="KB291" s="32"/>
      <c r="KC291" s="32"/>
      <c r="KD291" s="32"/>
      <c r="KE291" s="32"/>
      <c r="KF291" s="32"/>
      <c r="KG291" s="32"/>
      <c r="KH291" s="32"/>
      <c r="KI291" s="32"/>
      <c r="KJ291" s="32"/>
      <c r="KK291" s="32"/>
      <c r="KL291" s="32"/>
      <c r="KM291" s="32"/>
      <c r="KN291" s="32"/>
      <c r="KO291" s="32"/>
      <c r="KP291" s="32"/>
      <c r="KQ291" s="32"/>
      <c r="KR291" s="32"/>
      <c r="KS291" s="32"/>
      <c r="KT291" s="32"/>
      <c r="KU291" s="32"/>
      <c r="KV291" s="32"/>
      <c r="KW291" s="32"/>
      <c r="KX291" s="32"/>
      <c r="KY291" s="32"/>
      <c r="KZ291" s="32"/>
      <c r="LA291" s="32"/>
      <c r="LB291" s="32"/>
      <c r="LC291" s="32"/>
      <c r="LD291" s="32"/>
      <c r="LE291" s="32"/>
      <c r="LF291" s="32"/>
      <c r="LG291" s="32"/>
      <c r="LH291" s="32"/>
      <c r="LI291" s="32"/>
      <c r="LJ291" s="32"/>
      <c r="LK291" s="32"/>
      <c r="LL291" s="32"/>
      <c r="LM291" s="32"/>
      <c r="LN291" s="32"/>
      <c r="LO291" s="32"/>
      <c r="LP291" s="32"/>
      <c r="LQ291" s="32"/>
      <c r="LR291" s="32"/>
      <c r="LS291" s="32"/>
      <c r="LT291" s="32"/>
      <c r="LU291" s="32"/>
      <c r="LV291" s="32"/>
      <c r="LW291" s="32"/>
      <c r="LX291" s="32"/>
      <c r="LY291" s="32"/>
      <c r="LZ291" s="32"/>
      <c r="MA291" s="32"/>
      <c r="MB291" s="32"/>
      <c r="MC291" s="32"/>
      <c r="MD291" s="32"/>
      <c r="ME291" s="32"/>
      <c r="MF291" s="32"/>
      <c r="MG291" s="32"/>
      <c r="MH291" s="32"/>
      <c r="MI291" s="32"/>
      <c r="MJ291" s="32"/>
      <c r="MK291" s="32"/>
      <c r="ML291" s="32"/>
      <c r="MM291" s="32"/>
      <c r="MN291" s="32"/>
      <c r="MO291" s="32"/>
      <c r="MP291" s="32"/>
      <c r="MQ291" s="32"/>
      <c r="MR291" s="32"/>
      <c r="MS291" s="32"/>
      <c r="MT291" s="32"/>
      <c r="MU291" s="32"/>
      <c r="MV291" s="32"/>
      <c r="MW291" s="32"/>
      <c r="MX291" s="32"/>
      <c r="MY291" s="32"/>
      <c r="MZ291" s="32"/>
      <c r="NA291" s="32"/>
      <c r="NB291" s="32"/>
      <c r="NC291" s="32"/>
      <c r="ND291" s="32"/>
      <c r="NE291" s="32"/>
      <c r="NF291" s="32"/>
      <c r="NG291" s="32"/>
      <c r="NH291" s="32"/>
      <c r="NI291" s="32"/>
      <c r="NJ291" s="32"/>
      <c r="NK291" s="32"/>
      <c r="NL291" s="32"/>
      <c r="NM291" s="32"/>
      <c r="NN291" s="32"/>
      <c r="NO291" s="32"/>
      <c r="NP291" s="32"/>
      <c r="NQ291" s="32"/>
      <c r="NR291" s="32"/>
      <c r="NS291" s="32"/>
      <c r="NT291" s="32"/>
      <c r="NU291" s="32"/>
      <c r="NV291" s="32"/>
      <c r="NW291" s="32"/>
      <c r="NX291" s="32"/>
      <c r="NY291" s="32"/>
      <c r="NZ291" s="32"/>
      <c r="OA291" s="32"/>
      <c r="OB291" s="32"/>
      <c r="OC291" s="32"/>
      <c r="OD291" s="32"/>
      <c r="OE291" s="32"/>
      <c r="OF291" s="32"/>
      <c r="OG291" s="32"/>
      <c r="OH291" s="32"/>
      <c r="OI291" s="32"/>
      <c r="OJ291" s="32"/>
      <c r="OK291" s="32"/>
      <c r="OL291" s="32"/>
      <c r="OM291" s="32"/>
      <c r="ON291" s="32"/>
      <c r="OO291" s="32"/>
      <c r="OP291" s="32"/>
      <c r="OQ291" s="32"/>
      <c r="OR291" s="32"/>
      <c r="OS291" s="32"/>
      <c r="OT291" s="32"/>
      <c r="OU291" s="32"/>
      <c r="OV291" s="32"/>
      <c r="OW291" s="32"/>
      <c r="OX291" s="32"/>
      <c r="OY291" s="32"/>
      <c r="OZ291" s="32"/>
      <c r="PA291" s="32"/>
      <c r="PB291" s="32"/>
      <c r="PC291" s="32"/>
      <c r="PD291" s="32"/>
      <c r="PE291" s="32"/>
      <c r="PF291" s="32"/>
      <c r="PG291" s="32"/>
      <c r="PH291" s="32"/>
      <c r="PI291" s="32"/>
      <c r="PJ291" s="32"/>
      <c r="PK291" s="32"/>
      <c r="PL291" s="32"/>
      <c r="PM291" s="32"/>
      <c r="PN291" s="32"/>
      <c r="PO291" s="32"/>
      <c r="PP291" s="32"/>
      <c r="PQ291" s="32"/>
      <c r="PR291" s="32"/>
      <c r="PS291" s="32"/>
      <c r="PT291" s="32"/>
      <c r="PU291" s="32"/>
      <c r="PV291" s="32"/>
      <c r="PW291" s="32"/>
      <c r="PX291" s="32"/>
      <c r="PY291" s="32"/>
      <c r="PZ291" s="32"/>
      <c r="QA291" s="32"/>
      <c r="QB291" s="32"/>
      <c r="QC291" s="32"/>
      <c r="QD291" s="32"/>
      <c r="QE291" s="32"/>
      <c r="QF291" s="32"/>
      <c r="QG291" s="32"/>
      <c r="QH291" s="32"/>
      <c r="QI291" s="32"/>
      <c r="QJ291" s="32"/>
      <c r="QK291" s="32"/>
      <c r="QL291" s="32"/>
      <c r="QM291" s="32"/>
      <c r="QN291" s="32"/>
      <c r="QO291" s="32"/>
      <c r="QP291" s="32"/>
      <c r="QQ291" s="32"/>
      <c r="QR291" s="32"/>
      <c r="QS291" s="32"/>
      <c r="QT291" s="32"/>
      <c r="QU291" s="32"/>
      <c r="QV291" s="32"/>
      <c r="QW291" s="32"/>
      <c r="QX291" s="32"/>
      <c r="QY291" s="32"/>
      <c r="QZ291" s="32"/>
      <c r="RA291" s="32"/>
      <c r="RB291" s="32"/>
      <c r="RC291" s="32"/>
      <c r="RD291" s="32"/>
      <c r="RE291" s="32"/>
      <c r="RF291" s="32"/>
      <c r="RG291" s="32"/>
      <c r="RH291" s="32"/>
      <c r="RI291" s="32"/>
      <c r="RJ291" s="32"/>
      <c r="RK291" s="32"/>
      <c r="RL291" s="32"/>
      <c r="RM291" s="32"/>
      <c r="RN291" s="32"/>
      <c r="RO291" s="32"/>
      <c r="RP291" s="32"/>
      <c r="RQ291" s="32"/>
      <c r="RR291" s="32"/>
      <c r="RS291" s="32"/>
      <c r="RT291" s="32"/>
      <c r="RU291" s="32"/>
      <c r="RV291" s="32"/>
      <c r="RW291" s="32"/>
      <c r="RX291" s="32"/>
      <c r="RY291" s="32"/>
      <c r="RZ291" s="32"/>
      <c r="SA291" s="32"/>
      <c r="SB291" s="32"/>
      <c r="SC291" s="32"/>
      <c r="SD291" s="32"/>
      <c r="SE291" s="32"/>
      <c r="SF291" s="32"/>
      <c r="SG291" s="32"/>
      <c r="SH291" s="32"/>
      <c r="SI291" s="32"/>
      <c r="SJ291" s="32"/>
      <c r="SK291" s="32"/>
      <c r="SL291" s="32"/>
      <c r="SM291" s="32"/>
      <c r="SN291" s="32"/>
      <c r="SO291" s="32"/>
      <c r="SP291" s="32"/>
      <c r="SQ291" s="32"/>
      <c r="SR291" s="32"/>
      <c r="SS291" s="32"/>
      <c r="ST291" s="32"/>
      <c r="SU291" s="32"/>
      <c r="SV291" s="32"/>
      <c r="SW291" s="32"/>
      <c r="SX291" s="32"/>
      <c r="SY291" s="32"/>
      <c r="SZ291" s="32"/>
      <c r="TA291" s="32"/>
      <c r="TB291" s="32"/>
      <c r="TC291" s="32"/>
      <c r="TD291" s="32"/>
      <c r="TE291" s="32"/>
    </row>
    <row r="292" spans="1:525" s="34" customFormat="1" ht="36.75" customHeight="1" x14ac:dyDescent="0.25">
      <c r="A292" s="84" t="s">
        <v>116</v>
      </c>
      <c r="B292" s="93"/>
      <c r="C292" s="93"/>
      <c r="D292" s="68" t="s">
        <v>33</v>
      </c>
      <c r="E292" s="121">
        <f>E293</f>
        <v>1043300</v>
      </c>
      <c r="F292" s="121">
        <f t="shared" si="142"/>
        <v>1043300</v>
      </c>
      <c r="G292" s="121">
        <f t="shared" si="142"/>
        <v>784400</v>
      </c>
      <c r="H292" s="121">
        <f t="shared" si="142"/>
        <v>48300</v>
      </c>
      <c r="I292" s="121">
        <f t="shared" si="142"/>
        <v>0</v>
      </c>
      <c r="J292" s="121">
        <f t="shared" si="142"/>
        <v>0</v>
      </c>
      <c r="K292" s="121">
        <f t="shared" si="143"/>
        <v>0</v>
      </c>
      <c r="L292" s="121">
        <f t="shared" si="144"/>
        <v>0</v>
      </c>
      <c r="M292" s="121">
        <f t="shared" si="145"/>
        <v>0</v>
      </c>
      <c r="N292" s="121">
        <f t="shared" si="146"/>
        <v>0</v>
      </c>
      <c r="O292" s="121">
        <f t="shared" si="147"/>
        <v>0</v>
      </c>
      <c r="P292" s="121">
        <f t="shared" si="147"/>
        <v>1043300</v>
      </c>
      <c r="Q292" s="232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  <c r="IV292" s="33"/>
      <c r="IW292" s="33"/>
      <c r="IX292" s="33"/>
      <c r="IY292" s="33"/>
      <c r="IZ292" s="33"/>
      <c r="JA292" s="33"/>
      <c r="JB292" s="33"/>
      <c r="JC292" s="33"/>
      <c r="JD292" s="33"/>
      <c r="JE292" s="33"/>
      <c r="JF292" s="33"/>
      <c r="JG292" s="33"/>
      <c r="JH292" s="33"/>
      <c r="JI292" s="33"/>
      <c r="JJ292" s="33"/>
      <c r="JK292" s="33"/>
      <c r="JL292" s="33"/>
      <c r="JM292" s="33"/>
      <c r="JN292" s="33"/>
      <c r="JO292" s="33"/>
      <c r="JP292" s="33"/>
      <c r="JQ292" s="33"/>
      <c r="JR292" s="33"/>
      <c r="JS292" s="33"/>
      <c r="JT292" s="33"/>
      <c r="JU292" s="33"/>
      <c r="JV292" s="33"/>
      <c r="JW292" s="33"/>
      <c r="JX292" s="33"/>
      <c r="JY292" s="33"/>
      <c r="JZ292" s="33"/>
      <c r="KA292" s="33"/>
      <c r="KB292" s="33"/>
      <c r="KC292" s="33"/>
      <c r="KD292" s="33"/>
      <c r="KE292" s="33"/>
      <c r="KF292" s="33"/>
      <c r="KG292" s="33"/>
      <c r="KH292" s="33"/>
      <c r="KI292" s="33"/>
      <c r="KJ292" s="33"/>
      <c r="KK292" s="33"/>
      <c r="KL292" s="33"/>
      <c r="KM292" s="33"/>
      <c r="KN292" s="33"/>
      <c r="KO292" s="33"/>
      <c r="KP292" s="33"/>
      <c r="KQ292" s="33"/>
      <c r="KR292" s="33"/>
      <c r="KS292" s="33"/>
      <c r="KT292" s="33"/>
      <c r="KU292" s="33"/>
      <c r="KV292" s="33"/>
      <c r="KW292" s="33"/>
      <c r="KX292" s="33"/>
      <c r="KY292" s="33"/>
      <c r="KZ292" s="33"/>
      <c r="LA292" s="33"/>
      <c r="LB292" s="33"/>
      <c r="LC292" s="33"/>
      <c r="LD292" s="33"/>
      <c r="LE292" s="33"/>
      <c r="LF292" s="33"/>
      <c r="LG292" s="33"/>
      <c r="LH292" s="33"/>
      <c r="LI292" s="33"/>
      <c r="LJ292" s="33"/>
      <c r="LK292" s="33"/>
      <c r="LL292" s="33"/>
      <c r="LM292" s="33"/>
      <c r="LN292" s="33"/>
      <c r="LO292" s="33"/>
      <c r="LP292" s="33"/>
      <c r="LQ292" s="33"/>
      <c r="LR292" s="33"/>
      <c r="LS292" s="33"/>
      <c r="LT292" s="33"/>
      <c r="LU292" s="33"/>
      <c r="LV292" s="33"/>
      <c r="LW292" s="33"/>
      <c r="LX292" s="33"/>
      <c r="LY292" s="33"/>
      <c r="LZ292" s="33"/>
      <c r="MA292" s="33"/>
      <c r="MB292" s="33"/>
      <c r="MC292" s="33"/>
      <c r="MD292" s="33"/>
      <c r="ME292" s="33"/>
      <c r="MF292" s="33"/>
      <c r="MG292" s="33"/>
      <c r="MH292" s="33"/>
      <c r="MI292" s="33"/>
      <c r="MJ292" s="33"/>
      <c r="MK292" s="33"/>
      <c r="ML292" s="33"/>
      <c r="MM292" s="33"/>
      <c r="MN292" s="33"/>
      <c r="MO292" s="33"/>
      <c r="MP292" s="33"/>
      <c r="MQ292" s="33"/>
      <c r="MR292" s="33"/>
      <c r="MS292" s="33"/>
      <c r="MT292" s="33"/>
      <c r="MU292" s="33"/>
      <c r="MV292" s="33"/>
      <c r="MW292" s="33"/>
      <c r="MX292" s="33"/>
      <c r="MY292" s="33"/>
      <c r="MZ292" s="33"/>
      <c r="NA292" s="33"/>
      <c r="NB292" s="33"/>
      <c r="NC292" s="33"/>
      <c r="ND292" s="33"/>
      <c r="NE292" s="33"/>
      <c r="NF292" s="33"/>
      <c r="NG292" s="33"/>
      <c r="NH292" s="33"/>
      <c r="NI292" s="33"/>
      <c r="NJ292" s="33"/>
      <c r="NK292" s="33"/>
      <c r="NL292" s="33"/>
      <c r="NM292" s="33"/>
      <c r="NN292" s="33"/>
      <c r="NO292" s="33"/>
      <c r="NP292" s="33"/>
      <c r="NQ292" s="33"/>
      <c r="NR292" s="33"/>
      <c r="NS292" s="33"/>
      <c r="NT292" s="33"/>
      <c r="NU292" s="33"/>
      <c r="NV292" s="33"/>
      <c r="NW292" s="33"/>
      <c r="NX292" s="33"/>
      <c r="NY292" s="33"/>
      <c r="NZ292" s="33"/>
      <c r="OA292" s="33"/>
      <c r="OB292" s="33"/>
      <c r="OC292" s="33"/>
      <c r="OD292" s="33"/>
      <c r="OE292" s="33"/>
      <c r="OF292" s="33"/>
      <c r="OG292" s="33"/>
      <c r="OH292" s="33"/>
      <c r="OI292" s="33"/>
      <c r="OJ292" s="33"/>
      <c r="OK292" s="33"/>
      <c r="OL292" s="33"/>
      <c r="OM292" s="33"/>
      <c r="ON292" s="33"/>
      <c r="OO292" s="33"/>
      <c r="OP292" s="33"/>
      <c r="OQ292" s="33"/>
      <c r="OR292" s="33"/>
      <c r="OS292" s="33"/>
      <c r="OT292" s="33"/>
      <c r="OU292" s="33"/>
      <c r="OV292" s="33"/>
      <c r="OW292" s="33"/>
      <c r="OX292" s="33"/>
      <c r="OY292" s="33"/>
      <c r="OZ292" s="33"/>
      <c r="PA292" s="33"/>
      <c r="PB292" s="33"/>
      <c r="PC292" s="33"/>
      <c r="PD292" s="33"/>
      <c r="PE292" s="33"/>
      <c r="PF292" s="33"/>
      <c r="PG292" s="33"/>
      <c r="PH292" s="33"/>
      <c r="PI292" s="33"/>
      <c r="PJ292" s="33"/>
      <c r="PK292" s="33"/>
      <c r="PL292" s="33"/>
      <c r="PM292" s="33"/>
      <c r="PN292" s="33"/>
      <c r="PO292" s="33"/>
      <c r="PP292" s="33"/>
      <c r="PQ292" s="33"/>
      <c r="PR292" s="33"/>
      <c r="PS292" s="33"/>
      <c r="PT292" s="33"/>
      <c r="PU292" s="33"/>
      <c r="PV292" s="33"/>
      <c r="PW292" s="33"/>
      <c r="PX292" s="33"/>
      <c r="PY292" s="33"/>
      <c r="PZ292" s="33"/>
      <c r="QA292" s="33"/>
      <c r="QB292" s="33"/>
      <c r="QC292" s="33"/>
      <c r="QD292" s="33"/>
      <c r="QE292" s="33"/>
      <c r="QF292" s="33"/>
      <c r="QG292" s="33"/>
      <c r="QH292" s="33"/>
      <c r="QI292" s="33"/>
      <c r="QJ292" s="33"/>
      <c r="QK292" s="33"/>
      <c r="QL292" s="33"/>
      <c r="QM292" s="33"/>
      <c r="QN292" s="33"/>
      <c r="QO292" s="33"/>
      <c r="QP292" s="33"/>
      <c r="QQ292" s="33"/>
      <c r="QR292" s="33"/>
      <c r="QS292" s="33"/>
      <c r="QT292" s="33"/>
      <c r="QU292" s="33"/>
      <c r="QV292" s="33"/>
      <c r="QW292" s="33"/>
      <c r="QX292" s="33"/>
      <c r="QY292" s="33"/>
      <c r="QZ292" s="33"/>
      <c r="RA292" s="33"/>
      <c r="RB292" s="33"/>
      <c r="RC292" s="33"/>
      <c r="RD292" s="33"/>
      <c r="RE292" s="33"/>
      <c r="RF292" s="33"/>
      <c r="RG292" s="33"/>
      <c r="RH292" s="33"/>
      <c r="RI292" s="33"/>
      <c r="RJ292" s="33"/>
      <c r="RK292" s="33"/>
      <c r="RL292" s="33"/>
      <c r="RM292" s="33"/>
      <c r="RN292" s="33"/>
      <c r="RO292" s="33"/>
      <c r="RP292" s="33"/>
      <c r="RQ292" s="33"/>
      <c r="RR292" s="33"/>
      <c r="RS292" s="33"/>
      <c r="RT292" s="33"/>
      <c r="RU292" s="33"/>
      <c r="RV292" s="33"/>
      <c r="RW292" s="33"/>
      <c r="RX292" s="33"/>
      <c r="RY292" s="33"/>
      <c r="RZ292" s="33"/>
      <c r="SA292" s="33"/>
      <c r="SB292" s="33"/>
      <c r="SC292" s="33"/>
      <c r="SD292" s="33"/>
      <c r="SE292" s="33"/>
      <c r="SF292" s="33"/>
      <c r="SG292" s="33"/>
      <c r="SH292" s="33"/>
      <c r="SI292" s="33"/>
      <c r="SJ292" s="33"/>
      <c r="SK292" s="33"/>
      <c r="SL292" s="33"/>
      <c r="SM292" s="33"/>
      <c r="SN292" s="33"/>
      <c r="SO292" s="33"/>
      <c r="SP292" s="33"/>
      <c r="SQ292" s="33"/>
      <c r="SR292" s="33"/>
      <c r="SS292" s="33"/>
      <c r="ST292" s="33"/>
      <c r="SU292" s="33"/>
      <c r="SV292" s="33"/>
      <c r="SW292" s="33"/>
      <c r="SX292" s="33"/>
      <c r="SY292" s="33"/>
      <c r="SZ292" s="33"/>
      <c r="TA292" s="33"/>
      <c r="TB292" s="33"/>
      <c r="TC292" s="33"/>
      <c r="TD292" s="33"/>
      <c r="TE292" s="33"/>
    </row>
    <row r="293" spans="1:525" s="22" customFormat="1" ht="51.75" customHeight="1" x14ac:dyDescent="0.25">
      <c r="A293" s="56" t="s">
        <v>0</v>
      </c>
      <c r="B293" s="82" t="str">
        <f>'дод 9'!A17</f>
        <v>0160</v>
      </c>
      <c r="C293" s="82" t="str">
        <f>'дод 9'!B17</f>
        <v>0111</v>
      </c>
      <c r="D293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93" s="122">
        <f>F293+I293</f>
        <v>1043300</v>
      </c>
      <c r="F293" s="122">
        <v>1043300</v>
      </c>
      <c r="G293" s="122">
        <v>784400</v>
      </c>
      <c r="H293" s="122">
        <v>48300</v>
      </c>
      <c r="I293" s="122"/>
      <c r="J293" s="122">
        <f>L293+O293</f>
        <v>0</v>
      </c>
      <c r="K293" s="122"/>
      <c r="L293" s="122"/>
      <c r="M293" s="122"/>
      <c r="N293" s="122"/>
      <c r="O293" s="122"/>
      <c r="P293" s="122">
        <f>E293+J293</f>
        <v>1043300</v>
      </c>
      <c r="Q293" s="232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</row>
    <row r="294" spans="1:525" s="27" customFormat="1" ht="33.75" customHeight="1" x14ac:dyDescent="0.25">
      <c r="A294" s="94" t="s">
        <v>26</v>
      </c>
      <c r="B294" s="96"/>
      <c r="C294" s="96"/>
      <c r="D294" s="91" t="s">
        <v>652</v>
      </c>
      <c r="E294" s="120">
        <f>E295</f>
        <v>10567900</v>
      </c>
      <c r="F294" s="120">
        <f t="shared" si="142"/>
        <v>10267900</v>
      </c>
      <c r="G294" s="120">
        <f t="shared" si="142"/>
        <v>7966500</v>
      </c>
      <c r="H294" s="120">
        <f t="shared" si="142"/>
        <v>122300</v>
      </c>
      <c r="I294" s="120">
        <f t="shared" si="142"/>
        <v>300000</v>
      </c>
      <c r="J294" s="120">
        <f t="shared" si="142"/>
        <v>0</v>
      </c>
      <c r="K294" s="120">
        <f t="shared" si="143"/>
        <v>0</v>
      </c>
      <c r="L294" s="120">
        <f t="shared" si="144"/>
        <v>0</v>
      </c>
      <c r="M294" s="120">
        <f t="shared" si="145"/>
        <v>0</v>
      </c>
      <c r="N294" s="120">
        <f t="shared" si="146"/>
        <v>0</v>
      </c>
      <c r="O294" s="120">
        <f t="shared" si="147"/>
        <v>0</v>
      </c>
      <c r="P294" s="120">
        <f t="shared" si="147"/>
        <v>10567900</v>
      </c>
      <c r="Q294" s="2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  <c r="IT294" s="32"/>
      <c r="IU294" s="32"/>
      <c r="IV294" s="32"/>
      <c r="IW294" s="32"/>
      <c r="IX294" s="32"/>
      <c r="IY294" s="32"/>
      <c r="IZ294" s="32"/>
      <c r="JA294" s="32"/>
      <c r="JB294" s="32"/>
      <c r="JC294" s="32"/>
      <c r="JD294" s="32"/>
      <c r="JE294" s="32"/>
      <c r="JF294" s="32"/>
      <c r="JG294" s="32"/>
      <c r="JH294" s="32"/>
      <c r="JI294" s="32"/>
      <c r="JJ294" s="32"/>
      <c r="JK294" s="32"/>
      <c r="JL294" s="32"/>
      <c r="JM294" s="32"/>
      <c r="JN294" s="32"/>
      <c r="JO294" s="32"/>
      <c r="JP294" s="32"/>
      <c r="JQ294" s="32"/>
      <c r="JR294" s="32"/>
      <c r="JS294" s="32"/>
      <c r="JT294" s="32"/>
      <c r="JU294" s="32"/>
      <c r="JV294" s="32"/>
      <c r="JW294" s="32"/>
      <c r="JX294" s="32"/>
      <c r="JY294" s="32"/>
      <c r="JZ294" s="32"/>
      <c r="KA294" s="32"/>
      <c r="KB294" s="32"/>
      <c r="KC294" s="32"/>
      <c r="KD294" s="32"/>
      <c r="KE294" s="32"/>
      <c r="KF294" s="32"/>
      <c r="KG294" s="32"/>
      <c r="KH294" s="32"/>
      <c r="KI294" s="32"/>
      <c r="KJ294" s="32"/>
      <c r="KK294" s="32"/>
      <c r="KL294" s="32"/>
      <c r="KM294" s="32"/>
      <c r="KN294" s="32"/>
      <c r="KO294" s="32"/>
      <c r="KP294" s="32"/>
      <c r="KQ294" s="32"/>
      <c r="KR294" s="32"/>
      <c r="KS294" s="32"/>
      <c r="KT294" s="32"/>
      <c r="KU294" s="32"/>
      <c r="KV294" s="32"/>
      <c r="KW294" s="32"/>
      <c r="KX294" s="32"/>
      <c r="KY294" s="32"/>
      <c r="KZ294" s="32"/>
      <c r="LA294" s="32"/>
      <c r="LB294" s="32"/>
      <c r="LC294" s="32"/>
      <c r="LD294" s="32"/>
      <c r="LE294" s="32"/>
      <c r="LF294" s="32"/>
      <c r="LG294" s="32"/>
      <c r="LH294" s="32"/>
      <c r="LI294" s="32"/>
      <c r="LJ294" s="32"/>
      <c r="LK294" s="32"/>
      <c r="LL294" s="32"/>
      <c r="LM294" s="32"/>
      <c r="LN294" s="32"/>
      <c r="LO294" s="32"/>
      <c r="LP294" s="32"/>
      <c r="LQ294" s="32"/>
      <c r="LR294" s="32"/>
      <c r="LS294" s="32"/>
      <c r="LT294" s="32"/>
      <c r="LU294" s="32"/>
      <c r="LV294" s="32"/>
      <c r="LW294" s="32"/>
      <c r="LX294" s="32"/>
      <c r="LY294" s="32"/>
      <c r="LZ294" s="32"/>
      <c r="MA294" s="32"/>
      <c r="MB294" s="32"/>
      <c r="MC294" s="32"/>
      <c r="MD294" s="32"/>
      <c r="ME294" s="32"/>
      <c r="MF294" s="32"/>
      <c r="MG294" s="32"/>
      <c r="MH294" s="32"/>
      <c r="MI294" s="32"/>
      <c r="MJ294" s="32"/>
      <c r="MK294" s="32"/>
      <c r="ML294" s="32"/>
      <c r="MM294" s="32"/>
      <c r="MN294" s="32"/>
      <c r="MO294" s="32"/>
      <c r="MP294" s="32"/>
      <c r="MQ294" s="32"/>
      <c r="MR294" s="32"/>
      <c r="MS294" s="32"/>
      <c r="MT294" s="32"/>
      <c r="MU294" s="32"/>
      <c r="MV294" s="32"/>
      <c r="MW294" s="32"/>
      <c r="MX294" s="32"/>
      <c r="MY294" s="32"/>
      <c r="MZ294" s="32"/>
      <c r="NA294" s="32"/>
      <c r="NB294" s="32"/>
      <c r="NC294" s="32"/>
      <c r="ND294" s="32"/>
      <c r="NE294" s="32"/>
      <c r="NF294" s="32"/>
      <c r="NG294" s="32"/>
      <c r="NH294" s="32"/>
      <c r="NI294" s="32"/>
      <c r="NJ294" s="32"/>
      <c r="NK294" s="32"/>
      <c r="NL294" s="32"/>
      <c r="NM294" s="32"/>
      <c r="NN294" s="32"/>
      <c r="NO294" s="32"/>
      <c r="NP294" s="32"/>
      <c r="NQ294" s="32"/>
      <c r="NR294" s="32"/>
      <c r="NS294" s="32"/>
      <c r="NT294" s="32"/>
      <c r="NU294" s="32"/>
      <c r="NV294" s="32"/>
      <c r="NW294" s="32"/>
      <c r="NX294" s="32"/>
      <c r="NY294" s="32"/>
      <c r="NZ294" s="32"/>
      <c r="OA294" s="32"/>
      <c r="OB294" s="32"/>
      <c r="OC294" s="32"/>
      <c r="OD294" s="32"/>
      <c r="OE294" s="32"/>
      <c r="OF294" s="32"/>
      <c r="OG294" s="32"/>
      <c r="OH294" s="32"/>
      <c r="OI294" s="32"/>
      <c r="OJ294" s="32"/>
      <c r="OK294" s="32"/>
      <c r="OL294" s="32"/>
      <c r="OM294" s="32"/>
      <c r="ON294" s="32"/>
      <c r="OO294" s="32"/>
      <c r="OP294" s="32"/>
      <c r="OQ294" s="32"/>
      <c r="OR294" s="32"/>
      <c r="OS294" s="32"/>
      <c r="OT294" s="32"/>
      <c r="OU294" s="32"/>
      <c r="OV294" s="32"/>
      <c r="OW294" s="32"/>
      <c r="OX294" s="32"/>
      <c r="OY294" s="32"/>
      <c r="OZ294" s="32"/>
      <c r="PA294" s="32"/>
      <c r="PB294" s="32"/>
      <c r="PC294" s="32"/>
      <c r="PD294" s="32"/>
      <c r="PE294" s="32"/>
      <c r="PF294" s="32"/>
      <c r="PG294" s="32"/>
      <c r="PH294" s="32"/>
      <c r="PI294" s="32"/>
      <c r="PJ294" s="32"/>
      <c r="PK294" s="32"/>
      <c r="PL294" s="32"/>
      <c r="PM294" s="32"/>
      <c r="PN294" s="32"/>
      <c r="PO294" s="32"/>
      <c r="PP294" s="32"/>
      <c r="PQ294" s="32"/>
      <c r="PR294" s="32"/>
      <c r="PS294" s="32"/>
      <c r="PT294" s="32"/>
      <c r="PU294" s="32"/>
      <c r="PV294" s="32"/>
      <c r="PW294" s="32"/>
      <c r="PX294" s="32"/>
      <c r="PY294" s="32"/>
      <c r="PZ294" s="32"/>
      <c r="QA294" s="32"/>
      <c r="QB294" s="32"/>
      <c r="QC294" s="32"/>
      <c r="QD294" s="32"/>
      <c r="QE294" s="32"/>
      <c r="QF294" s="32"/>
      <c r="QG294" s="32"/>
      <c r="QH294" s="32"/>
      <c r="QI294" s="32"/>
      <c r="QJ294" s="32"/>
      <c r="QK294" s="32"/>
      <c r="QL294" s="32"/>
      <c r="QM294" s="32"/>
      <c r="QN294" s="32"/>
      <c r="QO294" s="32"/>
      <c r="QP294" s="32"/>
      <c r="QQ294" s="32"/>
      <c r="QR294" s="32"/>
      <c r="QS294" s="32"/>
      <c r="QT294" s="32"/>
      <c r="QU294" s="32"/>
      <c r="QV294" s="32"/>
      <c r="QW294" s="32"/>
      <c r="QX294" s="32"/>
      <c r="QY294" s="32"/>
      <c r="QZ294" s="32"/>
      <c r="RA294" s="32"/>
      <c r="RB294" s="32"/>
      <c r="RC294" s="32"/>
      <c r="RD294" s="32"/>
      <c r="RE294" s="32"/>
      <c r="RF294" s="32"/>
      <c r="RG294" s="32"/>
      <c r="RH294" s="32"/>
      <c r="RI294" s="32"/>
      <c r="RJ294" s="32"/>
      <c r="RK294" s="32"/>
      <c r="RL294" s="32"/>
      <c r="RM294" s="32"/>
      <c r="RN294" s="32"/>
      <c r="RO294" s="32"/>
      <c r="RP294" s="32"/>
      <c r="RQ294" s="32"/>
      <c r="RR294" s="32"/>
      <c r="RS294" s="32"/>
      <c r="RT294" s="32"/>
      <c r="RU294" s="32"/>
      <c r="RV294" s="32"/>
      <c r="RW294" s="32"/>
      <c r="RX294" s="32"/>
      <c r="RY294" s="32"/>
      <c r="RZ294" s="32"/>
      <c r="SA294" s="32"/>
      <c r="SB294" s="32"/>
      <c r="SC294" s="32"/>
      <c r="SD294" s="32"/>
      <c r="SE294" s="32"/>
      <c r="SF294" s="32"/>
      <c r="SG294" s="32"/>
      <c r="SH294" s="32"/>
      <c r="SI294" s="32"/>
      <c r="SJ294" s="32"/>
      <c r="SK294" s="32"/>
      <c r="SL294" s="32"/>
      <c r="SM294" s="32"/>
      <c r="SN294" s="32"/>
      <c r="SO294" s="32"/>
      <c r="SP294" s="32"/>
      <c r="SQ294" s="32"/>
      <c r="SR294" s="32"/>
      <c r="SS294" s="32"/>
      <c r="ST294" s="32"/>
      <c r="SU294" s="32"/>
      <c r="SV294" s="32"/>
      <c r="SW294" s="32"/>
      <c r="SX294" s="32"/>
      <c r="SY294" s="32"/>
      <c r="SZ294" s="32"/>
      <c r="TA294" s="32"/>
      <c r="TB294" s="32"/>
      <c r="TC294" s="32"/>
      <c r="TD294" s="32"/>
      <c r="TE294" s="32"/>
    </row>
    <row r="295" spans="1:525" s="34" customFormat="1" ht="36.75" customHeight="1" x14ac:dyDescent="0.25">
      <c r="A295" s="84" t="s">
        <v>116</v>
      </c>
      <c r="B295" s="93"/>
      <c r="C295" s="93"/>
      <c r="D295" s="68" t="s">
        <v>652</v>
      </c>
      <c r="E295" s="121">
        <f>E296+E297</f>
        <v>10567900</v>
      </c>
      <c r="F295" s="121">
        <f t="shared" ref="F295:P295" si="148">F296+F297</f>
        <v>10267900</v>
      </c>
      <c r="G295" s="121">
        <f t="shared" si="148"/>
        <v>7966500</v>
      </c>
      <c r="H295" s="121">
        <f t="shared" si="148"/>
        <v>122300</v>
      </c>
      <c r="I295" s="121">
        <f t="shared" si="148"/>
        <v>300000</v>
      </c>
      <c r="J295" s="121">
        <f t="shared" si="148"/>
        <v>0</v>
      </c>
      <c r="K295" s="121">
        <f t="shared" si="148"/>
        <v>0</v>
      </c>
      <c r="L295" s="121">
        <f t="shared" si="148"/>
        <v>0</v>
      </c>
      <c r="M295" s="121">
        <f t="shared" si="148"/>
        <v>0</v>
      </c>
      <c r="N295" s="121">
        <f t="shared" si="148"/>
        <v>0</v>
      </c>
      <c r="O295" s="121">
        <f t="shared" si="148"/>
        <v>0</v>
      </c>
      <c r="P295" s="121">
        <f t="shared" si="148"/>
        <v>10567900</v>
      </c>
      <c r="Q295" s="232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  <c r="IW295" s="33"/>
      <c r="IX295" s="33"/>
      <c r="IY295" s="33"/>
      <c r="IZ295" s="33"/>
      <c r="JA295" s="33"/>
      <c r="JB295" s="33"/>
      <c r="JC295" s="33"/>
      <c r="JD295" s="33"/>
      <c r="JE295" s="33"/>
      <c r="JF295" s="33"/>
      <c r="JG295" s="33"/>
      <c r="JH295" s="33"/>
      <c r="JI295" s="33"/>
      <c r="JJ295" s="33"/>
      <c r="JK295" s="33"/>
      <c r="JL295" s="33"/>
      <c r="JM295" s="33"/>
      <c r="JN295" s="33"/>
      <c r="JO295" s="33"/>
      <c r="JP295" s="33"/>
      <c r="JQ295" s="33"/>
      <c r="JR295" s="33"/>
      <c r="JS295" s="33"/>
      <c r="JT295" s="33"/>
      <c r="JU295" s="33"/>
      <c r="JV295" s="33"/>
      <c r="JW295" s="33"/>
      <c r="JX295" s="33"/>
      <c r="JY295" s="33"/>
      <c r="JZ295" s="33"/>
      <c r="KA295" s="33"/>
      <c r="KB295" s="33"/>
      <c r="KC295" s="33"/>
      <c r="KD295" s="33"/>
      <c r="KE295" s="33"/>
      <c r="KF295" s="33"/>
      <c r="KG295" s="33"/>
      <c r="KH295" s="33"/>
      <c r="KI295" s="33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  <c r="MZ295" s="33"/>
      <c r="NA295" s="33"/>
      <c r="NB295" s="33"/>
      <c r="NC295" s="33"/>
      <c r="ND295" s="33"/>
      <c r="NE295" s="33"/>
      <c r="NF295" s="33"/>
      <c r="NG295" s="33"/>
      <c r="NH295" s="33"/>
      <c r="NI295" s="33"/>
      <c r="NJ295" s="33"/>
      <c r="NK295" s="33"/>
      <c r="NL295" s="33"/>
      <c r="NM295" s="33"/>
      <c r="NN295" s="33"/>
      <c r="NO295" s="33"/>
      <c r="NP295" s="33"/>
      <c r="NQ295" s="33"/>
      <c r="NR295" s="33"/>
      <c r="NS295" s="33"/>
      <c r="NT295" s="33"/>
      <c r="NU295" s="33"/>
      <c r="NV295" s="33"/>
      <c r="NW295" s="33"/>
      <c r="NX295" s="33"/>
      <c r="NY295" s="33"/>
      <c r="NZ295" s="33"/>
      <c r="OA295" s="33"/>
      <c r="OB295" s="33"/>
      <c r="OC295" s="33"/>
      <c r="OD295" s="33"/>
      <c r="OE295" s="33"/>
      <c r="OF295" s="33"/>
      <c r="OG295" s="33"/>
      <c r="OH295" s="33"/>
      <c r="OI295" s="33"/>
      <c r="OJ295" s="33"/>
      <c r="OK295" s="33"/>
      <c r="OL295" s="33"/>
      <c r="OM295" s="33"/>
      <c r="ON295" s="33"/>
      <c r="OO295" s="33"/>
      <c r="OP295" s="33"/>
      <c r="OQ295" s="33"/>
      <c r="OR295" s="33"/>
      <c r="OS295" s="33"/>
      <c r="OT295" s="33"/>
      <c r="OU295" s="33"/>
      <c r="OV295" s="33"/>
      <c r="OW295" s="33"/>
      <c r="OX295" s="33"/>
      <c r="OY295" s="33"/>
      <c r="OZ295" s="33"/>
      <c r="PA295" s="33"/>
      <c r="PB295" s="33"/>
      <c r="PC295" s="33"/>
      <c r="PD295" s="33"/>
      <c r="PE295" s="33"/>
      <c r="PF295" s="33"/>
      <c r="PG295" s="33"/>
      <c r="PH295" s="33"/>
      <c r="PI295" s="33"/>
      <c r="PJ295" s="33"/>
      <c r="PK295" s="33"/>
      <c r="PL295" s="33"/>
      <c r="PM295" s="33"/>
      <c r="PN295" s="33"/>
      <c r="PO295" s="33"/>
      <c r="PP295" s="33"/>
      <c r="PQ295" s="33"/>
      <c r="PR295" s="33"/>
      <c r="PS295" s="33"/>
      <c r="PT295" s="33"/>
      <c r="PU295" s="33"/>
      <c r="PV295" s="33"/>
      <c r="PW295" s="33"/>
      <c r="PX295" s="33"/>
      <c r="PY295" s="33"/>
      <c r="PZ295" s="33"/>
      <c r="QA295" s="33"/>
      <c r="QB295" s="33"/>
      <c r="QC295" s="33"/>
      <c r="QD295" s="33"/>
      <c r="QE295" s="33"/>
      <c r="QF295" s="33"/>
      <c r="QG295" s="33"/>
      <c r="QH295" s="33"/>
      <c r="QI295" s="33"/>
      <c r="QJ295" s="33"/>
      <c r="QK295" s="33"/>
      <c r="QL295" s="33"/>
      <c r="QM295" s="33"/>
      <c r="QN295" s="33"/>
      <c r="QO295" s="33"/>
      <c r="QP295" s="33"/>
      <c r="QQ295" s="33"/>
      <c r="QR295" s="33"/>
      <c r="QS295" s="33"/>
      <c r="QT295" s="33"/>
      <c r="QU295" s="33"/>
      <c r="QV295" s="33"/>
      <c r="QW295" s="33"/>
      <c r="QX295" s="33"/>
      <c r="QY295" s="33"/>
      <c r="QZ295" s="33"/>
      <c r="RA295" s="33"/>
      <c r="RB295" s="33"/>
      <c r="RC295" s="33"/>
      <c r="RD295" s="33"/>
      <c r="RE295" s="33"/>
      <c r="RF295" s="33"/>
      <c r="RG295" s="33"/>
      <c r="RH295" s="33"/>
      <c r="RI295" s="33"/>
      <c r="RJ295" s="33"/>
      <c r="RK295" s="33"/>
      <c r="RL295" s="33"/>
      <c r="RM295" s="33"/>
      <c r="RN295" s="33"/>
      <c r="RO295" s="33"/>
      <c r="RP295" s="33"/>
      <c r="RQ295" s="33"/>
      <c r="RR295" s="33"/>
      <c r="RS295" s="33"/>
      <c r="RT295" s="33"/>
      <c r="RU295" s="33"/>
      <c r="RV295" s="33"/>
      <c r="RW295" s="33"/>
      <c r="RX295" s="33"/>
      <c r="RY295" s="33"/>
      <c r="RZ295" s="33"/>
      <c r="SA295" s="33"/>
      <c r="SB295" s="33"/>
      <c r="SC295" s="33"/>
      <c r="SD295" s="33"/>
      <c r="SE295" s="33"/>
      <c r="SF295" s="33"/>
      <c r="SG295" s="33"/>
      <c r="SH295" s="33"/>
      <c r="SI295" s="33"/>
      <c r="SJ295" s="33"/>
      <c r="SK295" s="33"/>
      <c r="SL295" s="33"/>
      <c r="SM295" s="33"/>
      <c r="SN295" s="33"/>
      <c r="SO295" s="33"/>
      <c r="SP295" s="33"/>
      <c r="SQ295" s="33"/>
      <c r="SR295" s="33"/>
      <c r="SS295" s="33"/>
      <c r="ST295" s="33"/>
      <c r="SU295" s="33"/>
      <c r="SV295" s="33"/>
      <c r="SW295" s="33"/>
      <c r="SX295" s="33"/>
      <c r="SY295" s="33"/>
      <c r="SZ295" s="33"/>
      <c r="TA295" s="33"/>
      <c r="TB295" s="33"/>
      <c r="TC295" s="33"/>
      <c r="TD295" s="33"/>
      <c r="TE295" s="33"/>
    </row>
    <row r="296" spans="1:525" s="22" customFormat="1" ht="51.75" customHeight="1" x14ac:dyDescent="0.25">
      <c r="A296" s="56" t="s">
        <v>0</v>
      </c>
      <c r="B296" s="82" t="str">
        <f>'дод 9'!A17</f>
        <v>0160</v>
      </c>
      <c r="C296" s="82" t="str">
        <f>'дод 9'!B17</f>
        <v>0111</v>
      </c>
      <c r="D296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96" s="122">
        <f>F296+I296</f>
        <v>10047900</v>
      </c>
      <c r="F296" s="122">
        <v>10047900</v>
      </c>
      <c r="G296" s="122">
        <v>7966500</v>
      </c>
      <c r="H296" s="122">
        <v>122300</v>
      </c>
      <c r="I296" s="122"/>
      <c r="J296" s="122">
        <f>L296+O296</f>
        <v>0</v>
      </c>
      <c r="K296" s="122">
        <f>8000-8000</f>
        <v>0</v>
      </c>
      <c r="L296" s="122"/>
      <c r="M296" s="122"/>
      <c r="N296" s="122"/>
      <c r="O296" s="122">
        <f>8000-8000</f>
        <v>0</v>
      </c>
      <c r="P296" s="122">
        <f>E296+J296</f>
        <v>10047900</v>
      </c>
      <c r="Q296" s="232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</row>
    <row r="297" spans="1:525" s="22" customFormat="1" ht="40.5" customHeight="1" x14ac:dyDescent="0.25">
      <c r="A297" s="56" t="s">
        <v>680</v>
      </c>
      <c r="B297" s="82" t="str">
        <f>'дод 9'!A224</f>
        <v>7610</v>
      </c>
      <c r="C297" s="82" t="str">
        <f>'дод 9'!B224</f>
        <v>0411</v>
      </c>
      <c r="D297" s="97" t="str">
        <f>'дод 9'!C224</f>
        <v>Сприяння розвитку малого та середнього підприємництва</v>
      </c>
      <c r="E297" s="122">
        <f>F297+I297</f>
        <v>520000</v>
      </c>
      <c r="F297" s="122">
        <f>270000-50000</f>
        <v>220000</v>
      </c>
      <c r="G297" s="122"/>
      <c r="H297" s="122"/>
      <c r="I297" s="122">
        <f>250000+50000</f>
        <v>300000</v>
      </c>
      <c r="J297" s="122">
        <f>L297+O297</f>
        <v>0</v>
      </c>
      <c r="K297" s="122">
        <f>8000-8000</f>
        <v>0</v>
      </c>
      <c r="L297" s="122"/>
      <c r="M297" s="122"/>
      <c r="N297" s="122"/>
      <c r="O297" s="122">
        <f>8000-8000</f>
        <v>0</v>
      </c>
      <c r="P297" s="122">
        <f>E297+J297</f>
        <v>520000</v>
      </c>
      <c r="Q297" s="232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</row>
    <row r="298" spans="1:525" s="27" customFormat="1" ht="47.25" customHeight="1" x14ac:dyDescent="0.25">
      <c r="A298" s="94" t="s">
        <v>27</v>
      </c>
      <c r="B298" s="96"/>
      <c r="C298" s="96"/>
      <c r="D298" s="91" t="s">
        <v>32</v>
      </c>
      <c r="E298" s="120">
        <f>E299</f>
        <v>7059780</v>
      </c>
      <c r="F298" s="120">
        <f t="shared" ref="F298:J298" si="149">F299</f>
        <v>7059780</v>
      </c>
      <c r="G298" s="120">
        <f t="shared" si="149"/>
        <v>5265500</v>
      </c>
      <c r="H298" s="120">
        <f t="shared" si="149"/>
        <v>174800</v>
      </c>
      <c r="I298" s="120">
        <f t="shared" si="149"/>
        <v>0</v>
      </c>
      <c r="J298" s="120">
        <f t="shared" si="149"/>
        <v>143014345</v>
      </c>
      <c r="K298" s="120">
        <f t="shared" ref="K298" si="150">K299</f>
        <v>142757455</v>
      </c>
      <c r="L298" s="120">
        <f t="shared" ref="L298" si="151">L299</f>
        <v>152500</v>
      </c>
      <c r="M298" s="120">
        <f t="shared" ref="M298" si="152">M299</f>
        <v>0</v>
      </c>
      <c r="N298" s="120">
        <f t="shared" ref="N298" si="153">N299</f>
        <v>0</v>
      </c>
      <c r="O298" s="120">
        <f t="shared" ref="O298:P298" si="154">O299</f>
        <v>142861845</v>
      </c>
      <c r="P298" s="120">
        <f t="shared" si="154"/>
        <v>150074125</v>
      </c>
      <c r="Q298" s="2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</row>
    <row r="299" spans="1:525" s="34" customFormat="1" ht="47.25" x14ac:dyDescent="0.25">
      <c r="A299" s="84" t="s">
        <v>28</v>
      </c>
      <c r="B299" s="93"/>
      <c r="C299" s="93"/>
      <c r="D299" s="68" t="s">
        <v>411</v>
      </c>
      <c r="E299" s="121">
        <f>SUM(E302+E303+E304+E305+E306+E307+E308+E309+E310+E311+E312+E314+E315+E316+E317+E319+E320+E313+E322+E323)</f>
        <v>7059780</v>
      </c>
      <c r="F299" s="121">
        <f t="shared" ref="F299:P299" si="155">SUM(F302+F303+F304+F305+F306+F307+F308+F309+F310+F311+F312+F314+F315+F316+F317+F319+F320+F313+F322+F323)</f>
        <v>7059780</v>
      </c>
      <c r="G299" s="121">
        <f t="shared" si="155"/>
        <v>5265500</v>
      </c>
      <c r="H299" s="121">
        <f t="shared" si="155"/>
        <v>174800</v>
      </c>
      <c r="I299" s="121">
        <f t="shared" si="155"/>
        <v>0</v>
      </c>
      <c r="J299" s="121">
        <f>SUM(J302+J303+J304+J305+J306+J307+J308+J309+J310+J311+J312+J314+J315+J316+J317+J319+J320+J313+J322+J323)</f>
        <v>143014345</v>
      </c>
      <c r="K299" s="121">
        <f t="shared" si="155"/>
        <v>142757455</v>
      </c>
      <c r="L299" s="121">
        <f t="shared" si="155"/>
        <v>152500</v>
      </c>
      <c r="M299" s="121">
        <f t="shared" si="155"/>
        <v>0</v>
      </c>
      <c r="N299" s="121">
        <f t="shared" si="155"/>
        <v>0</v>
      </c>
      <c r="O299" s="121">
        <f t="shared" si="155"/>
        <v>142861845</v>
      </c>
      <c r="P299" s="121">
        <f t="shared" si="155"/>
        <v>150074125</v>
      </c>
      <c r="Q299" s="232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  <c r="IW299" s="33"/>
      <c r="IX299" s="33"/>
      <c r="IY299" s="33"/>
      <c r="IZ299" s="33"/>
      <c r="JA299" s="33"/>
      <c r="JB299" s="33"/>
      <c r="JC299" s="33"/>
      <c r="JD299" s="33"/>
      <c r="JE299" s="33"/>
      <c r="JF299" s="33"/>
      <c r="JG299" s="33"/>
      <c r="JH299" s="33"/>
      <c r="JI299" s="33"/>
      <c r="JJ299" s="33"/>
      <c r="JK299" s="33"/>
      <c r="JL299" s="33"/>
      <c r="JM299" s="33"/>
      <c r="JN299" s="33"/>
      <c r="JO299" s="33"/>
      <c r="JP299" s="33"/>
      <c r="JQ299" s="33"/>
      <c r="JR299" s="33"/>
      <c r="JS299" s="33"/>
      <c r="JT299" s="33"/>
      <c r="JU299" s="33"/>
      <c r="JV299" s="33"/>
      <c r="JW299" s="33"/>
      <c r="JX299" s="33"/>
      <c r="JY299" s="33"/>
      <c r="JZ299" s="33"/>
      <c r="KA299" s="33"/>
      <c r="KB299" s="33"/>
      <c r="KC299" s="33"/>
      <c r="KD299" s="33"/>
      <c r="KE299" s="33"/>
      <c r="KF299" s="33"/>
      <c r="KG299" s="33"/>
      <c r="KH299" s="33"/>
      <c r="KI299" s="33"/>
      <c r="KJ299" s="33"/>
      <c r="KK299" s="33"/>
      <c r="KL299" s="33"/>
      <c r="KM299" s="33"/>
      <c r="KN299" s="33"/>
      <c r="KO299" s="33"/>
      <c r="KP299" s="33"/>
      <c r="KQ299" s="33"/>
      <c r="KR299" s="33"/>
      <c r="KS299" s="33"/>
      <c r="KT299" s="33"/>
      <c r="KU299" s="33"/>
      <c r="KV299" s="33"/>
      <c r="KW299" s="33"/>
      <c r="KX299" s="33"/>
      <c r="KY299" s="33"/>
      <c r="KZ299" s="33"/>
      <c r="LA299" s="33"/>
      <c r="LB299" s="33"/>
      <c r="LC299" s="33"/>
      <c r="LD299" s="33"/>
      <c r="LE299" s="33"/>
      <c r="LF299" s="33"/>
      <c r="LG299" s="33"/>
      <c r="LH299" s="33"/>
      <c r="LI299" s="33"/>
      <c r="LJ299" s="33"/>
      <c r="LK299" s="33"/>
      <c r="LL299" s="33"/>
      <c r="LM299" s="33"/>
      <c r="LN299" s="33"/>
      <c r="LO299" s="33"/>
      <c r="LP299" s="33"/>
      <c r="LQ299" s="33"/>
      <c r="LR299" s="33"/>
      <c r="LS299" s="33"/>
      <c r="LT299" s="33"/>
      <c r="LU299" s="33"/>
      <c r="LV299" s="33"/>
      <c r="LW299" s="33"/>
      <c r="LX299" s="33"/>
      <c r="LY299" s="33"/>
      <c r="LZ299" s="33"/>
      <c r="MA299" s="33"/>
      <c r="MB299" s="33"/>
      <c r="MC299" s="33"/>
      <c r="MD299" s="33"/>
      <c r="ME299" s="33"/>
      <c r="MF299" s="33"/>
      <c r="MG299" s="33"/>
      <c r="MH299" s="33"/>
      <c r="MI299" s="33"/>
      <c r="MJ299" s="33"/>
      <c r="MK299" s="33"/>
      <c r="ML299" s="33"/>
      <c r="MM299" s="33"/>
      <c r="MN299" s="33"/>
      <c r="MO299" s="33"/>
      <c r="MP299" s="33"/>
      <c r="MQ299" s="33"/>
      <c r="MR299" s="33"/>
      <c r="MS299" s="33"/>
      <c r="MT299" s="33"/>
      <c r="MU299" s="33"/>
      <c r="MV299" s="33"/>
      <c r="MW299" s="33"/>
      <c r="MX299" s="33"/>
      <c r="MY299" s="33"/>
      <c r="MZ299" s="33"/>
      <c r="NA299" s="33"/>
      <c r="NB299" s="33"/>
      <c r="NC299" s="33"/>
      <c r="ND299" s="33"/>
      <c r="NE299" s="33"/>
      <c r="NF299" s="33"/>
      <c r="NG299" s="33"/>
      <c r="NH299" s="33"/>
      <c r="NI299" s="33"/>
      <c r="NJ299" s="33"/>
      <c r="NK299" s="33"/>
      <c r="NL299" s="33"/>
      <c r="NM299" s="33"/>
      <c r="NN299" s="33"/>
      <c r="NO299" s="33"/>
      <c r="NP299" s="33"/>
      <c r="NQ299" s="33"/>
      <c r="NR299" s="33"/>
      <c r="NS299" s="33"/>
      <c r="NT299" s="33"/>
      <c r="NU299" s="33"/>
      <c r="NV299" s="33"/>
      <c r="NW299" s="33"/>
      <c r="NX299" s="33"/>
      <c r="NY299" s="33"/>
      <c r="NZ299" s="33"/>
      <c r="OA299" s="33"/>
      <c r="OB299" s="33"/>
      <c r="OC299" s="33"/>
      <c r="OD299" s="33"/>
      <c r="OE299" s="33"/>
      <c r="OF299" s="33"/>
      <c r="OG299" s="33"/>
      <c r="OH299" s="33"/>
      <c r="OI299" s="33"/>
      <c r="OJ299" s="33"/>
      <c r="OK299" s="33"/>
      <c r="OL299" s="33"/>
      <c r="OM299" s="33"/>
      <c r="ON299" s="33"/>
      <c r="OO299" s="33"/>
      <c r="OP299" s="33"/>
      <c r="OQ299" s="33"/>
      <c r="OR299" s="33"/>
      <c r="OS299" s="33"/>
      <c r="OT299" s="33"/>
      <c r="OU299" s="33"/>
      <c r="OV299" s="33"/>
      <c r="OW299" s="33"/>
      <c r="OX299" s="33"/>
      <c r="OY299" s="33"/>
      <c r="OZ299" s="33"/>
      <c r="PA299" s="33"/>
      <c r="PB299" s="33"/>
      <c r="PC299" s="33"/>
      <c r="PD299" s="33"/>
      <c r="PE299" s="33"/>
      <c r="PF299" s="33"/>
      <c r="PG299" s="33"/>
      <c r="PH299" s="33"/>
      <c r="PI299" s="33"/>
      <c r="PJ299" s="33"/>
      <c r="PK299" s="33"/>
      <c r="PL299" s="33"/>
      <c r="PM299" s="33"/>
      <c r="PN299" s="33"/>
      <c r="PO299" s="33"/>
      <c r="PP299" s="33"/>
      <c r="PQ299" s="33"/>
      <c r="PR299" s="33"/>
      <c r="PS299" s="33"/>
      <c r="PT299" s="33"/>
      <c r="PU299" s="33"/>
      <c r="PV299" s="33"/>
      <c r="PW299" s="33"/>
      <c r="PX299" s="33"/>
      <c r="PY299" s="33"/>
      <c r="PZ299" s="33"/>
      <c r="QA299" s="33"/>
      <c r="QB299" s="33"/>
      <c r="QC299" s="33"/>
      <c r="QD299" s="33"/>
      <c r="QE299" s="33"/>
      <c r="QF299" s="33"/>
      <c r="QG299" s="33"/>
      <c r="QH299" s="33"/>
      <c r="QI299" s="33"/>
      <c r="QJ299" s="33"/>
      <c r="QK299" s="33"/>
      <c r="QL299" s="33"/>
      <c r="QM299" s="33"/>
      <c r="QN299" s="33"/>
      <c r="QO299" s="33"/>
      <c r="QP299" s="33"/>
      <c r="QQ299" s="33"/>
      <c r="QR299" s="33"/>
      <c r="QS299" s="33"/>
      <c r="QT299" s="33"/>
      <c r="QU299" s="33"/>
      <c r="QV299" s="33"/>
      <c r="QW299" s="33"/>
      <c r="QX299" s="33"/>
      <c r="QY299" s="33"/>
      <c r="QZ299" s="33"/>
      <c r="RA299" s="33"/>
      <c r="RB299" s="33"/>
      <c r="RC299" s="33"/>
      <c r="RD299" s="33"/>
      <c r="RE299" s="33"/>
      <c r="RF299" s="33"/>
      <c r="RG299" s="33"/>
      <c r="RH299" s="33"/>
      <c r="RI299" s="33"/>
      <c r="RJ299" s="33"/>
      <c r="RK299" s="33"/>
      <c r="RL299" s="33"/>
      <c r="RM299" s="33"/>
      <c r="RN299" s="33"/>
      <c r="RO299" s="33"/>
      <c r="RP299" s="33"/>
      <c r="RQ299" s="33"/>
      <c r="RR299" s="33"/>
      <c r="RS299" s="33"/>
      <c r="RT299" s="33"/>
      <c r="RU299" s="33"/>
      <c r="RV299" s="33"/>
      <c r="RW299" s="33"/>
      <c r="RX299" s="33"/>
      <c r="RY299" s="33"/>
      <c r="RZ299" s="33"/>
      <c r="SA299" s="33"/>
      <c r="SB299" s="33"/>
      <c r="SC299" s="33"/>
      <c r="SD299" s="33"/>
      <c r="SE299" s="33"/>
      <c r="SF299" s="33"/>
      <c r="SG299" s="33"/>
      <c r="SH299" s="33"/>
      <c r="SI299" s="33"/>
      <c r="SJ299" s="33"/>
      <c r="SK299" s="33"/>
      <c r="SL299" s="33"/>
      <c r="SM299" s="33"/>
      <c r="SN299" s="33"/>
      <c r="SO299" s="33"/>
      <c r="SP299" s="33"/>
      <c r="SQ299" s="33"/>
      <c r="SR299" s="33"/>
      <c r="SS299" s="33"/>
      <c r="ST299" s="33"/>
      <c r="SU299" s="33"/>
      <c r="SV299" s="33"/>
      <c r="SW299" s="33"/>
      <c r="SX299" s="33"/>
      <c r="SY299" s="33"/>
      <c r="SZ299" s="33"/>
      <c r="TA299" s="33"/>
      <c r="TB299" s="33"/>
      <c r="TC299" s="33"/>
      <c r="TD299" s="33"/>
      <c r="TE299" s="33"/>
    </row>
    <row r="300" spans="1:525" s="34" customFormat="1" ht="63" hidden="1" customHeight="1" x14ac:dyDescent="0.25">
      <c r="A300" s="84"/>
      <c r="B300" s="93"/>
      <c r="C300" s="93"/>
      <c r="D300" s="68" t="s">
        <v>615</v>
      </c>
      <c r="E300" s="121">
        <f>E318</f>
        <v>0</v>
      </c>
      <c r="F300" s="121">
        <f>F318</f>
        <v>0</v>
      </c>
      <c r="G300" s="121">
        <f t="shared" ref="G300:O300" si="156">G318</f>
        <v>0</v>
      </c>
      <c r="H300" s="121">
        <f t="shared" si="156"/>
        <v>0</v>
      </c>
      <c r="I300" s="121">
        <f t="shared" si="156"/>
        <v>0</v>
      </c>
      <c r="J300" s="121">
        <f>J318</f>
        <v>0</v>
      </c>
      <c r="K300" s="121">
        <f t="shared" si="156"/>
        <v>0</v>
      </c>
      <c r="L300" s="121">
        <f t="shared" si="156"/>
        <v>0</v>
      </c>
      <c r="M300" s="121">
        <f t="shared" si="156"/>
        <v>0</v>
      </c>
      <c r="N300" s="121">
        <f t="shared" si="156"/>
        <v>0</v>
      </c>
      <c r="O300" s="121">
        <f t="shared" si="156"/>
        <v>0</v>
      </c>
      <c r="P300" s="121">
        <f>P318</f>
        <v>0</v>
      </c>
      <c r="Q300" s="232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  <c r="IU300" s="33"/>
      <c r="IV300" s="33"/>
      <c r="IW300" s="33"/>
      <c r="IX300" s="33"/>
      <c r="IY300" s="33"/>
      <c r="IZ300" s="33"/>
      <c r="JA300" s="33"/>
      <c r="JB300" s="33"/>
      <c r="JC300" s="33"/>
      <c r="JD300" s="33"/>
      <c r="JE300" s="33"/>
      <c r="JF300" s="33"/>
      <c r="JG300" s="33"/>
      <c r="JH300" s="33"/>
      <c r="JI300" s="33"/>
      <c r="JJ300" s="33"/>
      <c r="JK300" s="33"/>
      <c r="JL300" s="33"/>
      <c r="JM300" s="33"/>
      <c r="JN300" s="33"/>
      <c r="JO300" s="33"/>
      <c r="JP300" s="33"/>
      <c r="JQ300" s="33"/>
      <c r="JR300" s="33"/>
      <c r="JS300" s="33"/>
      <c r="JT300" s="33"/>
      <c r="JU300" s="33"/>
      <c r="JV300" s="33"/>
      <c r="JW300" s="33"/>
      <c r="JX300" s="33"/>
      <c r="JY300" s="33"/>
      <c r="JZ300" s="33"/>
      <c r="KA300" s="33"/>
      <c r="KB300" s="33"/>
      <c r="KC300" s="33"/>
      <c r="KD300" s="33"/>
      <c r="KE300" s="33"/>
      <c r="KF300" s="33"/>
      <c r="KG300" s="33"/>
      <c r="KH300" s="33"/>
      <c r="KI300" s="33"/>
      <c r="KJ300" s="33"/>
      <c r="KK300" s="33"/>
      <c r="KL300" s="33"/>
      <c r="KM300" s="33"/>
      <c r="KN300" s="33"/>
      <c r="KO300" s="33"/>
      <c r="KP300" s="33"/>
      <c r="KQ300" s="33"/>
      <c r="KR300" s="33"/>
      <c r="KS300" s="33"/>
      <c r="KT300" s="33"/>
      <c r="KU300" s="33"/>
      <c r="KV300" s="33"/>
      <c r="KW300" s="33"/>
      <c r="KX300" s="33"/>
      <c r="KY300" s="33"/>
      <c r="KZ300" s="33"/>
      <c r="LA300" s="33"/>
      <c r="LB300" s="33"/>
      <c r="LC300" s="33"/>
      <c r="LD300" s="33"/>
      <c r="LE300" s="33"/>
      <c r="LF300" s="33"/>
      <c r="LG300" s="33"/>
      <c r="LH300" s="33"/>
      <c r="LI300" s="33"/>
      <c r="LJ300" s="33"/>
      <c r="LK300" s="33"/>
      <c r="LL300" s="33"/>
      <c r="LM300" s="33"/>
      <c r="LN300" s="33"/>
      <c r="LO300" s="33"/>
      <c r="LP300" s="33"/>
      <c r="LQ300" s="33"/>
      <c r="LR300" s="33"/>
      <c r="LS300" s="33"/>
      <c r="LT300" s="33"/>
      <c r="LU300" s="33"/>
      <c r="LV300" s="33"/>
      <c r="LW300" s="33"/>
      <c r="LX300" s="33"/>
      <c r="LY300" s="33"/>
      <c r="LZ300" s="33"/>
      <c r="MA300" s="33"/>
      <c r="MB300" s="33"/>
      <c r="MC300" s="33"/>
      <c r="MD300" s="33"/>
      <c r="ME300" s="33"/>
      <c r="MF300" s="33"/>
      <c r="MG300" s="33"/>
      <c r="MH300" s="33"/>
      <c r="MI300" s="33"/>
      <c r="MJ300" s="33"/>
      <c r="MK300" s="33"/>
      <c r="ML300" s="33"/>
      <c r="MM300" s="33"/>
      <c r="MN300" s="33"/>
      <c r="MO300" s="33"/>
      <c r="MP300" s="33"/>
      <c r="MQ300" s="33"/>
      <c r="MR300" s="33"/>
      <c r="MS300" s="33"/>
      <c r="MT300" s="33"/>
      <c r="MU300" s="33"/>
      <c r="MV300" s="33"/>
      <c r="MW300" s="33"/>
      <c r="MX300" s="33"/>
      <c r="MY300" s="33"/>
      <c r="MZ300" s="33"/>
      <c r="NA300" s="33"/>
      <c r="NB300" s="33"/>
      <c r="NC300" s="33"/>
      <c r="ND300" s="33"/>
      <c r="NE300" s="33"/>
      <c r="NF300" s="33"/>
      <c r="NG300" s="33"/>
      <c r="NH300" s="33"/>
      <c r="NI300" s="33"/>
      <c r="NJ300" s="33"/>
      <c r="NK300" s="33"/>
      <c r="NL300" s="33"/>
      <c r="NM300" s="33"/>
      <c r="NN300" s="33"/>
      <c r="NO300" s="33"/>
      <c r="NP300" s="33"/>
      <c r="NQ300" s="33"/>
      <c r="NR300" s="33"/>
      <c r="NS300" s="33"/>
      <c r="NT300" s="33"/>
      <c r="NU300" s="33"/>
      <c r="NV300" s="33"/>
      <c r="NW300" s="33"/>
      <c r="NX300" s="33"/>
      <c r="NY300" s="33"/>
      <c r="NZ300" s="33"/>
      <c r="OA300" s="33"/>
      <c r="OB300" s="33"/>
      <c r="OC300" s="33"/>
      <c r="OD300" s="33"/>
      <c r="OE300" s="33"/>
      <c r="OF300" s="33"/>
      <c r="OG300" s="33"/>
      <c r="OH300" s="33"/>
      <c r="OI300" s="33"/>
      <c r="OJ300" s="33"/>
      <c r="OK300" s="33"/>
      <c r="OL300" s="33"/>
      <c r="OM300" s="33"/>
      <c r="ON300" s="33"/>
      <c r="OO300" s="33"/>
      <c r="OP300" s="33"/>
      <c r="OQ300" s="33"/>
      <c r="OR300" s="33"/>
      <c r="OS300" s="33"/>
      <c r="OT300" s="33"/>
      <c r="OU300" s="33"/>
      <c r="OV300" s="33"/>
      <c r="OW300" s="33"/>
      <c r="OX300" s="33"/>
      <c r="OY300" s="33"/>
      <c r="OZ300" s="33"/>
      <c r="PA300" s="33"/>
      <c r="PB300" s="33"/>
      <c r="PC300" s="33"/>
      <c r="PD300" s="33"/>
      <c r="PE300" s="33"/>
      <c r="PF300" s="33"/>
      <c r="PG300" s="33"/>
      <c r="PH300" s="33"/>
      <c r="PI300" s="33"/>
      <c r="PJ300" s="33"/>
      <c r="PK300" s="33"/>
      <c r="PL300" s="33"/>
      <c r="PM300" s="33"/>
      <c r="PN300" s="33"/>
      <c r="PO300" s="33"/>
      <c r="PP300" s="33"/>
      <c r="PQ300" s="33"/>
      <c r="PR300" s="33"/>
      <c r="PS300" s="33"/>
      <c r="PT300" s="33"/>
      <c r="PU300" s="33"/>
      <c r="PV300" s="33"/>
      <c r="PW300" s="33"/>
      <c r="PX300" s="33"/>
      <c r="PY300" s="33"/>
      <c r="PZ300" s="33"/>
      <c r="QA300" s="33"/>
      <c r="QB300" s="33"/>
      <c r="QC300" s="33"/>
      <c r="QD300" s="33"/>
      <c r="QE300" s="33"/>
      <c r="QF300" s="33"/>
      <c r="QG300" s="33"/>
      <c r="QH300" s="33"/>
      <c r="QI300" s="33"/>
      <c r="QJ300" s="33"/>
      <c r="QK300" s="33"/>
      <c r="QL300" s="33"/>
      <c r="QM300" s="33"/>
      <c r="QN300" s="33"/>
      <c r="QO300" s="33"/>
      <c r="QP300" s="33"/>
      <c r="QQ300" s="33"/>
      <c r="QR300" s="33"/>
      <c r="QS300" s="33"/>
      <c r="QT300" s="33"/>
      <c r="QU300" s="33"/>
      <c r="QV300" s="33"/>
      <c r="QW300" s="33"/>
      <c r="QX300" s="33"/>
      <c r="QY300" s="33"/>
      <c r="QZ300" s="33"/>
      <c r="RA300" s="33"/>
      <c r="RB300" s="33"/>
      <c r="RC300" s="33"/>
      <c r="RD300" s="33"/>
      <c r="RE300" s="33"/>
      <c r="RF300" s="33"/>
      <c r="RG300" s="33"/>
      <c r="RH300" s="33"/>
      <c r="RI300" s="33"/>
      <c r="RJ300" s="33"/>
      <c r="RK300" s="33"/>
      <c r="RL300" s="33"/>
      <c r="RM300" s="33"/>
      <c r="RN300" s="33"/>
      <c r="RO300" s="33"/>
      <c r="RP300" s="33"/>
      <c r="RQ300" s="33"/>
      <c r="RR300" s="33"/>
      <c r="RS300" s="33"/>
      <c r="RT300" s="33"/>
      <c r="RU300" s="33"/>
      <c r="RV300" s="33"/>
      <c r="RW300" s="33"/>
      <c r="RX300" s="33"/>
      <c r="RY300" s="33"/>
      <c r="RZ300" s="33"/>
      <c r="SA300" s="33"/>
      <c r="SB300" s="33"/>
      <c r="SC300" s="33"/>
      <c r="SD300" s="33"/>
      <c r="SE300" s="33"/>
      <c r="SF300" s="33"/>
      <c r="SG300" s="33"/>
      <c r="SH300" s="33"/>
      <c r="SI300" s="33"/>
      <c r="SJ300" s="33"/>
      <c r="SK300" s="33"/>
      <c r="SL300" s="33"/>
      <c r="SM300" s="33"/>
      <c r="SN300" s="33"/>
      <c r="SO300" s="33"/>
      <c r="SP300" s="33"/>
      <c r="SQ300" s="33"/>
      <c r="SR300" s="33"/>
      <c r="SS300" s="33"/>
      <c r="ST300" s="33"/>
      <c r="SU300" s="33"/>
      <c r="SV300" s="33"/>
      <c r="SW300" s="33"/>
      <c r="SX300" s="33"/>
      <c r="SY300" s="33"/>
      <c r="SZ300" s="33"/>
      <c r="TA300" s="33"/>
      <c r="TB300" s="33"/>
      <c r="TC300" s="33"/>
      <c r="TD300" s="33"/>
      <c r="TE300" s="33"/>
    </row>
    <row r="301" spans="1:525" s="34" customFormat="1" ht="17.25" customHeight="1" x14ac:dyDescent="0.25">
      <c r="A301" s="84"/>
      <c r="B301" s="93"/>
      <c r="C301" s="93"/>
      <c r="D301" s="73" t="s">
        <v>410</v>
      </c>
      <c r="E301" s="121">
        <f>E321</f>
        <v>0</v>
      </c>
      <c r="F301" s="121">
        <f t="shared" ref="F301:P301" si="157">F321</f>
        <v>0</v>
      </c>
      <c r="G301" s="121">
        <f t="shared" si="157"/>
        <v>0</v>
      </c>
      <c r="H301" s="121">
        <f t="shared" si="157"/>
        <v>0</v>
      </c>
      <c r="I301" s="121">
        <f t="shared" si="157"/>
        <v>0</v>
      </c>
      <c r="J301" s="121">
        <f t="shared" si="157"/>
        <v>92214546</v>
      </c>
      <c r="K301" s="121">
        <f t="shared" si="157"/>
        <v>92214546</v>
      </c>
      <c r="L301" s="121">
        <f t="shared" si="157"/>
        <v>0</v>
      </c>
      <c r="M301" s="121">
        <f t="shared" si="157"/>
        <v>0</v>
      </c>
      <c r="N301" s="121">
        <f t="shared" si="157"/>
        <v>0</v>
      </c>
      <c r="O301" s="121">
        <f t="shared" si="157"/>
        <v>92214546</v>
      </c>
      <c r="P301" s="121">
        <f t="shared" si="157"/>
        <v>92214546</v>
      </c>
      <c r="Q301" s="232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  <c r="IW301" s="33"/>
      <c r="IX301" s="33"/>
      <c r="IY301" s="33"/>
      <c r="IZ301" s="33"/>
      <c r="JA301" s="33"/>
      <c r="JB301" s="33"/>
      <c r="JC301" s="33"/>
      <c r="JD301" s="33"/>
      <c r="JE301" s="33"/>
      <c r="JF301" s="33"/>
      <c r="JG301" s="33"/>
      <c r="JH301" s="33"/>
      <c r="JI301" s="33"/>
      <c r="JJ301" s="33"/>
      <c r="JK301" s="33"/>
      <c r="JL301" s="33"/>
      <c r="JM301" s="33"/>
      <c r="JN301" s="33"/>
      <c r="JO301" s="33"/>
      <c r="JP301" s="33"/>
      <c r="JQ301" s="33"/>
      <c r="JR301" s="33"/>
      <c r="JS301" s="33"/>
      <c r="JT301" s="33"/>
      <c r="JU301" s="33"/>
      <c r="JV301" s="33"/>
      <c r="JW301" s="33"/>
      <c r="JX301" s="33"/>
      <c r="JY301" s="33"/>
      <c r="JZ301" s="33"/>
      <c r="KA301" s="33"/>
      <c r="KB301" s="33"/>
      <c r="KC301" s="33"/>
      <c r="KD301" s="33"/>
      <c r="KE301" s="33"/>
      <c r="KF301" s="33"/>
      <c r="KG301" s="33"/>
      <c r="KH301" s="33"/>
      <c r="KI301" s="33"/>
      <c r="KJ301" s="33"/>
      <c r="KK301" s="33"/>
      <c r="KL301" s="33"/>
      <c r="KM301" s="33"/>
      <c r="KN301" s="33"/>
      <c r="KO301" s="33"/>
      <c r="KP301" s="33"/>
      <c r="KQ301" s="33"/>
      <c r="KR301" s="33"/>
      <c r="KS301" s="33"/>
      <c r="KT301" s="33"/>
      <c r="KU301" s="33"/>
      <c r="KV301" s="33"/>
      <c r="KW301" s="33"/>
      <c r="KX301" s="33"/>
      <c r="KY301" s="33"/>
      <c r="KZ301" s="33"/>
      <c r="LA301" s="33"/>
      <c r="LB301" s="33"/>
      <c r="LC301" s="33"/>
      <c r="LD301" s="33"/>
      <c r="LE301" s="33"/>
      <c r="LF301" s="33"/>
      <c r="LG301" s="33"/>
      <c r="LH301" s="33"/>
      <c r="LI301" s="33"/>
      <c r="LJ301" s="33"/>
      <c r="LK301" s="33"/>
      <c r="LL301" s="33"/>
      <c r="LM301" s="33"/>
      <c r="LN301" s="33"/>
      <c r="LO301" s="33"/>
      <c r="LP301" s="33"/>
      <c r="LQ301" s="33"/>
      <c r="LR301" s="33"/>
      <c r="LS301" s="33"/>
      <c r="LT301" s="33"/>
      <c r="LU301" s="33"/>
      <c r="LV301" s="33"/>
      <c r="LW301" s="33"/>
      <c r="LX301" s="33"/>
      <c r="LY301" s="33"/>
      <c r="LZ301" s="33"/>
      <c r="MA301" s="33"/>
      <c r="MB301" s="33"/>
      <c r="MC301" s="33"/>
      <c r="MD301" s="33"/>
      <c r="ME301" s="33"/>
      <c r="MF301" s="33"/>
      <c r="MG301" s="33"/>
      <c r="MH301" s="33"/>
      <c r="MI301" s="33"/>
      <c r="MJ301" s="33"/>
      <c r="MK301" s="33"/>
      <c r="ML301" s="33"/>
      <c r="MM301" s="33"/>
      <c r="MN301" s="33"/>
      <c r="MO301" s="33"/>
      <c r="MP301" s="33"/>
      <c r="MQ301" s="33"/>
      <c r="MR301" s="33"/>
      <c r="MS301" s="33"/>
      <c r="MT301" s="33"/>
      <c r="MU301" s="33"/>
      <c r="MV301" s="33"/>
      <c r="MW301" s="33"/>
      <c r="MX301" s="33"/>
      <c r="MY301" s="33"/>
      <c r="MZ301" s="33"/>
      <c r="NA301" s="33"/>
      <c r="NB301" s="33"/>
      <c r="NC301" s="33"/>
      <c r="ND301" s="33"/>
      <c r="NE301" s="33"/>
      <c r="NF301" s="33"/>
      <c r="NG301" s="33"/>
      <c r="NH301" s="33"/>
      <c r="NI301" s="33"/>
      <c r="NJ301" s="33"/>
      <c r="NK301" s="33"/>
      <c r="NL301" s="33"/>
      <c r="NM301" s="33"/>
      <c r="NN301" s="33"/>
      <c r="NO301" s="33"/>
      <c r="NP301" s="33"/>
      <c r="NQ301" s="33"/>
      <c r="NR301" s="33"/>
      <c r="NS301" s="33"/>
      <c r="NT301" s="33"/>
      <c r="NU301" s="33"/>
      <c r="NV301" s="33"/>
      <c r="NW301" s="33"/>
      <c r="NX301" s="33"/>
      <c r="NY301" s="33"/>
      <c r="NZ301" s="33"/>
      <c r="OA301" s="33"/>
      <c r="OB301" s="33"/>
      <c r="OC301" s="33"/>
      <c r="OD301" s="33"/>
      <c r="OE301" s="33"/>
      <c r="OF301" s="33"/>
      <c r="OG301" s="33"/>
      <c r="OH301" s="33"/>
      <c r="OI301" s="33"/>
      <c r="OJ301" s="33"/>
      <c r="OK301" s="33"/>
      <c r="OL301" s="33"/>
      <c r="OM301" s="33"/>
      <c r="ON301" s="33"/>
      <c r="OO301" s="33"/>
      <c r="OP301" s="33"/>
      <c r="OQ301" s="33"/>
      <c r="OR301" s="33"/>
      <c r="OS301" s="33"/>
      <c r="OT301" s="33"/>
      <c r="OU301" s="33"/>
      <c r="OV301" s="33"/>
      <c r="OW301" s="33"/>
      <c r="OX301" s="33"/>
      <c r="OY301" s="33"/>
      <c r="OZ301" s="33"/>
      <c r="PA301" s="33"/>
      <c r="PB301" s="33"/>
      <c r="PC301" s="33"/>
      <c r="PD301" s="33"/>
      <c r="PE301" s="33"/>
      <c r="PF301" s="33"/>
      <c r="PG301" s="33"/>
      <c r="PH301" s="33"/>
      <c r="PI301" s="33"/>
      <c r="PJ301" s="33"/>
      <c r="PK301" s="33"/>
      <c r="PL301" s="33"/>
      <c r="PM301" s="33"/>
      <c r="PN301" s="33"/>
      <c r="PO301" s="33"/>
      <c r="PP301" s="33"/>
      <c r="PQ301" s="33"/>
      <c r="PR301" s="33"/>
      <c r="PS301" s="33"/>
      <c r="PT301" s="33"/>
      <c r="PU301" s="33"/>
      <c r="PV301" s="33"/>
      <c r="PW301" s="33"/>
      <c r="PX301" s="33"/>
      <c r="PY301" s="33"/>
      <c r="PZ301" s="33"/>
      <c r="QA301" s="33"/>
      <c r="QB301" s="33"/>
      <c r="QC301" s="33"/>
      <c r="QD301" s="33"/>
      <c r="QE301" s="33"/>
      <c r="QF301" s="33"/>
      <c r="QG301" s="33"/>
      <c r="QH301" s="33"/>
      <c r="QI301" s="33"/>
      <c r="QJ301" s="33"/>
      <c r="QK301" s="33"/>
      <c r="QL301" s="33"/>
      <c r="QM301" s="33"/>
      <c r="QN301" s="33"/>
      <c r="QO301" s="33"/>
      <c r="QP301" s="33"/>
      <c r="QQ301" s="33"/>
      <c r="QR301" s="33"/>
      <c r="QS301" s="33"/>
      <c r="QT301" s="33"/>
      <c r="QU301" s="33"/>
      <c r="QV301" s="33"/>
      <c r="QW301" s="33"/>
      <c r="QX301" s="33"/>
      <c r="QY301" s="33"/>
      <c r="QZ301" s="33"/>
      <c r="RA301" s="33"/>
      <c r="RB301" s="33"/>
      <c r="RC301" s="33"/>
      <c r="RD301" s="33"/>
      <c r="RE301" s="33"/>
      <c r="RF301" s="33"/>
      <c r="RG301" s="33"/>
      <c r="RH301" s="33"/>
      <c r="RI301" s="33"/>
      <c r="RJ301" s="33"/>
      <c r="RK301" s="33"/>
      <c r="RL301" s="33"/>
      <c r="RM301" s="33"/>
      <c r="RN301" s="33"/>
      <c r="RO301" s="33"/>
      <c r="RP301" s="33"/>
      <c r="RQ301" s="33"/>
      <c r="RR301" s="33"/>
      <c r="RS301" s="33"/>
      <c r="RT301" s="33"/>
      <c r="RU301" s="33"/>
      <c r="RV301" s="33"/>
      <c r="RW301" s="33"/>
      <c r="RX301" s="33"/>
      <c r="RY301" s="33"/>
      <c r="RZ301" s="33"/>
      <c r="SA301" s="33"/>
      <c r="SB301" s="33"/>
      <c r="SC301" s="33"/>
      <c r="SD301" s="33"/>
      <c r="SE301" s="33"/>
      <c r="SF301" s="33"/>
      <c r="SG301" s="33"/>
      <c r="SH301" s="33"/>
      <c r="SI301" s="33"/>
      <c r="SJ301" s="33"/>
      <c r="SK301" s="33"/>
      <c r="SL301" s="33"/>
      <c r="SM301" s="33"/>
      <c r="SN301" s="33"/>
      <c r="SO301" s="33"/>
      <c r="SP301" s="33"/>
      <c r="SQ301" s="33"/>
      <c r="SR301" s="33"/>
      <c r="SS301" s="33"/>
      <c r="ST301" s="33"/>
      <c r="SU301" s="33"/>
      <c r="SV301" s="33"/>
      <c r="SW301" s="33"/>
      <c r="SX301" s="33"/>
      <c r="SY301" s="33"/>
      <c r="SZ301" s="33"/>
      <c r="TA301" s="33"/>
      <c r="TB301" s="33"/>
      <c r="TC301" s="33"/>
      <c r="TD301" s="33"/>
      <c r="TE301" s="33"/>
    </row>
    <row r="302" spans="1:525" s="22" customFormat="1" ht="47.25" x14ac:dyDescent="0.25">
      <c r="A302" s="56" t="s">
        <v>137</v>
      </c>
      <c r="B302" s="82" t="str">
        <f>'дод 9'!A17</f>
        <v>0160</v>
      </c>
      <c r="C302" s="82" t="str">
        <f>'дод 9'!B17</f>
        <v>0111</v>
      </c>
      <c r="D302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02" s="122">
        <f t="shared" ref="E302:E322" si="158">F302+I302</f>
        <v>6598700</v>
      </c>
      <c r="F302" s="122">
        <v>6598700</v>
      </c>
      <c r="G302" s="122">
        <v>5265500</v>
      </c>
      <c r="H302" s="122">
        <v>174800</v>
      </c>
      <c r="I302" s="122"/>
      <c r="J302" s="122">
        <f>L302+O302</f>
        <v>152500</v>
      </c>
      <c r="K302" s="122"/>
      <c r="L302" s="122">
        <v>152500</v>
      </c>
      <c r="M302" s="122"/>
      <c r="N302" s="122"/>
      <c r="O302" s="122"/>
      <c r="P302" s="122">
        <f t="shared" ref="P302:P322" si="159">E302+J302</f>
        <v>6751200</v>
      </c>
      <c r="Q302" s="232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</row>
    <row r="303" spans="1:525" s="22" customFormat="1" ht="15.75" hidden="1" customHeight="1" x14ac:dyDescent="0.25">
      <c r="A303" s="56" t="s">
        <v>589</v>
      </c>
      <c r="B303" s="82">
        <v>1010</v>
      </c>
      <c r="C303" s="56" t="s">
        <v>48</v>
      </c>
      <c r="D303" s="57" t="s">
        <v>483</v>
      </c>
      <c r="E303" s="122">
        <f t="shared" si="158"/>
        <v>0</v>
      </c>
      <c r="F303" s="122"/>
      <c r="G303" s="122"/>
      <c r="H303" s="122"/>
      <c r="I303" s="122"/>
      <c r="J303" s="122">
        <f>L303+O303</f>
        <v>0</v>
      </c>
      <c r="K303" s="122"/>
      <c r="L303" s="122"/>
      <c r="M303" s="122"/>
      <c r="N303" s="122"/>
      <c r="O303" s="122"/>
      <c r="P303" s="122">
        <f t="shared" si="159"/>
        <v>0</v>
      </c>
      <c r="Q303" s="232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</row>
    <row r="304" spans="1:525" s="22" customFormat="1" ht="31.5" hidden="1" customHeight="1" x14ac:dyDescent="0.25">
      <c r="A304" s="56" t="s">
        <v>591</v>
      </c>
      <c r="B304" s="82">
        <v>1021</v>
      </c>
      <c r="C304" s="56" t="s">
        <v>50</v>
      </c>
      <c r="D304" s="57" t="s">
        <v>452</v>
      </c>
      <c r="E304" s="122">
        <f t="shared" ref="E304:E305" si="160">F304+I304</f>
        <v>0</v>
      </c>
      <c r="F304" s="122"/>
      <c r="G304" s="122"/>
      <c r="H304" s="122"/>
      <c r="I304" s="122"/>
      <c r="J304" s="122">
        <f>L304+O304</f>
        <v>0</v>
      </c>
      <c r="K304" s="122"/>
      <c r="L304" s="122"/>
      <c r="M304" s="122"/>
      <c r="N304" s="122"/>
      <c r="O304" s="122"/>
      <c r="P304" s="122">
        <f t="shared" si="159"/>
        <v>0</v>
      </c>
      <c r="Q304" s="232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</row>
    <row r="305" spans="1:525" s="22" customFormat="1" ht="63" hidden="1" customHeight="1" x14ac:dyDescent="0.25">
      <c r="A305" s="56" t="s">
        <v>592</v>
      </c>
      <c r="B305" s="82">
        <v>1022</v>
      </c>
      <c r="C305" s="56" t="s">
        <v>54</v>
      </c>
      <c r="D305" s="57" t="s">
        <v>454</v>
      </c>
      <c r="E305" s="122">
        <f t="shared" si="160"/>
        <v>0</v>
      </c>
      <c r="F305" s="122"/>
      <c r="G305" s="122"/>
      <c r="H305" s="122"/>
      <c r="I305" s="122"/>
      <c r="J305" s="122">
        <f>L305+O305</f>
        <v>0</v>
      </c>
      <c r="K305" s="122"/>
      <c r="L305" s="122"/>
      <c r="M305" s="122"/>
      <c r="N305" s="122"/>
      <c r="O305" s="122"/>
      <c r="P305" s="122">
        <f t="shared" si="159"/>
        <v>0</v>
      </c>
      <c r="Q305" s="232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</row>
    <row r="306" spans="1:525" s="22" customFormat="1" ht="31.5" hidden="1" customHeight="1" x14ac:dyDescent="0.25">
      <c r="A306" s="56" t="s">
        <v>593</v>
      </c>
      <c r="B306" s="82">
        <v>2010</v>
      </c>
      <c r="C306" s="56" t="s">
        <v>60</v>
      </c>
      <c r="D306" s="57" t="s">
        <v>573</v>
      </c>
      <c r="E306" s="122"/>
      <c r="F306" s="122"/>
      <c r="G306" s="122"/>
      <c r="H306" s="122"/>
      <c r="I306" s="122"/>
      <c r="J306" s="122">
        <f>L306+O306</f>
        <v>0</v>
      </c>
      <c r="K306" s="122"/>
      <c r="L306" s="122"/>
      <c r="M306" s="122"/>
      <c r="N306" s="122"/>
      <c r="O306" s="122"/>
      <c r="P306" s="122">
        <f t="shared" si="159"/>
        <v>0</v>
      </c>
      <c r="Q306" s="232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</row>
    <row r="307" spans="1:525" s="22" customFormat="1" ht="23.25" hidden="1" customHeight="1" x14ac:dyDescent="0.25">
      <c r="A307" s="56" t="s">
        <v>202</v>
      </c>
      <c r="B307" s="82" t="str">
        <f>'дод 9'!A171</f>
        <v>6030</v>
      </c>
      <c r="C307" s="82" t="str">
        <f>'дод 9'!B171</f>
        <v>0620</v>
      </c>
      <c r="D307" s="57" t="str">
        <f>'дод 9'!C171</f>
        <v>Організація благоустрою населених пунктів</v>
      </c>
      <c r="E307" s="122">
        <f t="shared" si="158"/>
        <v>0</v>
      </c>
      <c r="F307" s="122"/>
      <c r="G307" s="122"/>
      <c r="H307" s="122"/>
      <c r="I307" s="122"/>
      <c r="J307" s="122">
        <f t="shared" ref="J307:J331" si="161">L307+O307</f>
        <v>0</v>
      </c>
      <c r="K307" s="122"/>
      <c r="L307" s="122"/>
      <c r="M307" s="122"/>
      <c r="N307" s="122"/>
      <c r="O307" s="122"/>
      <c r="P307" s="122">
        <f t="shared" si="159"/>
        <v>0</v>
      </c>
      <c r="Q307" s="232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</row>
    <row r="308" spans="1:525" s="22" customFormat="1" ht="65.25" customHeight="1" x14ac:dyDescent="0.25">
      <c r="A308" s="56" t="s">
        <v>203</v>
      </c>
      <c r="B308" s="82" t="str">
        <f>'дод 9'!A175</f>
        <v>6084</v>
      </c>
      <c r="C308" s="82" t="str">
        <f>'дод 9'!B175</f>
        <v>0610</v>
      </c>
      <c r="D308" s="57" t="str">
        <f>'дод 9'!C175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08" s="122">
        <f t="shared" si="158"/>
        <v>0</v>
      </c>
      <c r="F308" s="122"/>
      <c r="G308" s="122"/>
      <c r="H308" s="122"/>
      <c r="I308" s="122"/>
      <c r="J308" s="122">
        <f t="shared" si="161"/>
        <v>104390</v>
      </c>
      <c r="K308" s="122"/>
      <c r="L308" s="122"/>
      <c r="M308" s="122"/>
      <c r="N308" s="122"/>
      <c r="O308" s="122">
        <v>104390</v>
      </c>
      <c r="P308" s="122">
        <f t="shared" si="159"/>
        <v>104390</v>
      </c>
      <c r="Q308" s="232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</row>
    <row r="309" spans="1:525" s="22" customFormat="1" ht="31.5" x14ac:dyDescent="0.25">
      <c r="A309" s="56" t="s">
        <v>272</v>
      </c>
      <c r="B309" s="82" t="str">
        <f>'дод 9'!A187</f>
        <v>7310</v>
      </c>
      <c r="C309" s="82" t="str">
        <f>'дод 9'!B187</f>
        <v>0443</v>
      </c>
      <c r="D309" s="57" t="str">
        <f>'дод 9'!C187</f>
        <v>Будівництво1 об'єктів житлово-комунального господарства</v>
      </c>
      <c r="E309" s="122">
        <f t="shared" si="158"/>
        <v>0</v>
      </c>
      <c r="F309" s="122"/>
      <c r="G309" s="122"/>
      <c r="H309" s="122"/>
      <c r="I309" s="122"/>
      <c r="J309" s="122">
        <f t="shared" si="161"/>
        <v>4200000</v>
      </c>
      <c r="K309" s="122">
        <v>4200000</v>
      </c>
      <c r="L309" s="122"/>
      <c r="M309" s="122"/>
      <c r="N309" s="122"/>
      <c r="O309" s="122">
        <v>4200000</v>
      </c>
      <c r="P309" s="122">
        <f t="shared" si="159"/>
        <v>4200000</v>
      </c>
      <c r="Q309" s="232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  <c r="SQ309" s="23"/>
      <c r="SR309" s="23"/>
      <c r="SS309" s="23"/>
      <c r="ST309" s="23"/>
      <c r="SU309" s="23"/>
      <c r="SV309" s="23"/>
      <c r="SW309" s="23"/>
      <c r="SX309" s="23"/>
      <c r="SY309" s="23"/>
      <c r="SZ309" s="23"/>
      <c r="TA309" s="23"/>
      <c r="TB309" s="23"/>
      <c r="TC309" s="23"/>
      <c r="TD309" s="23"/>
      <c r="TE309" s="23"/>
    </row>
    <row r="310" spans="1:525" s="22" customFormat="1" ht="15.75" x14ac:dyDescent="0.25">
      <c r="A310" s="56" t="s">
        <v>273</v>
      </c>
      <c r="B310" s="82" t="str">
        <f>'дод 9'!A188</f>
        <v>7321</v>
      </c>
      <c r="C310" s="82" t="str">
        <f>'дод 9'!B188</f>
        <v>0443</v>
      </c>
      <c r="D310" s="6" t="str">
        <f>'дод 9'!C188</f>
        <v>Будівництво1 освітніх установ та закладів</v>
      </c>
      <c r="E310" s="122">
        <f t="shared" si="158"/>
        <v>0</v>
      </c>
      <c r="F310" s="122"/>
      <c r="G310" s="122"/>
      <c r="H310" s="122"/>
      <c r="I310" s="122"/>
      <c r="J310" s="122">
        <f t="shared" si="161"/>
        <v>3000000</v>
      </c>
      <c r="K310" s="122">
        <v>3000000</v>
      </c>
      <c r="L310" s="122"/>
      <c r="M310" s="122"/>
      <c r="N310" s="122"/>
      <c r="O310" s="122">
        <v>3000000</v>
      </c>
      <c r="P310" s="122">
        <f t="shared" si="159"/>
        <v>3000000</v>
      </c>
      <c r="Q310" s="232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</row>
    <row r="311" spans="1:525" s="22" customFormat="1" ht="15.75" hidden="1" customHeight="1" x14ac:dyDescent="0.25">
      <c r="A311" s="56" t="s">
        <v>275</v>
      </c>
      <c r="B311" s="82" t="str">
        <f>'дод 9'!A190</f>
        <v>7322</v>
      </c>
      <c r="C311" s="82" t="str">
        <f>'дод 9'!B190</f>
        <v>0443</v>
      </c>
      <c r="D311" s="6" t="str">
        <f>'дод 9'!C190</f>
        <v>Будівництво1 медичних установ та закладів</v>
      </c>
      <c r="E311" s="122">
        <f t="shared" si="158"/>
        <v>0</v>
      </c>
      <c r="F311" s="122"/>
      <c r="G311" s="122"/>
      <c r="H311" s="122"/>
      <c r="I311" s="122"/>
      <c r="J311" s="122">
        <f t="shared" si="161"/>
        <v>0</v>
      </c>
      <c r="K311" s="122"/>
      <c r="L311" s="122"/>
      <c r="M311" s="122"/>
      <c r="N311" s="122"/>
      <c r="O311" s="122"/>
      <c r="P311" s="122">
        <f t="shared" si="159"/>
        <v>0</v>
      </c>
      <c r="Q311" s="232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</row>
    <row r="312" spans="1:525" s="22" customFormat="1" ht="15.75" hidden="1" customHeight="1" x14ac:dyDescent="0.25">
      <c r="A312" s="56" t="s">
        <v>528</v>
      </c>
      <c r="B312" s="82">
        <v>7324</v>
      </c>
      <c r="C312" s="82">
        <v>443</v>
      </c>
      <c r="D312" s="6" t="str">
        <f>'дод 9'!C192</f>
        <v>Будівництво1 установ та закладів культури</v>
      </c>
      <c r="E312" s="122">
        <f t="shared" si="158"/>
        <v>0</v>
      </c>
      <c r="F312" s="122"/>
      <c r="G312" s="122"/>
      <c r="H312" s="122"/>
      <c r="I312" s="122"/>
      <c r="J312" s="122">
        <f t="shared" si="161"/>
        <v>0</v>
      </c>
      <c r="K312" s="122"/>
      <c r="L312" s="122"/>
      <c r="M312" s="122"/>
      <c r="N312" s="122"/>
      <c r="O312" s="122"/>
      <c r="P312" s="122">
        <f t="shared" si="159"/>
        <v>0</v>
      </c>
      <c r="Q312" s="23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</row>
    <row r="313" spans="1:525" s="22" customFormat="1" ht="31.5" hidden="1" customHeight="1" x14ac:dyDescent="0.25">
      <c r="A313" s="56" t="s">
        <v>354</v>
      </c>
      <c r="B313" s="82">
        <f>'дод 9'!A193</f>
        <v>7325</v>
      </c>
      <c r="C313" s="56" t="s">
        <v>110</v>
      </c>
      <c r="D313" s="6" t="str">
        <f>'дод 9'!C193</f>
        <v>Будівництво1 споруд, установ та закладів фізичної культури і спорту</v>
      </c>
      <c r="E313" s="122">
        <f t="shared" si="158"/>
        <v>0</v>
      </c>
      <c r="F313" s="122"/>
      <c r="G313" s="122"/>
      <c r="H313" s="122"/>
      <c r="I313" s="122"/>
      <c r="J313" s="122">
        <f t="shared" si="161"/>
        <v>0</v>
      </c>
      <c r="K313" s="122"/>
      <c r="L313" s="122"/>
      <c r="M313" s="122"/>
      <c r="N313" s="122"/>
      <c r="O313" s="122"/>
      <c r="P313" s="122">
        <f t="shared" si="159"/>
        <v>0</v>
      </c>
      <c r="Q313" s="232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</row>
    <row r="314" spans="1:525" s="22" customFormat="1" ht="27" customHeight="1" x14ac:dyDescent="0.25">
      <c r="A314" s="56" t="s">
        <v>277</v>
      </c>
      <c r="B314" s="82" t="str">
        <f>'дод 9'!A194</f>
        <v>7330</v>
      </c>
      <c r="C314" s="82" t="str">
        <f>'дод 9'!B194</f>
        <v>0443</v>
      </c>
      <c r="D314" s="6" t="str">
        <f>'дод 9'!C194</f>
        <v>Будівництво1 інших об'єктів комунальної власності</v>
      </c>
      <c r="E314" s="122">
        <f t="shared" si="158"/>
        <v>0</v>
      </c>
      <c r="F314" s="122"/>
      <c r="G314" s="122"/>
      <c r="H314" s="122"/>
      <c r="I314" s="122"/>
      <c r="J314" s="122">
        <f t="shared" si="161"/>
        <v>5000000</v>
      </c>
      <c r="K314" s="122">
        <v>5000000</v>
      </c>
      <c r="L314" s="122"/>
      <c r="M314" s="122"/>
      <c r="N314" s="122"/>
      <c r="O314" s="122">
        <v>5000000</v>
      </c>
      <c r="P314" s="122">
        <f t="shared" si="159"/>
        <v>5000000</v>
      </c>
      <c r="Q314" s="232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</row>
    <row r="315" spans="1:525" s="22" customFormat="1" ht="31.5" hidden="1" customHeight="1" x14ac:dyDescent="0.25">
      <c r="A315" s="56" t="s">
        <v>415</v>
      </c>
      <c r="B315" s="82">
        <v>7340</v>
      </c>
      <c r="C315" s="56" t="s">
        <v>110</v>
      </c>
      <c r="D315" s="57" t="s">
        <v>1</v>
      </c>
      <c r="E315" s="122">
        <f t="shared" si="158"/>
        <v>0</v>
      </c>
      <c r="F315" s="122"/>
      <c r="G315" s="122"/>
      <c r="H315" s="122"/>
      <c r="I315" s="122"/>
      <c r="J315" s="122">
        <f t="shared" si="161"/>
        <v>0</v>
      </c>
      <c r="K315" s="122"/>
      <c r="L315" s="122"/>
      <c r="M315" s="122"/>
      <c r="N315" s="122"/>
      <c r="O315" s="122"/>
      <c r="P315" s="122">
        <f t="shared" si="159"/>
        <v>0</v>
      </c>
      <c r="Q315" s="232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</row>
    <row r="316" spans="1:525" s="22" customFormat="1" ht="53.25" customHeight="1" x14ac:dyDescent="0.25">
      <c r="A316" s="56" t="s">
        <v>366</v>
      </c>
      <c r="B316" s="82">
        <f>'дод 9'!A197</f>
        <v>7361</v>
      </c>
      <c r="C316" s="82" t="str">
        <f>'дод 9'!B197</f>
        <v>0490</v>
      </c>
      <c r="D316" s="57" t="str">
        <f>'дод 9'!C197</f>
        <v>Співфінансування інвестиційних проектів, що реалізуються за рахунок коштів державного фонду регіонального розвитку</v>
      </c>
      <c r="E316" s="122">
        <f t="shared" ref="E316" si="162">F316+I316</f>
        <v>0</v>
      </c>
      <c r="F316" s="122"/>
      <c r="G316" s="122"/>
      <c r="H316" s="122"/>
      <c r="I316" s="122"/>
      <c r="J316" s="122">
        <f t="shared" ref="J316" si="163">L316+O316</f>
        <v>4500000</v>
      </c>
      <c r="K316" s="122">
        <v>4500000</v>
      </c>
      <c r="L316" s="122"/>
      <c r="M316" s="122"/>
      <c r="N316" s="122"/>
      <c r="O316" s="122">
        <v>4500000</v>
      </c>
      <c r="P316" s="122">
        <f t="shared" si="159"/>
        <v>4500000</v>
      </c>
      <c r="Q316" s="23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</row>
    <row r="317" spans="1:525" s="22" customFormat="1" ht="47.25" hidden="1" customHeight="1" x14ac:dyDescent="0.25">
      <c r="A317" s="56" t="s">
        <v>361</v>
      </c>
      <c r="B317" s="82">
        <v>7363</v>
      </c>
      <c r="C317" s="56" t="s">
        <v>81</v>
      </c>
      <c r="D317" s="57" t="s">
        <v>648</v>
      </c>
      <c r="E317" s="122">
        <f t="shared" si="158"/>
        <v>0</v>
      </c>
      <c r="F317" s="122"/>
      <c r="G317" s="122"/>
      <c r="H317" s="122"/>
      <c r="I317" s="122"/>
      <c r="J317" s="122">
        <f t="shared" si="161"/>
        <v>0</v>
      </c>
      <c r="K317" s="122"/>
      <c r="L317" s="122"/>
      <c r="M317" s="122"/>
      <c r="N317" s="122"/>
      <c r="O317" s="122"/>
      <c r="P317" s="122">
        <f t="shared" si="159"/>
        <v>0</v>
      </c>
      <c r="Q317" s="23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  <c r="SQ317" s="23"/>
      <c r="SR317" s="23"/>
      <c r="SS317" s="23"/>
      <c r="ST317" s="23"/>
      <c r="SU317" s="23"/>
      <c r="SV317" s="23"/>
      <c r="SW317" s="23"/>
      <c r="SX317" s="23"/>
      <c r="SY317" s="23"/>
      <c r="SZ317" s="23"/>
      <c r="TA317" s="23"/>
      <c r="TB317" s="23"/>
      <c r="TC317" s="23"/>
      <c r="TD317" s="23"/>
      <c r="TE317" s="23"/>
    </row>
    <row r="318" spans="1:525" s="24" customFormat="1" ht="63" hidden="1" customHeight="1" x14ac:dyDescent="0.25">
      <c r="A318" s="74"/>
      <c r="B318" s="95"/>
      <c r="C318" s="74"/>
      <c r="D318" s="77" t="s">
        <v>615</v>
      </c>
      <c r="E318" s="123">
        <f t="shared" si="158"/>
        <v>0</v>
      </c>
      <c r="F318" s="123"/>
      <c r="G318" s="123"/>
      <c r="H318" s="123"/>
      <c r="I318" s="123"/>
      <c r="J318" s="123">
        <f t="shared" ref="J318" si="164">L318+O318</f>
        <v>0</v>
      </c>
      <c r="K318" s="123"/>
      <c r="L318" s="123"/>
      <c r="M318" s="123"/>
      <c r="N318" s="123"/>
      <c r="O318" s="123"/>
      <c r="P318" s="123">
        <f t="shared" ref="P318" si="165">E318+J318</f>
        <v>0</v>
      </c>
      <c r="Q318" s="232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  <c r="IV318" s="30"/>
      <c r="IW318" s="30"/>
      <c r="IX318" s="30"/>
      <c r="IY318" s="30"/>
      <c r="IZ318" s="30"/>
      <c r="JA318" s="30"/>
      <c r="JB318" s="30"/>
      <c r="JC318" s="30"/>
      <c r="JD318" s="30"/>
      <c r="JE318" s="30"/>
      <c r="JF318" s="30"/>
      <c r="JG318" s="30"/>
      <c r="JH318" s="30"/>
      <c r="JI318" s="30"/>
      <c r="JJ318" s="30"/>
      <c r="JK318" s="30"/>
      <c r="JL318" s="30"/>
      <c r="JM318" s="30"/>
      <c r="JN318" s="30"/>
      <c r="JO318" s="30"/>
      <c r="JP318" s="30"/>
      <c r="JQ318" s="30"/>
      <c r="JR318" s="30"/>
      <c r="JS318" s="30"/>
      <c r="JT318" s="30"/>
      <c r="JU318" s="30"/>
      <c r="JV318" s="30"/>
      <c r="JW318" s="30"/>
      <c r="JX318" s="30"/>
      <c r="JY318" s="30"/>
      <c r="JZ318" s="30"/>
      <c r="KA318" s="30"/>
      <c r="KB318" s="30"/>
      <c r="KC318" s="30"/>
      <c r="KD318" s="30"/>
      <c r="KE318" s="30"/>
      <c r="KF318" s="30"/>
      <c r="KG318" s="30"/>
      <c r="KH318" s="30"/>
      <c r="KI318" s="30"/>
      <c r="KJ318" s="30"/>
      <c r="KK318" s="30"/>
      <c r="KL318" s="30"/>
      <c r="KM318" s="30"/>
      <c r="KN318" s="30"/>
      <c r="KO318" s="30"/>
      <c r="KP318" s="30"/>
      <c r="KQ318" s="30"/>
      <c r="KR318" s="30"/>
      <c r="KS318" s="30"/>
      <c r="KT318" s="30"/>
      <c r="KU318" s="30"/>
      <c r="KV318" s="30"/>
      <c r="KW318" s="30"/>
      <c r="KX318" s="30"/>
      <c r="KY318" s="30"/>
      <c r="KZ318" s="30"/>
      <c r="LA318" s="30"/>
      <c r="LB318" s="30"/>
      <c r="LC318" s="30"/>
      <c r="LD318" s="30"/>
      <c r="LE318" s="30"/>
      <c r="LF318" s="30"/>
      <c r="LG318" s="30"/>
      <c r="LH318" s="30"/>
      <c r="LI318" s="30"/>
      <c r="LJ318" s="30"/>
      <c r="LK318" s="30"/>
      <c r="LL318" s="30"/>
      <c r="LM318" s="30"/>
      <c r="LN318" s="30"/>
      <c r="LO318" s="30"/>
      <c r="LP318" s="30"/>
      <c r="LQ318" s="30"/>
      <c r="LR318" s="30"/>
      <c r="LS318" s="30"/>
      <c r="LT318" s="30"/>
      <c r="LU318" s="30"/>
      <c r="LV318" s="30"/>
      <c r="LW318" s="30"/>
      <c r="LX318" s="30"/>
      <c r="LY318" s="30"/>
      <c r="LZ318" s="30"/>
      <c r="MA318" s="30"/>
      <c r="MB318" s="30"/>
      <c r="MC318" s="30"/>
      <c r="MD318" s="30"/>
      <c r="ME318" s="30"/>
      <c r="MF318" s="30"/>
      <c r="MG318" s="30"/>
      <c r="MH318" s="30"/>
      <c r="MI318" s="30"/>
      <c r="MJ318" s="30"/>
      <c r="MK318" s="30"/>
      <c r="ML318" s="30"/>
      <c r="MM318" s="30"/>
      <c r="MN318" s="30"/>
      <c r="MO318" s="30"/>
      <c r="MP318" s="30"/>
      <c r="MQ318" s="30"/>
      <c r="MR318" s="30"/>
      <c r="MS318" s="30"/>
      <c r="MT318" s="30"/>
      <c r="MU318" s="30"/>
      <c r="MV318" s="30"/>
      <c r="MW318" s="30"/>
      <c r="MX318" s="30"/>
      <c r="MY318" s="30"/>
      <c r="MZ318" s="30"/>
      <c r="NA318" s="30"/>
      <c r="NB318" s="30"/>
      <c r="NC318" s="30"/>
      <c r="ND318" s="30"/>
      <c r="NE318" s="30"/>
      <c r="NF318" s="30"/>
      <c r="NG318" s="30"/>
      <c r="NH318" s="30"/>
      <c r="NI318" s="30"/>
      <c r="NJ318" s="30"/>
      <c r="NK318" s="30"/>
      <c r="NL318" s="30"/>
      <c r="NM318" s="30"/>
      <c r="NN318" s="30"/>
      <c r="NO318" s="30"/>
      <c r="NP318" s="30"/>
      <c r="NQ318" s="30"/>
      <c r="NR318" s="30"/>
      <c r="NS318" s="30"/>
      <c r="NT318" s="30"/>
      <c r="NU318" s="30"/>
      <c r="NV318" s="30"/>
      <c r="NW318" s="30"/>
      <c r="NX318" s="30"/>
      <c r="NY318" s="30"/>
      <c r="NZ318" s="30"/>
      <c r="OA318" s="30"/>
      <c r="OB318" s="30"/>
      <c r="OC318" s="30"/>
      <c r="OD318" s="30"/>
      <c r="OE318" s="30"/>
      <c r="OF318" s="30"/>
      <c r="OG318" s="30"/>
      <c r="OH318" s="30"/>
      <c r="OI318" s="30"/>
      <c r="OJ318" s="30"/>
      <c r="OK318" s="30"/>
      <c r="OL318" s="30"/>
      <c r="OM318" s="30"/>
      <c r="ON318" s="30"/>
      <c r="OO318" s="30"/>
      <c r="OP318" s="30"/>
      <c r="OQ318" s="30"/>
      <c r="OR318" s="30"/>
      <c r="OS318" s="30"/>
      <c r="OT318" s="30"/>
      <c r="OU318" s="30"/>
      <c r="OV318" s="30"/>
      <c r="OW318" s="30"/>
      <c r="OX318" s="30"/>
      <c r="OY318" s="30"/>
      <c r="OZ318" s="30"/>
      <c r="PA318" s="30"/>
      <c r="PB318" s="30"/>
      <c r="PC318" s="30"/>
      <c r="PD318" s="30"/>
      <c r="PE318" s="30"/>
      <c r="PF318" s="30"/>
      <c r="PG318" s="30"/>
      <c r="PH318" s="30"/>
      <c r="PI318" s="30"/>
      <c r="PJ318" s="30"/>
      <c r="PK318" s="30"/>
      <c r="PL318" s="30"/>
      <c r="PM318" s="30"/>
      <c r="PN318" s="30"/>
      <c r="PO318" s="30"/>
      <c r="PP318" s="30"/>
      <c r="PQ318" s="30"/>
      <c r="PR318" s="30"/>
      <c r="PS318" s="30"/>
      <c r="PT318" s="30"/>
      <c r="PU318" s="30"/>
      <c r="PV318" s="30"/>
      <c r="PW318" s="30"/>
      <c r="PX318" s="30"/>
      <c r="PY318" s="30"/>
      <c r="PZ318" s="30"/>
      <c r="QA318" s="30"/>
      <c r="QB318" s="30"/>
      <c r="QC318" s="30"/>
      <c r="QD318" s="30"/>
      <c r="QE318" s="30"/>
      <c r="QF318" s="30"/>
      <c r="QG318" s="30"/>
      <c r="QH318" s="30"/>
      <c r="QI318" s="30"/>
      <c r="QJ318" s="30"/>
      <c r="QK318" s="30"/>
      <c r="QL318" s="30"/>
      <c r="QM318" s="30"/>
      <c r="QN318" s="30"/>
      <c r="QO318" s="30"/>
      <c r="QP318" s="30"/>
      <c r="QQ318" s="30"/>
      <c r="QR318" s="30"/>
      <c r="QS318" s="30"/>
      <c r="QT318" s="30"/>
      <c r="QU318" s="30"/>
      <c r="QV318" s="30"/>
      <c r="QW318" s="30"/>
      <c r="QX318" s="30"/>
      <c r="QY318" s="30"/>
      <c r="QZ318" s="30"/>
      <c r="RA318" s="30"/>
      <c r="RB318" s="30"/>
      <c r="RC318" s="30"/>
      <c r="RD318" s="30"/>
      <c r="RE318" s="30"/>
      <c r="RF318" s="30"/>
      <c r="RG318" s="30"/>
      <c r="RH318" s="30"/>
      <c r="RI318" s="30"/>
      <c r="RJ318" s="30"/>
      <c r="RK318" s="30"/>
      <c r="RL318" s="30"/>
      <c r="RM318" s="30"/>
      <c r="RN318" s="30"/>
      <c r="RO318" s="30"/>
      <c r="RP318" s="30"/>
      <c r="RQ318" s="30"/>
      <c r="RR318" s="30"/>
      <c r="RS318" s="30"/>
      <c r="RT318" s="30"/>
      <c r="RU318" s="30"/>
      <c r="RV318" s="30"/>
      <c r="RW318" s="30"/>
      <c r="RX318" s="30"/>
      <c r="RY318" s="30"/>
      <c r="RZ318" s="30"/>
      <c r="SA318" s="30"/>
      <c r="SB318" s="30"/>
      <c r="SC318" s="30"/>
      <c r="SD318" s="30"/>
      <c r="SE318" s="30"/>
      <c r="SF318" s="30"/>
      <c r="SG318" s="30"/>
      <c r="SH318" s="30"/>
      <c r="SI318" s="30"/>
      <c r="SJ318" s="30"/>
      <c r="SK318" s="30"/>
      <c r="SL318" s="30"/>
      <c r="SM318" s="30"/>
      <c r="SN318" s="30"/>
      <c r="SO318" s="30"/>
      <c r="SP318" s="30"/>
      <c r="SQ318" s="30"/>
      <c r="SR318" s="30"/>
      <c r="SS318" s="30"/>
      <c r="ST318" s="30"/>
      <c r="SU318" s="30"/>
      <c r="SV318" s="30"/>
      <c r="SW318" s="30"/>
      <c r="SX318" s="30"/>
      <c r="SY318" s="30"/>
      <c r="SZ318" s="30"/>
      <c r="TA318" s="30"/>
      <c r="TB318" s="30"/>
      <c r="TC318" s="30"/>
      <c r="TD318" s="30"/>
      <c r="TE318" s="30"/>
    </row>
    <row r="319" spans="1:525" s="22" customFormat="1" ht="31.5" hidden="1" customHeight="1" x14ac:dyDescent="0.25">
      <c r="A319" s="56" t="s">
        <v>417</v>
      </c>
      <c r="B319" s="82">
        <v>7370</v>
      </c>
      <c r="C319" s="56" t="s">
        <v>81</v>
      </c>
      <c r="D319" s="57" t="s">
        <v>418</v>
      </c>
      <c r="E319" s="122">
        <f>F319+I319</f>
        <v>0</v>
      </c>
      <c r="F319" s="122"/>
      <c r="G319" s="122"/>
      <c r="H319" s="122"/>
      <c r="I319" s="122"/>
      <c r="J319" s="122">
        <f t="shared" si="161"/>
        <v>0</v>
      </c>
      <c r="K319" s="122"/>
      <c r="L319" s="122"/>
      <c r="M319" s="122"/>
      <c r="N319" s="122"/>
      <c r="O319" s="122"/>
      <c r="P319" s="122">
        <f t="shared" si="159"/>
        <v>0</v>
      </c>
      <c r="Q319" s="232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  <c r="IW319" s="23"/>
      <c r="IX319" s="23"/>
      <c r="IY319" s="23"/>
      <c r="IZ319" s="23"/>
      <c r="JA319" s="23"/>
      <c r="JB319" s="23"/>
      <c r="JC319" s="23"/>
      <c r="JD319" s="23"/>
      <c r="JE319" s="23"/>
      <c r="JF319" s="23"/>
      <c r="JG319" s="23"/>
      <c r="JH319" s="23"/>
      <c r="JI319" s="23"/>
      <c r="JJ319" s="23"/>
      <c r="JK319" s="23"/>
      <c r="JL319" s="23"/>
      <c r="JM319" s="23"/>
      <c r="JN319" s="23"/>
      <c r="JO319" s="23"/>
      <c r="JP319" s="23"/>
      <c r="JQ319" s="23"/>
      <c r="JR319" s="23"/>
      <c r="JS319" s="23"/>
      <c r="JT319" s="23"/>
      <c r="JU319" s="23"/>
      <c r="JV319" s="23"/>
      <c r="JW319" s="23"/>
      <c r="JX319" s="23"/>
      <c r="JY319" s="23"/>
      <c r="JZ319" s="23"/>
      <c r="KA319" s="23"/>
      <c r="KB319" s="23"/>
      <c r="KC319" s="23"/>
      <c r="KD319" s="23"/>
      <c r="KE319" s="23"/>
      <c r="KF319" s="23"/>
      <c r="KG319" s="23"/>
      <c r="KH319" s="23"/>
      <c r="KI319" s="23"/>
      <c r="KJ319" s="23"/>
      <c r="KK319" s="23"/>
      <c r="KL319" s="23"/>
      <c r="KM319" s="23"/>
      <c r="KN319" s="23"/>
      <c r="KO319" s="23"/>
      <c r="KP319" s="23"/>
      <c r="KQ319" s="23"/>
      <c r="KR319" s="23"/>
      <c r="KS319" s="23"/>
      <c r="KT319" s="23"/>
      <c r="KU319" s="23"/>
      <c r="KV319" s="23"/>
      <c r="KW319" s="23"/>
      <c r="KX319" s="23"/>
      <c r="KY319" s="23"/>
      <c r="KZ319" s="23"/>
      <c r="LA319" s="23"/>
      <c r="LB319" s="23"/>
      <c r="LC319" s="23"/>
      <c r="LD319" s="23"/>
      <c r="LE319" s="23"/>
      <c r="LF319" s="23"/>
      <c r="LG319" s="23"/>
      <c r="LH319" s="23"/>
      <c r="LI319" s="23"/>
      <c r="LJ319" s="23"/>
      <c r="LK319" s="23"/>
      <c r="LL319" s="23"/>
      <c r="LM319" s="23"/>
      <c r="LN319" s="23"/>
      <c r="LO319" s="23"/>
      <c r="LP319" s="23"/>
      <c r="LQ319" s="23"/>
      <c r="LR319" s="23"/>
      <c r="LS319" s="23"/>
      <c r="LT319" s="23"/>
      <c r="LU319" s="23"/>
      <c r="LV319" s="23"/>
      <c r="LW319" s="23"/>
      <c r="LX319" s="23"/>
      <c r="LY319" s="23"/>
      <c r="LZ319" s="23"/>
      <c r="MA319" s="23"/>
      <c r="MB319" s="23"/>
      <c r="MC319" s="23"/>
      <c r="MD319" s="23"/>
      <c r="ME319" s="23"/>
      <c r="MF319" s="23"/>
      <c r="MG319" s="23"/>
      <c r="MH319" s="23"/>
      <c r="MI319" s="23"/>
      <c r="MJ319" s="23"/>
      <c r="MK319" s="23"/>
      <c r="ML319" s="23"/>
      <c r="MM319" s="23"/>
      <c r="MN319" s="23"/>
      <c r="MO319" s="23"/>
      <c r="MP319" s="23"/>
      <c r="MQ319" s="23"/>
      <c r="MR319" s="23"/>
      <c r="MS319" s="23"/>
      <c r="MT319" s="23"/>
      <c r="MU319" s="23"/>
      <c r="MV319" s="23"/>
      <c r="MW319" s="23"/>
      <c r="MX319" s="23"/>
      <c r="MY319" s="23"/>
      <c r="MZ319" s="23"/>
      <c r="NA319" s="23"/>
      <c r="NB319" s="23"/>
      <c r="NC319" s="23"/>
      <c r="ND319" s="23"/>
      <c r="NE319" s="23"/>
      <c r="NF319" s="23"/>
      <c r="NG319" s="23"/>
      <c r="NH319" s="23"/>
      <c r="NI319" s="23"/>
      <c r="NJ319" s="23"/>
      <c r="NK319" s="23"/>
      <c r="NL319" s="23"/>
      <c r="NM319" s="23"/>
      <c r="NN319" s="23"/>
      <c r="NO319" s="23"/>
      <c r="NP319" s="23"/>
      <c r="NQ319" s="23"/>
      <c r="NR319" s="23"/>
      <c r="NS319" s="23"/>
      <c r="NT319" s="23"/>
      <c r="NU319" s="23"/>
      <c r="NV319" s="23"/>
      <c r="NW319" s="23"/>
      <c r="NX319" s="23"/>
      <c r="NY319" s="23"/>
      <c r="NZ319" s="23"/>
      <c r="OA319" s="23"/>
      <c r="OB319" s="23"/>
      <c r="OC319" s="23"/>
      <c r="OD319" s="23"/>
      <c r="OE319" s="23"/>
      <c r="OF319" s="23"/>
      <c r="OG319" s="23"/>
      <c r="OH319" s="23"/>
      <c r="OI319" s="23"/>
      <c r="OJ319" s="23"/>
      <c r="OK319" s="23"/>
      <c r="OL319" s="23"/>
      <c r="OM319" s="23"/>
      <c r="ON319" s="23"/>
      <c r="OO319" s="23"/>
      <c r="OP319" s="23"/>
      <c r="OQ319" s="23"/>
      <c r="OR319" s="23"/>
      <c r="OS319" s="23"/>
      <c r="OT319" s="23"/>
      <c r="OU319" s="23"/>
      <c r="OV319" s="23"/>
      <c r="OW319" s="23"/>
      <c r="OX319" s="23"/>
      <c r="OY319" s="23"/>
      <c r="OZ319" s="23"/>
      <c r="PA319" s="23"/>
      <c r="PB319" s="23"/>
      <c r="PC319" s="23"/>
      <c r="PD319" s="23"/>
      <c r="PE319" s="23"/>
      <c r="PF319" s="23"/>
      <c r="PG319" s="23"/>
      <c r="PH319" s="23"/>
      <c r="PI319" s="23"/>
      <c r="PJ319" s="23"/>
      <c r="PK319" s="23"/>
      <c r="PL319" s="23"/>
      <c r="PM319" s="23"/>
      <c r="PN319" s="23"/>
      <c r="PO319" s="23"/>
      <c r="PP319" s="23"/>
      <c r="PQ319" s="23"/>
      <c r="PR319" s="23"/>
      <c r="PS319" s="23"/>
      <c r="PT319" s="23"/>
      <c r="PU319" s="23"/>
      <c r="PV319" s="23"/>
      <c r="PW319" s="23"/>
      <c r="PX319" s="23"/>
      <c r="PY319" s="23"/>
      <c r="PZ319" s="23"/>
      <c r="QA319" s="23"/>
      <c r="QB319" s="23"/>
      <c r="QC319" s="23"/>
      <c r="QD319" s="23"/>
      <c r="QE319" s="23"/>
      <c r="QF319" s="23"/>
      <c r="QG319" s="23"/>
      <c r="QH319" s="23"/>
      <c r="QI319" s="23"/>
      <c r="QJ319" s="23"/>
      <c r="QK319" s="23"/>
      <c r="QL319" s="23"/>
      <c r="QM319" s="23"/>
      <c r="QN319" s="23"/>
      <c r="QO319" s="23"/>
      <c r="QP319" s="23"/>
      <c r="QQ319" s="23"/>
      <c r="QR319" s="23"/>
      <c r="QS319" s="23"/>
      <c r="QT319" s="23"/>
      <c r="QU319" s="23"/>
      <c r="QV319" s="23"/>
      <c r="QW319" s="23"/>
      <c r="QX319" s="23"/>
      <c r="QY319" s="23"/>
      <c r="QZ319" s="23"/>
      <c r="RA319" s="23"/>
      <c r="RB319" s="23"/>
      <c r="RC319" s="23"/>
      <c r="RD319" s="23"/>
      <c r="RE319" s="23"/>
      <c r="RF319" s="23"/>
      <c r="RG319" s="23"/>
      <c r="RH319" s="23"/>
      <c r="RI319" s="23"/>
      <c r="RJ319" s="23"/>
      <c r="RK319" s="23"/>
      <c r="RL319" s="23"/>
      <c r="RM319" s="23"/>
      <c r="RN319" s="23"/>
      <c r="RO319" s="23"/>
      <c r="RP319" s="23"/>
      <c r="RQ319" s="23"/>
      <c r="RR319" s="23"/>
      <c r="RS319" s="23"/>
      <c r="RT319" s="23"/>
      <c r="RU319" s="23"/>
      <c r="RV319" s="23"/>
      <c r="RW319" s="23"/>
      <c r="RX319" s="23"/>
      <c r="RY319" s="23"/>
      <c r="RZ319" s="23"/>
      <c r="SA319" s="23"/>
      <c r="SB319" s="23"/>
      <c r="SC319" s="23"/>
      <c r="SD319" s="23"/>
      <c r="SE319" s="23"/>
      <c r="SF319" s="23"/>
      <c r="SG319" s="23"/>
      <c r="SH319" s="23"/>
      <c r="SI319" s="23"/>
      <c r="SJ319" s="23"/>
      <c r="SK319" s="23"/>
      <c r="SL319" s="23"/>
      <c r="SM319" s="23"/>
      <c r="SN319" s="23"/>
      <c r="SO319" s="23"/>
      <c r="SP319" s="23"/>
      <c r="SQ319" s="23"/>
      <c r="SR319" s="23"/>
      <c r="SS319" s="23"/>
      <c r="ST319" s="23"/>
      <c r="SU319" s="23"/>
      <c r="SV319" s="23"/>
      <c r="SW319" s="23"/>
      <c r="SX319" s="23"/>
      <c r="SY319" s="23"/>
      <c r="SZ319" s="23"/>
      <c r="TA319" s="23"/>
      <c r="TB319" s="23"/>
      <c r="TC319" s="23"/>
      <c r="TD319" s="23"/>
      <c r="TE319" s="23"/>
    </row>
    <row r="320" spans="1:525" s="22" customFormat="1" ht="21" customHeight="1" x14ac:dyDescent="0.25">
      <c r="A320" s="56" t="s">
        <v>143</v>
      </c>
      <c r="B320" s="82" t="str">
        <f>'дод 9'!A225</f>
        <v>7640</v>
      </c>
      <c r="C320" s="82" t="str">
        <f>'дод 9'!B225</f>
        <v>0470</v>
      </c>
      <c r="D320" s="57" t="str">
        <f>'дод 9'!C225</f>
        <v>Заходи з енергозбереження, у т. ч. за рахунок:</v>
      </c>
      <c r="E320" s="122">
        <f t="shared" si="158"/>
        <v>461080</v>
      </c>
      <c r="F320" s="122">
        <v>461080</v>
      </c>
      <c r="G320" s="122"/>
      <c r="H320" s="122"/>
      <c r="I320" s="122"/>
      <c r="J320" s="122">
        <f t="shared" si="161"/>
        <v>126057455</v>
      </c>
      <c r="K320" s="122">
        <f>92214546+18442909+15000000+400000</f>
        <v>126057455</v>
      </c>
      <c r="L320" s="124"/>
      <c r="M320" s="122"/>
      <c r="N320" s="122"/>
      <c r="O320" s="122">
        <f>92214546+18442909+15000000+400000</f>
        <v>126057455</v>
      </c>
      <c r="P320" s="122">
        <f t="shared" si="159"/>
        <v>126518535</v>
      </c>
      <c r="Q320" s="232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</row>
    <row r="321" spans="1:525" s="24" customFormat="1" ht="17.25" customHeight="1" x14ac:dyDescent="0.25">
      <c r="A321" s="74"/>
      <c r="B321" s="95"/>
      <c r="C321" s="95"/>
      <c r="D321" s="75" t="s">
        <v>410</v>
      </c>
      <c r="E321" s="123">
        <f t="shared" si="158"/>
        <v>0</v>
      </c>
      <c r="F321" s="123"/>
      <c r="G321" s="123"/>
      <c r="H321" s="123"/>
      <c r="I321" s="123"/>
      <c r="J321" s="123">
        <f t="shared" si="161"/>
        <v>92214546</v>
      </c>
      <c r="K321" s="123">
        <v>92214546</v>
      </c>
      <c r="L321" s="126"/>
      <c r="M321" s="123"/>
      <c r="N321" s="123"/>
      <c r="O321" s="123">
        <v>92214546</v>
      </c>
      <c r="P321" s="123">
        <f t="shared" si="159"/>
        <v>92214546</v>
      </c>
      <c r="Q321" s="232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  <c r="IW321" s="30"/>
      <c r="IX321" s="30"/>
      <c r="IY321" s="30"/>
      <c r="IZ321" s="30"/>
      <c r="JA321" s="30"/>
      <c r="JB321" s="30"/>
      <c r="JC321" s="30"/>
      <c r="JD321" s="30"/>
      <c r="JE321" s="30"/>
      <c r="JF321" s="30"/>
      <c r="JG321" s="30"/>
      <c r="JH321" s="30"/>
      <c r="JI321" s="30"/>
      <c r="JJ321" s="30"/>
      <c r="JK321" s="30"/>
      <c r="JL321" s="30"/>
      <c r="JM321" s="30"/>
      <c r="JN321" s="30"/>
      <c r="JO321" s="30"/>
      <c r="JP321" s="30"/>
      <c r="JQ321" s="30"/>
      <c r="JR321" s="30"/>
      <c r="JS321" s="30"/>
      <c r="JT321" s="30"/>
      <c r="JU321" s="30"/>
      <c r="JV321" s="30"/>
      <c r="JW321" s="30"/>
      <c r="JX321" s="30"/>
      <c r="JY321" s="30"/>
      <c r="JZ321" s="30"/>
      <c r="KA321" s="30"/>
      <c r="KB321" s="30"/>
      <c r="KC321" s="30"/>
      <c r="KD321" s="30"/>
      <c r="KE321" s="30"/>
      <c r="KF321" s="30"/>
      <c r="KG321" s="30"/>
      <c r="KH321" s="30"/>
      <c r="KI321" s="30"/>
      <c r="KJ321" s="30"/>
      <c r="KK321" s="30"/>
      <c r="KL321" s="30"/>
      <c r="KM321" s="30"/>
      <c r="KN321" s="30"/>
      <c r="KO321" s="30"/>
      <c r="KP321" s="30"/>
      <c r="KQ321" s="30"/>
      <c r="KR321" s="30"/>
      <c r="KS321" s="30"/>
      <c r="KT321" s="30"/>
      <c r="KU321" s="30"/>
      <c r="KV321" s="30"/>
      <c r="KW321" s="30"/>
      <c r="KX321" s="30"/>
      <c r="KY321" s="30"/>
      <c r="KZ321" s="30"/>
      <c r="LA321" s="30"/>
      <c r="LB321" s="30"/>
      <c r="LC321" s="30"/>
      <c r="LD321" s="30"/>
      <c r="LE321" s="30"/>
      <c r="LF321" s="30"/>
      <c r="LG321" s="30"/>
      <c r="LH321" s="30"/>
      <c r="LI321" s="30"/>
      <c r="LJ321" s="30"/>
      <c r="LK321" s="30"/>
      <c r="LL321" s="30"/>
      <c r="LM321" s="30"/>
      <c r="LN321" s="30"/>
      <c r="LO321" s="30"/>
      <c r="LP321" s="30"/>
      <c r="LQ321" s="30"/>
      <c r="LR321" s="30"/>
      <c r="LS321" s="30"/>
      <c r="LT321" s="30"/>
      <c r="LU321" s="30"/>
      <c r="LV321" s="30"/>
      <c r="LW321" s="30"/>
      <c r="LX321" s="30"/>
      <c r="LY321" s="30"/>
      <c r="LZ321" s="30"/>
      <c r="MA321" s="30"/>
      <c r="MB321" s="30"/>
      <c r="MC321" s="30"/>
      <c r="MD321" s="30"/>
      <c r="ME321" s="30"/>
      <c r="MF321" s="30"/>
      <c r="MG321" s="30"/>
      <c r="MH321" s="30"/>
      <c r="MI321" s="30"/>
      <c r="MJ321" s="30"/>
      <c r="MK321" s="30"/>
      <c r="ML321" s="30"/>
      <c r="MM321" s="30"/>
      <c r="MN321" s="30"/>
      <c r="MO321" s="30"/>
      <c r="MP321" s="30"/>
      <c r="MQ321" s="30"/>
      <c r="MR321" s="30"/>
      <c r="MS321" s="30"/>
      <c r="MT321" s="30"/>
      <c r="MU321" s="30"/>
      <c r="MV321" s="30"/>
      <c r="MW321" s="30"/>
      <c r="MX321" s="30"/>
      <c r="MY321" s="30"/>
      <c r="MZ321" s="30"/>
      <c r="NA321" s="30"/>
      <c r="NB321" s="30"/>
      <c r="NC321" s="30"/>
      <c r="ND321" s="30"/>
      <c r="NE321" s="30"/>
      <c r="NF321" s="30"/>
      <c r="NG321" s="30"/>
      <c r="NH321" s="30"/>
      <c r="NI321" s="30"/>
      <c r="NJ321" s="30"/>
      <c r="NK321" s="30"/>
      <c r="NL321" s="30"/>
      <c r="NM321" s="30"/>
      <c r="NN321" s="30"/>
      <c r="NO321" s="30"/>
      <c r="NP321" s="30"/>
      <c r="NQ321" s="30"/>
      <c r="NR321" s="30"/>
      <c r="NS321" s="30"/>
      <c r="NT321" s="30"/>
      <c r="NU321" s="30"/>
      <c r="NV321" s="30"/>
      <c r="NW321" s="30"/>
      <c r="NX321" s="30"/>
      <c r="NY321" s="30"/>
      <c r="NZ321" s="30"/>
      <c r="OA321" s="30"/>
      <c r="OB321" s="30"/>
      <c r="OC321" s="30"/>
      <c r="OD321" s="30"/>
      <c r="OE321" s="30"/>
      <c r="OF321" s="30"/>
      <c r="OG321" s="30"/>
      <c r="OH321" s="30"/>
      <c r="OI321" s="30"/>
      <c r="OJ321" s="30"/>
      <c r="OK321" s="30"/>
      <c r="OL321" s="30"/>
      <c r="OM321" s="30"/>
      <c r="ON321" s="30"/>
      <c r="OO321" s="30"/>
      <c r="OP321" s="30"/>
      <c r="OQ321" s="30"/>
      <c r="OR321" s="30"/>
      <c r="OS321" s="30"/>
      <c r="OT321" s="30"/>
      <c r="OU321" s="30"/>
      <c r="OV321" s="30"/>
      <c r="OW321" s="30"/>
      <c r="OX321" s="30"/>
      <c r="OY321" s="30"/>
      <c r="OZ321" s="30"/>
      <c r="PA321" s="30"/>
      <c r="PB321" s="30"/>
      <c r="PC321" s="30"/>
      <c r="PD321" s="30"/>
      <c r="PE321" s="30"/>
      <c r="PF321" s="30"/>
      <c r="PG321" s="30"/>
      <c r="PH321" s="30"/>
      <c r="PI321" s="30"/>
      <c r="PJ321" s="30"/>
      <c r="PK321" s="30"/>
      <c r="PL321" s="30"/>
      <c r="PM321" s="30"/>
      <c r="PN321" s="30"/>
      <c r="PO321" s="30"/>
      <c r="PP321" s="30"/>
      <c r="PQ321" s="30"/>
      <c r="PR321" s="30"/>
      <c r="PS321" s="30"/>
      <c r="PT321" s="30"/>
      <c r="PU321" s="30"/>
      <c r="PV321" s="30"/>
      <c r="PW321" s="30"/>
      <c r="PX321" s="30"/>
      <c r="PY321" s="30"/>
      <c r="PZ321" s="30"/>
      <c r="QA321" s="30"/>
      <c r="QB321" s="30"/>
      <c r="QC321" s="30"/>
      <c r="QD321" s="30"/>
      <c r="QE321" s="30"/>
      <c r="QF321" s="30"/>
      <c r="QG321" s="30"/>
      <c r="QH321" s="30"/>
      <c r="QI321" s="30"/>
      <c r="QJ321" s="30"/>
      <c r="QK321" s="30"/>
      <c r="QL321" s="30"/>
      <c r="QM321" s="30"/>
      <c r="QN321" s="30"/>
      <c r="QO321" s="30"/>
      <c r="QP321" s="30"/>
      <c r="QQ321" s="30"/>
      <c r="QR321" s="30"/>
      <c r="QS321" s="30"/>
      <c r="QT321" s="30"/>
      <c r="QU321" s="30"/>
      <c r="QV321" s="30"/>
      <c r="QW321" s="30"/>
      <c r="QX321" s="30"/>
      <c r="QY321" s="30"/>
      <c r="QZ321" s="30"/>
      <c r="RA321" s="30"/>
      <c r="RB321" s="30"/>
      <c r="RC321" s="30"/>
      <c r="RD321" s="30"/>
      <c r="RE321" s="30"/>
      <c r="RF321" s="30"/>
      <c r="RG321" s="30"/>
      <c r="RH321" s="30"/>
      <c r="RI321" s="30"/>
      <c r="RJ321" s="30"/>
      <c r="RK321" s="30"/>
      <c r="RL321" s="30"/>
      <c r="RM321" s="30"/>
      <c r="RN321" s="30"/>
      <c r="RO321" s="30"/>
      <c r="RP321" s="30"/>
      <c r="RQ321" s="30"/>
      <c r="RR321" s="30"/>
      <c r="RS321" s="30"/>
      <c r="RT321" s="30"/>
      <c r="RU321" s="30"/>
      <c r="RV321" s="30"/>
      <c r="RW321" s="30"/>
      <c r="RX321" s="30"/>
      <c r="RY321" s="30"/>
      <c r="RZ321" s="30"/>
      <c r="SA321" s="30"/>
      <c r="SB321" s="30"/>
      <c r="SC321" s="30"/>
      <c r="SD321" s="30"/>
      <c r="SE321" s="30"/>
      <c r="SF321" s="30"/>
      <c r="SG321" s="30"/>
      <c r="SH321" s="30"/>
      <c r="SI321" s="30"/>
      <c r="SJ321" s="30"/>
      <c r="SK321" s="30"/>
      <c r="SL321" s="30"/>
      <c r="SM321" s="30"/>
      <c r="SN321" s="30"/>
      <c r="SO321" s="30"/>
      <c r="SP321" s="30"/>
      <c r="SQ321" s="30"/>
      <c r="SR321" s="30"/>
      <c r="SS321" s="30"/>
      <c r="ST321" s="30"/>
      <c r="SU321" s="30"/>
      <c r="SV321" s="30"/>
      <c r="SW321" s="30"/>
      <c r="SX321" s="30"/>
      <c r="SY321" s="30"/>
      <c r="SZ321" s="30"/>
      <c r="TA321" s="30"/>
      <c r="TB321" s="30"/>
      <c r="TC321" s="30"/>
      <c r="TD321" s="30"/>
      <c r="TE321" s="30"/>
    </row>
    <row r="322" spans="1:525" s="22" customFormat="1" ht="126" hidden="1" customHeight="1" x14ac:dyDescent="0.25">
      <c r="A322" s="56" t="s">
        <v>364</v>
      </c>
      <c r="B322" s="82">
        <v>7691</v>
      </c>
      <c r="C322" s="37" t="s">
        <v>81</v>
      </c>
      <c r="D322" s="57" t="s">
        <v>309</v>
      </c>
      <c r="E322" s="122">
        <f t="shared" si="158"/>
        <v>0</v>
      </c>
      <c r="F322" s="122"/>
      <c r="G322" s="122"/>
      <c r="H322" s="122"/>
      <c r="I322" s="122"/>
      <c r="J322" s="122">
        <f t="shared" si="161"/>
        <v>0</v>
      </c>
      <c r="K322" s="122"/>
      <c r="L322" s="124"/>
      <c r="M322" s="122"/>
      <c r="N322" s="122"/>
      <c r="O322" s="122"/>
      <c r="P322" s="122">
        <f t="shared" si="159"/>
        <v>0</v>
      </c>
      <c r="Q322" s="232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</row>
    <row r="323" spans="1:525" s="22" customFormat="1" ht="31.5" hidden="1" customHeight="1" x14ac:dyDescent="0.25">
      <c r="A323" s="56" t="s">
        <v>498</v>
      </c>
      <c r="B323" s="82">
        <v>9750</v>
      </c>
      <c r="C323" s="56" t="s">
        <v>44</v>
      </c>
      <c r="D323" s="57" t="s">
        <v>499</v>
      </c>
      <c r="E323" s="122">
        <f t="shared" ref="E323" si="166">F323+I323</f>
        <v>0</v>
      </c>
      <c r="F323" s="122"/>
      <c r="G323" s="122"/>
      <c r="H323" s="122"/>
      <c r="I323" s="122"/>
      <c r="J323" s="122">
        <f t="shared" ref="J323" si="167">L323+O323</f>
        <v>0</v>
      </c>
      <c r="K323" s="122"/>
      <c r="L323" s="124"/>
      <c r="M323" s="122"/>
      <c r="N323" s="122"/>
      <c r="O323" s="122"/>
      <c r="P323" s="122">
        <f t="shared" ref="P323" si="168">E323+J323</f>
        <v>0</v>
      </c>
      <c r="Q323" s="232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</row>
    <row r="324" spans="1:525" s="27" customFormat="1" ht="33.75" customHeight="1" x14ac:dyDescent="0.25">
      <c r="A324" s="94" t="s">
        <v>204</v>
      </c>
      <c r="B324" s="96"/>
      <c r="C324" s="96"/>
      <c r="D324" s="91" t="s">
        <v>39</v>
      </c>
      <c r="E324" s="120">
        <f>E325</f>
        <v>1383000</v>
      </c>
      <c r="F324" s="120">
        <f t="shared" ref="F324:J324" si="169">F325</f>
        <v>1383000</v>
      </c>
      <c r="G324" s="120">
        <f t="shared" si="169"/>
        <v>1048700</v>
      </c>
      <c r="H324" s="120">
        <f t="shared" si="169"/>
        <v>34600</v>
      </c>
      <c r="I324" s="120">
        <f t="shared" si="169"/>
        <v>0</v>
      </c>
      <c r="J324" s="120">
        <f t="shared" si="169"/>
        <v>0</v>
      </c>
      <c r="K324" s="120">
        <f t="shared" ref="K324" si="170">K325</f>
        <v>0</v>
      </c>
      <c r="L324" s="120">
        <f t="shared" ref="L324" si="171">L325</f>
        <v>0</v>
      </c>
      <c r="M324" s="120">
        <f t="shared" ref="M324" si="172">M325</f>
        <v>0</v>
      </c>
      <c r="N324" s="120">
        <f t="shared" ref="N324" si="173">N325</f>
        <v>0</v>
      </c>
      <c r="O324" s="120">
        <f t="shared" ref="O324:P324" si="174">O325</f>
        <v>0</v>
      </c>
      <c r="P324" s="120">
        <f t="shared" si="174"/>
        <v>1383000</v>
      </c>
      <c r="Q324" s="2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  <c r="IT324" s="32"/>
      <c r="IU324" s="32"/>
      <c r="IV324" s="32"/>
      <c r="IW324" s="32"/>
      <c r="IX324" s="32"/>
      <c r="IY324" s="32"/>
      <c r="IZ324" s="32"/>
      <c r="JA324" s="32"/>
      <c r="JB324" s="32"/>
      <c r="JC324" s="32"/>
      <c r="JD324" s="32"/>
      <c r="JE324" s="32"/>
      <c r="JF324" s="32"/>
      <c r="JG324" s="32"/>
      <c r="JH324" s="32"/>
      <c r="JI324" s="32"/>
      <c r="JJ324" s="32"/>
      <c r="JK324" s="32"/>
      <c r="JL324" s="32"/>
      <c r="JM324" s="32"/>
      <c r="JN324" s="32"/>
      <c r="JO324" s="32"/>
      <c r="JP324" s="32"/>
      <c r="JQ324" s="32"/>
      <c r="JR324" s="32"/>
      <c r="JS324" s="32"/>
      <c r="JT324" s="32"/>
      <c r="JU324" s="32"/>
      <c r="JV324" s="32"/>
      <c r="JW324" s="32"/>
      <c r="JX324" s="32"/>
      <c r="JY324" s="32"/>
      <c r="JZ324" s="32"/>
      <c r="KA324" s="32"/>
      <c r="KB324" s="32"/>
      <c r="KC324" s="32"/>
      <c r="KD324" s="32"/>
      <c r="KE324" s="32"/>
      <c r="KF324" s="32"/>
      <c r="KG324" s="32"/>
      <c r="KH324" s="32"/>
      <c r="KI324" s="32"/>
      <c r="KJ324" s="32"/>
      <c r="KK324" s="32"/>
      <c r="KL324" s="32"/>
      <c r="KM324" s="32"/>
      <c r="KN324" s="32"/>
      <c r="KO324" s="32"/>
      <c r="KP324" s="32"/>
      <c r="KQ324" s="32"/>
      <c r="KR324" s="32"/>
      <c r="KS324" s="32"/>
      <c r="KT324" s="32"/>
      <c r="KU324" s="32"/>
      <c r="KV324" s="32"/>
      <c r="KW324" s="32"/>
      <c r="KX324" s="32"/>
      <c r="KY324" s="32"/>
      <c r="KZ324" s="32"/>
      <c r="LA324" s="32"/>
      <c r="LB324" s="32"/>
      <c r="LC324" s="32"/>
      <c r="LD324" s="32"/>
      <c r="LE324" s="32"/>
      <c r="LF324" s="32"/>
      <c r="LG324" s="32"/>
      <c r="LH324" s="32"/>
      <c r="LI324" s="32"/>
      <c r="LJ324" s="32"/>
      <c r="LK324" s="32"/>
      <c r="LL324" s="32"/>
      <c r="LM324" s="32"/>
      <c r="LN324" s="32"/>
      <c r="LO324" s="32"/>
      <c r="LP324" s="32"/>
      <c r="LQ324" s="32"/>
      <c r="LR324" s="32"/>
      <c r="LS324" s="32"/>
      <c r="LT324" s="32"/>
      <c r="LU324" s="32"/>
      <c r="LV324" s="32"/>
      <c r="LW324" s="32"/>
      <c r="LX324" s="32"/>
      <c r="LY324" s="32"/>
      <c r="LZ324" s="32"/>
      <c r="MA324" s="32"/>
      <c r="MB324" s="32"/>
      <c r="MC324" s="32"/>
      <c r="MD324" s="32"/>
      <c r="ME324" s="32"/>
      <c r="MF324" s="32"/>
      <c r="MG324" s="32"/>
      <c r="MH324" s="32"/>
      <c r="MI324" s="32"/>
      <c r="MJ324" s="32"/>
      <c r="MK324" s="32"/>
      <c r="ML324" s="32"/>
      <c r="MM324" s="32"/>
      <c r="MN324" s="32"/>
      <c r="MO324" s="32"/>
      <c r="MP324" s="32"/>
      <c r="MQ324" s="32"/>
      <c r="MR324" s="32"/>
      <c r="MS324" s="32"/>
      <c r="MT324" s="32"/>
      <c r="MU324" s="32"/>
      <c r="MV324" s="32"/>
      <c r="MW324" s="32"/>
      <c r="MX324" s="32"/>
      <c r="MY324" s="32"/>
      <c r="MZ324" s="32"/>
      <c r="NA324" s="32"/>
      <c r="NB324" s="32"/>
      <c r="NC324" s="32"/>
      <c r="ND324" s="32"/>
      <c r="NE324" s="32"/>
      <c r="NF324" s="32"/>
      <c r="NG324" s="32"/>
      <c r="NH324" s="32"/>
      <c r="NI324" s="32"/>
      <c r="NJ324" s="32"/>
      <c r="NK324" s="32"/>
      <c r="NL324" s="32"/>
      <c r="NM324" s="32"/>
      <c r="NN324" s="32"/>
      <c r="NO324" s="32"/>
      <c r="NP324" s="32"/>
      <c r="NQ324" s="32"/>
      <c r="NR324" s="32"/>
      <c r="NS324" s="32"/>
      <c r="NT324" s="32"/>
      <c r="NU324" s="32"/>
      <c r="NV324" s="32"/>
      <c r="NW324" s="32"/>
      <c r="NX324" s="32"/>
      <c r="NY324" s="32"/>
      <c r="NZ324" s="32"/>
      <c r="OA324" s="32"/>
      <c r="OB324" s="32"/>
      <c r="OC324" s="32"/>
      <c r="OD324" s="32"/>
      <c r="OE324" s="32"/>
      <c r="OF324" s="32"/>
      <c r="OG324" s="32"/>
      <c r="OH324" s="32"/>
      <c r="OI324" s="32"/>
      <c r="OJ324" s="32"/>
      <c r="OK324" s="32"/>
      <c r="OL324" s="32"/>
      <c r="OM324" s="32"/>
      <c r="ON324" s="32"/>
      <c r="OO324" s="32"/>
      <c r="OP324" s="32"/>
      <c r="OQ324" s="32"/>
      <c r="OR324" s="32"/>
      <c r="OS324" s="32"/>
      <c r="OT324" s="32"/>
      <c r="OU324" s="32"/>
      <c r="OV324" s="32"/>
      <c r="OW324" s="32"/>
      <c r="OX324" s="32"/>
      <c r="OY324" s="32"/>
      <c r="OZ324" s="32"/>
      <c r="PA324" s="32"/>
      <c r="PB324" s="32"/>
      <c r="PC324" s="32"/>
      <c r="PD324" s="32"/>
      <c r="PE324" s="32"/>
      <c r="PF324" s="32"/>
      <c r="PG324" s="32"/>
      <c r="PH324" s="32"/>
      <c r="PI324" s="32"/>
      <c r="PJ324" s="32"/>
      <c r="PK324" s="32"/>
      <c r="PL324" s="32"/>
      <c r="PM324" s="32"/>
      <c r="PN324" s="32"/>
      <c r="PO324" s="32"/>
      <c r="PP324" s="32"/>
      <c r="PQ324" s="32"/>
      <c r="PR324" s="32"/>
      <c r="PS324" s="32"/>
      <c r="PT324" s="32"/>
      <c r="PU324" s="32"/>
      <c r="PV324" s="32"/>
      <c r="PW324" s="32"/>
      <c r="PX324" s="32"/>
      <c r="PY324" s="32"/>
      <c r="PZ324" s="32"/>
      <c r="QA324" s="32"/>
      <c r="QB324" s="32"/>
      <c r="QC324" s="32"/>
      <c r="QD324" s="32"/>
      <c r="QE324" s="32"/>
      <c r="QF324" s="32"/>
      <c r="QG324" s="32"/>
      <c r="QH324" s="32"/>
      <c r="QI324" s="32"/>
      <c r="QJ324" s="32"/>
      <c r="QK324" s="32"/>
      <c r="QL324" s="32"/>
      <c r="QM324" s="32"/>
      <c r="QN324" s="32"/>
      <c r="QO324" s="32"/>
      <c r="QP324" s="32"/>
      <c r="QQ324" s="32"/>
      <c r="QR324" s="32"/>
      <c r="QS324" s="32"/>
      <c r="QT324" s="32"/>
      <c r="QU324" s="32"/>
      <c r="QV324" s="32"/>
      <c r="QW324" s="32"/>
      <c r="QX324" s="32"/>
      <c r="QY324" s="32"/>
      <c r="QZ324" s="32"/>
      <c r="RA324" s="32"/>
      <c r="RB324" s="32"/>
      <c r="RC324" s="32"/>
      <c r="RD324" s="32"/>
      <c r="RE324" s="32"/>
      <c r="RF324" s="32"/>
      <c r="RG324" s="32"/>
      <c r="RH324" s="32"/>
      <c r="RI324" s="32"/>
      <c r="RJ324" s="32"/>
      <c r="RK324" s="32"/>
      <c r="RL324" s="32"/>
      <c r="RM324" s="32"/>
      <c r="RN324" s="32"/>
      <c r="RO324" s="32"/>
      <c r="RP324" s="32"/>
      <c r="RQ324" s="32"/>
      <c r="RR324" s="32"/>
      <c r="RS324" s="32"/>
      <c r="RT324" s="32"/>
      <c r="RU324" s="32"/>
      <c r="RV324" s="32"/>
      <c r="RW324" s="32"/>
      <c r="RX324" s="32"/>
      <c r="RY324" s="32"/>
      <c r="RZ324" s="32"/>
      <c r="SA324" s="32"/>
      <c r="SB324" s="32"/>
      <c r="SC324" s="32"/>
      <c r="SD324" s="32"/>
      <c r="SE324" s="32"/>
      <c r="SF324" s="32"/>
      <c r="SG324" s="32"/>
      <c r="SH324" s="32"/>
      <c r="SI324" s="32"/>
      <c r="SJ324" s="32"/>
      <c r="SK324" s="32"/>
      <c r="SL324" s="32"/>
      <c r="SM324" s="32"/>
      <c r="SN324" s="32"/>
      <c r="SO324" s="32"/>
      <c r="SP324" s="32"/>
      <c r="SQ324" s="32"/>
      <c r="SR324" s="32"/>
      <c r="SS324" s="32"/>
      <c r="ST324" s="32"/>
      <c r="SU324" s="32"/>
      <c r="SV324" s="32"/>
      <c r="SW324" s="32"/>
      <c r="SX324" s="32"/>
      <c r="SY324" s="32"/>
      <c r="SZ324" s="32"/>
      <c r="TA324" s="32"/>
      <c r="TB324" s="32"/>
      <c r="TC324" s="32"/>
      <c r="TD324" s="32"/>
      <c r="TE324" s="32"/>
    </row>
    <row r="325" spans="1:525" s="34" customFormat="1" ht="35.25" customHeight="1" x14ac:dyDescent="0.25">
      <c r="A325" s="84" t="s">
        <v>205</v>
      </c>
      <c r="B325" s="93"/>
      <c r="C325" s="93"/>
      <c r="D325" s="68" t="s">
        <v>39</v>
      </c>
      <c r="E325" s="121">
        <f>E326+E327+E329+E330+E331+E328</f>
        <v>1383000</v>
      </c>
      <c r="F325" s="121">
        <f t="shared" ref="F325:P325" si="175">F326+F327+F329+F330+F331+F328</f>
        <v>1383000</v>
      </c>
      <c r="G325" s="121">
        <f t="shared" si="175"/>
        <v>1048700</v>
      </c>
      <c r="H325" s="121">
        <f t="shared" si="175"/>
        <v>34600</v>
      </c>
      <c r="I325" s="121">
        <f t="shared" si="175"/>
        <v>0</v>
      </c>
      <c r="J325" s="121">
        <f t="shared" si="175"/>
        <v>0</v>
      </c>
      <c r="K325" s="121">
        <f t="shared" si="175"/>
        <v>0</v>
      </c>
      <c r="L325" s="121">
        <f t="shared" si="175"/>
        <v>0</v>
      </c>
      <c r="M325" s="121">
        <f t="shared" si="175"/>
        <v>0</v>
      </c>
      <c r="N325" s="121">
        <f t="shared" si="175"/>
        <v>0</v>
      </c>
      <c r="O325" s="121">
        <f t="shared" si="175"/>
        <v>0</v>
      </c>
      <c r="P325" s="121">
        <f t="shared" si="175"/>
        <v>1383000</v>
      </c>
      <c r="Q325" s="232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  <c r="IW325" s="33"/>
      <c r="IX325" s="33"/>
      <c r="IY325" s="33"/>
      <c r="IZ325" s="33"/>
      <c r="JA325" s="33"/>
      <c r="JB325" s="33"/>
      <c r="JC325" s="33"/>
      <c r="JD325" s="33"/>
      <c r="JE325" s="33"/>
      <c r="JF325" s="33"/>
      <c r="JG325" s="33"/>
      <c r="JH325" s="33"/>
      <c r="JI325" s="33"/>
      <c r="JJ325" s="33"/>
      <c r="JK325" s="33"/>
      <c r="JL325" s="33"/>
      <c r="JM325" s="33"/>
      <c r="JN325" s="33"/>
      <c r="JO325" s="33"/>
      <c r="JP325" s="33"/>
      <c r="JQ325" s="33"/>
      <c r="JR325" s="33"/>
      <c r="JS325" s="33"/>
      <c r="JT325" s="33"/>
      <c r="JU325" s="33"/>
      <c r="JV325" s="33"/>
      <c r="JW325" s="33"/>
      <c r="JX325" s="33"/>
      <c r="JY325" s="33"/>
      <c r="JZ325" s="33"/>
      <c r="KA325" s="33"/>
      <c r="KB325" s="33"/>
      <c r="KC325" s="33"/>
      <c r="KD325" s="33"/>
      <c r="KE325" s="33"/>
      <c r="KF325" s="33"/>
      <c r="KG325" s="33"/>
      <c r="KH325" s="33"/>
      <c r="KI325" s="33"/>
      <c r="KJ325" s="33"/>
      <c r="KK325" s="33"/>
      <c r="KL325" s="33"/>
      <c r="KM325" s="33"/>
      <c r="KN325" s="33"/>
      <c r="KO325" s="33"/>
      <c r="KP325" s="33"/>
      <c r="KQ325" s="33"/>
      <c r="KR325" s="33"/>
      <c r="KS325" s="33"/>
      <c r="KT325" s="33"/>
      <c r="KU325" s="33"/>
      <c r="KV325" s="33"/>
      <c r="KW325" s="33"/>
      <c r="KX325" s="33"/>
      <c r="KY325" s="33"/>
      <c r="KZ325" s="33"/>
      <c r="LA325" s="33"/>
      <c r="LB325" s="33"/>
      <c r="LC325" s="33"/>
      <c r="LD325" s="33"/>
      <c r="LE325" s="33"/>
      <c r="LF325" s="33"/>
      <c r="LG325" s="33"/>
      <c r="LH325" s="33"/>
      <c r="LI325" s="33"/>
      <c r="LJ325" s="33"/>
      <c r="LK325" s="33"/>
      <c r="LL325" s="33"/>
      <c r="LM325" s="33"/>
      <c r="LN325" s="33"/>
      <c r="LO325" s="33"/>
      <c r="LP325" s="33"/>
      <c r="LQ325" s="33"/>
      <c r="LR325" s="33"/>
      <c r="LS325" s="33"/>
      <c r="LT325" s="33"/>
      <c r="LU325" s="33"/>
      <c r="LV325" s="33"/>
      <c r="LW325" s="33"/>
      <c r="LX325" s="33"/>
      <c r="LY325" s="33"/>
      <c r="LZ325" s="33"/>
      <c r="MA325" s="33"/>
      <c r="MB325" s="33"/>
      <c r="MC325" s="33"/>
      <c r="MD325" s="33"/>
      <c r="ME325" s="33"/>
      <c r="MF325" s="33"/>
      <c r="MG325" s="33"/>
      <c r="MH325" s="33"/>
      <c r="MI325" s="33"/>
      <c r="MJ325" s="33"/>
      <c r="MK325" s="33"/>
      <c r="ML325" s="33"/>
      <c r="MM325" s="33"/>
      <c r="MN325" s="33"/>
      <c r="MO325" s="33"/>
      <c r="MP325" s="33"/>
      <c r="MQ325" s="33"/>
      <c r="MR325" s="33"/>
      <c r="MS325" s="33"/>
      <c r="MT325" s="33"/>
      <c r="MU325" s="33"/>
      <c r="MV325" s="33"/>
      <c r="MW325" s="33"/>
      <c r="MX325" s="33"/>
      <c r="MY325" s="33"/>
      <c r="MZ325" s="33"/>
      <c r="NA325" s="33"/>
      <c r="NB325" s="33"/>
      <c r="NC325" s="33"/>
      <c r="ND325" s="33"/>
      <c r="NE325" s="33"/>
      <c r="NF325" s="33"/>
      <c r="NG325" s="33"/>
      <c r="NH325" s="33"/>
      <c r="NI325" s="33"/>
      <c r="NJ325" s="33"/>
      <c r="NK325" s="33"/>
      <c r="NL325" s="33"/>
      <c r="NM325" s="33"/>
      <c r="NN325" s="33"/>
      <c r="NO325" s="33"/>
      <c r="NP325" s="33"/>
      <c r="NQ325" s="33"/>
      <c r="NR325" s="33"/>
      <c r="NS325" s="33"/>
      <c r="NT325" s="33"/>
      <c r="NU325" s="33"/>
      <c r="NV325" s="33"/>
      <c r="NW325" s="33"/>
      <c r="NX325" s="33"/>
      <c r="NY325" s="33"/>
      <c r="NZ325" s="33"/>
      <c r="OA325" s="33"/>
      <c r="OB325" s="33"/>
      <c r="OC325" s="33"/>
      <c r="OD325" s="33"/>
      <c r="OE325" s="33"/>
      <c r="OF325" s="33"/>
      <c r="OG325" s="33"/>
      <c r="OH325" s="33"/>
      <c r="OI325" s="33"/>
      <c r="OJ325" s="33"/>
      <c r="OK325" s="33"/>
      <c r="OL325" s="33"/>
      <c r="OM325" s="33"/>
      <c r="ON325" s="33"/>
      <c r="OO325" s="33"/>
      <c r="OP325" s="33"/>
      <c r="OQ325" s="33"/>
      <c r="OR325" s="33"/>
      <c r="OS325" s="33"/>
      <c r="OT325" s="33"/>
      <c r="OU325" s="33"/>
      <c r="OV325" s="33"/>
      <c r="OW325" s="33"/>
      <c r="OX325" s="33"/>
      <c r="OY325" s="33"/>
      <c r="OZ325" s="33"/>
      <c r="PA325" s="33"/>
      <c r="PB325" s="33"/>
      <c r="PC325" s="33"/>
      <c r="PD325" s="33"/>
      <c r="PE325" s="33"/>
      <c r="PF325" s="33"/>
      <c r="PG325" s="33"/>
      <c r="PH325" s="33"/>
      <c r="PI325" s="33"/>
      <c r="PJ325" s="33"/>
      <c r="PK325" s="33"/>
      <c r="PL325" s="33"/>
      <c r="PM325" s="33"/>
      <c r="PN325" s="33"/>
      <c r="PO325" s="33"/>
      <c r="PP325" s="33"/>
      <c r="PQ325" s="33"/>
      <c r="PR325" s="33"/>
      <c r="PS325" s="33"/>
      <c r="PT325" s="33"/>
      <c r="PU325" s="33"/>
      <c r="PV325" s="33"/>
      <c r="PW325" s="33"/>
      <c r="PX325" s="33"/>
      <c r="PY325" s="33"/>
      <c r="PZ325" s="33"/>
      <c r="QA325" s="33"/>
      <c r="QB325" s="33"/>
      <c r="QC325" s="33"/>
      <c r="QD325" s="33"/>
      <c r="QE325" s="33"/>
      <c r="QF325" s="33"/>
      <c r="QG325" s="33"/>
      <c r="QH325" s="33"/>
      <c r="QI325" s="33"/>
      <c r="QJ325" s="33"/>
      <c r="QK325" s="33"/>
      <c r="QL325" s="33"/>
      <c r="QM325" s="33"/>
      <c r="QN325" s="33"/>
      <c r="QO325" s="33"/>
      <c r="QP325" s="33"/>
      <c r="QQ325" s="33"/>
      <c r="QR325" s="33"/>
      <c r="QS325" s="33"/>
      <c r="QT325" s="33"/>
      <c r="QU325" s="33"/>
      <c r="QV325" s="33"/>
      <c r="QW325" s="33"/>
      <c r="QX325" s="33"/>
      <c r="QY325" s="33"/>
      <c r="QZ325" s="33"/>
      <c r="RA325" s="33"/>
      <c r="RB325" s="33"/>
      <c r="RC325" s="33"/>
      <c r="RD325" s="33"/>
      <c r="RE325" s="33"/>
      <c r="RF325" s="33"/>
      <c r="RG325" s="33"/>
      <c r="RH325" s="33"/>
      <c r="RI325" s="33"/>
      <c r="RJ325" s="33"/>
      <c r="RK325" s="33"/>
      <c r="RL325" s="33"/>
      <c r="RM325" s="33"/>
      <c r="RN325" s="33"/>
      <c r="RO325" s="33"/>
      <c r="RP325" s="33"/>
      <c r="RQ325" s="33"/>
      <c r="RR325" s="33"/>
      <c r="RS325" s="33"/>
      <c r="RT325" s="33"/>
      <c r="RU325" s="33"/>
      <c r="RV325" s="33"/>
      <c r="RW325" s="33"/>
      <c r="RX325" s="33"/>
      <c r="RY325" s="33"/>
      <c r="RZ325" s="33"/>
      <c r="SA325" s="33"/>
      <c r="SB325" s="33"/>
      <c r="SC325" s="33"/>
      <c r="SD325" s="33"/>
      <c r="SE325" s="33"/>
      <c r="SF325" s="33"/>
      <c r="SG325" s="33"/>
      <c r="SH325" s="33"/>
      <c r="SI325" s="33"/>
      <c r="SJ325" s="33"/>
      <c r="SK325" s="33"/>
      <c r="SL325" s="33"/>
      <c r="SM325" s="33"/>
      <c r="SN325" s="33"/>
      <c r="SO325" s="33"/>
      <c r="SP325" s="33"/>
      <c r="SQ325" s="33"/>
      <c r="SR325" s="33"/>
      <c r="SS325" s="33"/>
      <c r="ST325" s="33"/>
      <c r="SU325" s="33"/>
      <c r="SV325" s="33"/>
      <c r="SW325" s="33"/>
      <c r="SX325" s="33"/>
      <c r="SY325" s="33"/>
      <c r="SZ325" s="33"/>
      <c r="TA325" s="33"/>
      <c r="TB325" s="33"/>
      <c r="TC325" s="33"/>
      <c r="TD325" s="33"/>
      <c r="TE325" s="33"/>
    </row>
    <row r="326" spans="1:525" s="22" customFormat="1" ht="47.25" x14ac:dyDescent="0.25">
      <c r="A326" s="56" t="s">
        <v>206</v>
      </c>
      <c r="B326" s="82" t="str">
        <f>'дод 9'!A17</f>
        <v>0160</v>
      </c>
      <c r="C326" s="82" t="str">
        <f>'дод 9'!B17</f>
        <v>0111</v>
      </c>
      <c r="D326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26" s="122">
        <f t="shared" ref="E326:E331" si="176">F326+I326</f>
        <v>1359000</v>
      </c>
      <c r="F326" s="122">
        <v>1359000</v>
      </c>
      <c r="G326" s="122">
        <v>1048700</v>
      </c>
      <c r="H326" s="122">
        <v>34600</v>
      </c>
      <c r="I326" s="122"/>
      <c r="J326" s="122">
        <f t="shared" si="161"/>
        <v>0</v>
      </c>
      <c r="K326" s="122"/>
      <c r="L326" s="122"/>
      <c r="M326" s="122"/>
      <c r="N326" s="122"/>
      <c r="O326" s="122"/>
      <c r="P326" s="122">
        <f t="shared" ref="P326:P331" si="177">E326+J326</f>
        <v>1359000</v>
      </c>
      <c r="Q326" s="232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</row>
    <row r="327" spans="1:525" s="22" customFormat="1" ht="31.5" x14ac:dyDescent="0.25">
      <c r="A327" s="56" t="s">
        <v>306</v>
      </c>
      <c r="B327" s="82" t="str">
        <f>'дод 9'!A176</f>
        <v>6090</v>
      </c>
      <c r="C327" s="82" t="str">
        <f>'дод 9'!B176</f>
        <v>0640</v>
      </c>
      <c r="D327" s="57" t="str">
        <f>'дод 9'!C176</f>
        <v>Інша діяльність у сфері житлово-комунального господарства</v>
      </c>
      <c r="E327" s="122">
        <f t="shared" si="176"/>
        <v>24000</v>
      </c>
      <c r="F327" s="122">
        <v>24000</v>
      </c>
      <c r="G327" s="122"/>
      <c r="H327" s="122"/>
      <c r="I327" s="122"/>
      <c r="J327" s="122">
        <f t="shared" si="161"/>
        <v>0</v>
      </c>
      <c r="K327" s="122"/>
      <c r="L327" s="122"/>
      <c r="M327" s="122"/>
      <c r="N327" s="122"/>
      <c r="O327" s="122"/>
      <c r="P327" s="122">
        <f t="shared" si="177"/>
        <v>24000</v>
      </c>
      <c r="Q327" s="232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</row>
    <row r="328" spans="1:525" s="22" customFormat="1" ht="31.5" hidden="1" customHeight="1" x14ac:dyDescent="0.25">
      <c r="A328" s="56" t="s">
        <v>570</v>
      </c>
      <c r="B328" s="82">
        <v>7340</v>
      </c>
      <c r="C328" s="56" t="s">
        <v>110</v>
      </c>
      <c r="D328" s="57" t="str">
        <f>'дод 9'!C195</f>
        <v>Проектування, реставрація та охорона пам'яток архітектури</v>
      </c>
      <c r="E328" s="122">
        <f t="shared" si="176"/>
        <v>0</v>
      </c>
      <c r="F328" s="122"/>
      <c r="G328" s="122"/>
      <c r="H328" s="122"/>
      <c r="I328" s="122"/>
      <c r="J328" s="122">
        <f t="shared" si="161"/>
        <v>0</v>
      </c>
      <c r="K328" s="122"/>
      <c r="L328" s="122"/>
      <c r="M328" s="122"/>
      <c r="N328" s="122"/>
      <c r="O328" s="122"/>
      <c r="P328" s="122">
        <f t="shared" si="177"/>
        <v>0</v>
      </c>
      <c r="Q328" s="232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</row>
    <row r="329" spans="1:525" s="22" customFormat="1" ht="31.5" hidden="1" customHeight="1" x14ac:dyDescent="0.25">
      <c r="A329" s="56" t="s">
        <v>442</v>
      </c>
      <c r="B329" s="56" t="s">
        <v>443</v>
      </c>
      <c r="C329" s="56" t="s">
        <v>110</v>
      </c>
      <c r="D329" s="57" t="s">
        <v>444</v>
      </c>
      <c r="E329" s="122">
        <f t="shared" si="176"/>
        <v>0</v>
      </c>
      <c r="F329" s="122"/>
      <c r="G329" s="122"/>
      <c r="H329" s="122"/>
      <c r="I329" s="122"/>
      <c r="J329" s="122">
        <f t="shared" si="161"/>
        <v>0</v>
      </c>
      <c r="K329" s="122">
        <f>900000-900000</f>
        <v>0</v>
      </c>
      <c r="L329" s="122"/>
      <c r="M329" s="122"/>
      <c r="N329" s="122"/>
      <c r="O329" s="122">
        <f>900000-900000</f>
        <v>0</v>
      </c>
      <c r="P329" s="122">
        <f t="shared" si="177"/>
        <v>0</v>
      </c>
      <c r="Q329" s="232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</row>
    <row r="330" spans="1:525" s="22" customFormat="1" ht="31.5" hidden="1" customHeight="1" x14ac:dyDescent="0.25">
      <c r="A330" s="56" t="s">
        <v>521</v>
      </c>
      <c r="B330" s="56" t="s">
        <v>522</v>
      </c>
      <c r="C330" s="56" t="s">
        <v>81</v>
      </c>
      <c r="D330" s="57" t="str">
        <f>'дод 9'!C203</f>
        <v>Реалізація інших заходів щодо соціально-економічного розвитку територій</v>
      </c>
      <c r="E330" s="122">
        <f t="shared" si="176"/>
        <v>0</v>
      </c>
      <c r="F330" s="122"/>
      <c r="G330" s="122"/>
      <c r="H330" s="122"/>
      <c r="I330" s="122"/>
      <c r="J330" s="122">
        <f t="shared" ref="J330" si="178">L330+O330</f>
        <v>0</v>
      </c>
      <c r="K330" s="122"/>
      <c r="L330" s="122"/>
      <c r="M330" s="122"/>
      <c r="N330" s="122"/>
      <c r="O330" s="122"/>
      <c r="P330" s="122">
        <f t="shared" si="177"/>
        <v>0</v>
      </c>
      <c r="Q330" s="232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  <c r="SQ330" s="23"/>
      <c r="SR330" s="23"/>
      <c r="SS330" s="23"/>
      <c r="ST330" s="23"/>
      <c r="SU330" s="23"/>
      <c r="SV330" s="23"/>
      <c r="SW330" s="23"/>
      <c r="SX330" s="23"/>
      <c r="SY330" s="23"/>
      <c r="SZ330" s="23"/>
      <c r="TA330" s="23"/>
      <c r="TB330" s="23"/>
      <c r="TC330" s="23"/>
      <c r="TD330" s="23"/>
      <c r="TE330" s="23"/>
    </row>
    <row r="331" spans="1:525" s="22" customFormat="1" ht="123" hidden="1" customHeight="1" x14ac:dyDescent="0.25">
      <c r="A331" s="87" t="s">
        <v>294</v>
      </c>
      <c r="B331" s="42" t="str">
        <f>'дод 9'!A232</f>
        <v>7691</v>
      </c>
      <c r="C331" s="42" t="str">
        <f>'дод 9'!B232</f>
        <v>0490</v>
      </c>
      <c r="D331" s="36" t="str">
        <f>'дод 9'!C232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31" s="122">
        <f t="shared" si="176"/>
        <v>0</v>
      </c>
      <c r="F331" s="122"/>
      <c r="G331" s="122"/>
      <c r="H331" s="122"/>
      <c r="I331" s="122"/>
      <c r="J331" s="122">
        <f t="shared" si="161"/>
        <v>0</v>
      </c>
      <c r="K331" s="122"/>
      <c r="L331" s="122"/>
      <c r="M331" s="122"/>
      <c r="N331" s="122"/>
      <c r="O331" s="122"/>
      <c r="P331" s="122">
        <f t="shared" si="177"/>
        <v>0</v>
      </c>
      <c r="Q331" s="232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  <c r="MJ331" s="23"/>
      <c r="MK331" s="23"/>
      <c r="ML331" s="23"/>
      <c r="MM331" s="23"/>
      <c r="MN331" s="23"/>
      <c r="MO331" s="23"/>
      <c r="MP331" s="23"/>
      <c r="MQ331" s="23"/>
      <c r="MR331" s="23"/>
      <c r="MS331" s="23"/>
      <c r="MT331" s="23"/>
      <c r="MU331" s="23"/>
      <c r="MV331" s="23"/>
      <c r="MW331" s="23"/>
      <c r="MX331" s="23"/>
      <c r="MY331" s="23"/>
      <c r="MZ331" s="23"/>
      <c r="NA331" s="23"/>
      <c r="NB331" s="23"/>
      <c r="NC331" s="23"/>
      <c r="ND331" s="23"/>
      <c r="NE331" s="23"/>
      <c r="NF331" s="23"/>
      <c r="NG331" s="23"/>
      <c r="NH331" s="23"/>
      <c r="NI331" s="23"/>
      <c r="NJ331" s="23"/>
      <c r="NK331" s="23"/>
      <c r="NL331" s="23"/>
      <c r="NM331" s="23"/>
      <c r="NN331" s="23"/>
      <c r="NO331" s="23"/>
      <c r="NP331" s="23"/>
      <c r="NQ331" s="23"/>
      <c r="NR331" s="23"/>
      <c r="NS331" s="23"/>
      <c r="NT331" s="23"/>
      <c r="NU331" s="23"/>
      <c r="NV331" s="23"/>
      <c r="NW331" s="23"/>
      <c r="NX331" s="23"/>
      <c r="NY331" s="23"/>
      <c r="NZ331" s="23"/>
      <c r="OA331" s="23"/>
      <c r="OB331" s="23"/>
      <c r="OC331" s="23"/>
      <c r="OD331" s="23"/>
      <c r="OE331" s="23"/>
      <c r="OF331" s="23"/>
      <c r="OG331" s="23"/>
      <c r="OH331" s="23"/>
      <c r="OI331" s="23"/>
      <c r="OJ331" s="23"/>
      <c r="OK331" s="23"/>
      <c r="OL331" s="23"/>
      <c r="OM331" s="23"/>
      <c r="ON331" s="23"/>
      <c r="OO331" s="23"/>
      <c r="OP331" s="23"/>
      <c r="OQ331" s="23"/>
      <c r="OR331" s="23"/>
      <c r="OS331" s="23"/>
      <c r="OT331" s="23"/>
      <c r="OU331" s="23"/>
      <c r="OV331" s="23"/>
      <c r="OW331" s="23"/>
      <c r="OX331" s="23"/>
      <c r="OY331" s="23"/>
      <c r="OZ331" s="23"/>
      <c r="PA331" s="23"/>
      <c r="PB331" s="23"/>
      <c r="PC331" s="23"/>
      <c r="PD331" s="23"/>
      <c r="PE331" s="23"/>
      <c r="PF331" s="23"/>
      <c r="PG331" s="23"/>
      <c r="PH331" s="23"/>
      <c r="PI331" s="23"/>
      <c r="PJ331" s="23"/>
      <c r="PK331" s="23"/>
      <c r="PL331" s="23"/>
      <c r="PM331" s="23"/>
      <c r="PN331" s="23"/>
      <c r="PO331" s="23"/>
      <c r="PP331" s="23"/>
      <c r="PQ331" s="23"/>
      <c r="PR331" s="23"/>
      <c r="PS331" s="23"/>
      <c r="PT331" s="23"/>
      <c r="PU331" s="23"/>
      <c r="PV331" s="23"/>
      <c r="PW331" s="23"/>
      <c r="PX331" s="23"/>
      <c r="PY331" s="23"/>
      <c r="PZ331" s="23"/>
      <c r="QA331" s="23"/>
      <c r="QB331" s="23"/>
      <c r="QC331" s="23"/>
      <c r="QD331" s="23"/>
      <c r="QE331" s="23"/>
      <c r="QF331" s="23"/>
      <c r="QG331" s="23"/>
      <c r="QH331" s="23"/>
      <c r="QI331" s="23"/>
      <c r="QJ331" s="23"/>
      <c r="QK331" s="23"/>
      <c r="QL331" s="23"/>
      <c r="QM331" s="23"/>
      <c r="QN331" s="23"/>
      <c r="QO331" s="23"/>
      <c r="QP331" s="23"/>
      <c r="QQ331" s="23"/>
      <c r="QR331" s="23"/>
      <c r="QS331" s="23"/>
      <c r="QT331" s="23"/>
      <c r="QU331" s="23"/>
      <c r="QV331" s="23"/>
      <c r="QW331" s="23"/>
      <c r="QX331" s="23"/>
      <c r="QY331" s="23"/>
      <c r="QZ331" s="23"/>
      <c r="RA331" s="23"/>
      <c r="RB331" s="23"/>
      <c r="RC331" s="23"/>
      <c r="RD331" s="23"/>
      <c r="RE331" s="23"/>
      <c r="RF331" s="23"/>
      <c r="RG331" s="23"/>
      <c r="RH331" s="23"/>
      <c r="RI331" s="23"/>
      <c r="RJ331" s="23"/>
      <c r="RK331" s="23"/>
      <c r="RL331" s="23"/>
      <c r="RM331" s="23"/>
      <c r="RN331" s="23"/>
      <c r="RO331" s="23"/>
      <c r="RP331" s="23"/>
      <c r="RQ331" s="23"/>
      <c r="RR331" s="23"/>
      <c r="RS331" s="23"/>
      <c r="RT331" s="23"/>
      <c r="RU331" s="23"/>
      <c r="RV331" s="23"/>
      <c r="RW331" s="23"/>
      <c r="RX331" s="23"/>
      <c r="RY331" s="23"/>
      <c r="RZ331" s="23"/>
      <c r="SA331" s="23"/>
      <c r="SB331" s="23"/>
      <c r="SC331" s="23"/>
      <c r="SD331" s="23"/>
      <c r="SE331" s="23"/>
      <c r="SF331" s="23"/>
      <c r="SG331" s="23"/>
      <c r="SH331" s="23"/>
      <c r="SI331" s="23"/>
      <c r="SJ331" s="23"/>
      <c r="SK331" s="23"/>
      <c r="SL331" s="23"/>
      <c r="SM331" s="23"/>
      <c r="SN331" s="23"/>
      <c r="SO331" s="23"/>
      <c r="SP331" s="23"/>
      <c r="SQ331" s="23"/>
      <c r="SR331" s="23"/>
      <c r="SS331" s="23"/>
      <c r="ST331" s="23"/>
      <c r="SU331" s="23"/>
      <c r="SV331" s="23"/>
      <c r="SW331" s="23"/>
      <c r="SX331" s="23"/>
      <c r="SY331" s="23"/>
      <c r="SZ331" s="23"/>
      <c r="TA331" s="23"/>
      <c r="TB331" s="23"/>
      <c r="TC331" s="23"/>
      <c r="TD331" s="23"/>
      <c r="TE331" s="23"/>
    </row>
    <row r="332" spans="1:525" s="27" customFormat="1" ht="38.25" customHeight="1" x14ac:dyDescent="0.25">
      <c r="A332" s="94" t="s">
        <v>209</v>
      </c>
      <c r="B332" s="96"/>
      <c r="C332" s="96"/>
      <c r="D332" s="91" t="s">
        <v>41</v>
      </c>
      <c r="E332" s="120">
        <f>E333</f>
        <v>4573900</v>
      </c>
      <c r="F332" s="120">
        <f t="shared" ref="F332:J333" si="179">F333</f>
        <v>4573900</v>
      </c>
      <c r="G332" s="120">
        <f t="shared" si="179"/>
        <v>3466200</v>
      </c>
      <c r="H332" s="120">
        <f t="shared" si="179"/>
        <v>99600</v>
      </c>
      <c r="I332" s="120">
        <f t="shared" si="179"/>
        <v>0</v>
      </c>
      <c r="J332" s="120">
        <f t="shared" si="179"/>
        <v>0</v>
      </c>
      <c r="K332" s="120">
        <f t="shared" ref="K332:K333" si="180">K333</f>
        <v>0</v>
      </c>
      <c r="L332" s="120">
        <f t="shared" ref="L332:L333" si="181">L333</f>
        <v>0</v>
      </c>
      <c r="M332" s="120">
        <f t="shared" ref="M332:M333" si="182">M333</f>
        <v>0</v>
      </c>
      <c r="N332" s="120">
        <f t="shared" ref="N332:N333" si="183">N333</f>
        <v>0</v>
      </c>
      <c r="O332" s="120">
        <f t="shared" ref="O332:P333" si="184">O333</f>
        <v>0</v>
      </c>
      <c r="P332" s="120">
        <f t="shared" si="184"/>
        <v>4573900</v>
      </c>
      <c r="Q332" s="2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  <c r="IT332" s="32"/>
      <c r="IU332" s="32"/>
      <c r="IV332" s="32"/>
      <c r="IW332" s="32"/>
      <c r="IX332" s="32"/>
      <c r="IY332" s="32"/>
      <c r="IZ332" s="32"/>
      <c r="JA332" s="32"/>
      <c r="JB332" s="32"/>
      <c r="JC332" s="32"/>
      <c r="JD332" s="32"/>
      <c r="JE332" s="32"/>
      <c r="JF332" s="32"/>
      <c r="JG332" s="32"/>
      <c r="JH332" s="32"/>
      <c r="JI332" s="32"/>
      <c r="JJ332" s="32"/>
      <c r="JK332" s="32"/>
      <c r="JL332" s="32"/>
      <c r="JM332" s="32"/>
      <c r="JN332" s="32"/>
      <c r="JO332" s="32"/>
      <c r="JP332" s="32"/>
      <c r="JQ332" s="32"/>
      <c r="JR332" s="32"/>
      <c r="JS332" s="32"/>
      <c r="JT332" s="32"/>
      <c r="JU332" s="32"/>
      <c r="JV332" s="32"/>
      <c r="JW332" s="32"/>
      <c r="JX332" s="32"/>
      <c r="JY332" s="32"/>
      <c r="JZ332" s="32"/>
      <c r="KA332" s="32"/>
      <c r="KB332" s="32"/>
      <c r="KC332" s="32"/>
      <c r="KD332" s="32"/>
      <c r="KE332" s="32"/>
      <c r="KF332" s="32"/>
      <c r="KG332" s="32"/>
      <c r="KH332" s="32"/>
      <c r="KI332" s="32"/>
      <c r="KJ332" s="32"/>
      <c r="KK332" s="32"/>
      <c r="KL332" s="32"/>
      <c r="KM332" s="32"/>
      <c r="KN332" s="32"/>
      <c r="KO332" s="32"/>
      <c r="KP332" s="32"/>
      <c r="KQ332" s="32"/>
      <c r="KR332" s="32"/>
      <c r="KS332" s="32"/>
      <c r="KT332" s="32"/>
      <c r="KU332" s="32"/>
      <c r="KV332" s="32"/>
      <c r="KW332" s="32"/>
      <c r="KX332" s="32"/>
      <c r="KY332" s="32"/>
      <c r="KZ332" s="32"/>
      <c r="LA332" s="32"/>
      <c r="LB332" s="32"/>
      <c r="LC332" s="32"/>
      <c r="LD332" s="32"/>
      <c r="LE332" s="32"/>
      <c r="LF332" s="32"/>
      <c r="LG332" s="32"/>
      <c r="LH332" s="32"/>
      <c r="LI332" s="32"/>
      <c r="LJ332" s="32"/>
      <c r="LK332" s="32"/>
      <c r="LL332" s="32"/>
      <c r="LM332" s="32"/>
      <c r="LN332" s="32"/>
      <c r="LO332" s="32"/>
      <c r="LP332" s="32"/>
      <c r="LQ332" s="32"/>
      <c r="LR332" s="32"/>
      <c r="LS332" s="32"/>
      <c r="LT332" s="32"/>
      <c r="LU332" s="32"/>
      <c r="LV332" s="32"/>
      <c r="LW332" s="32"/>
      <c r="LX332" s="32"/>
      <c r="LY332" s="32"/>
      <c r="LZ332" s="32"/>
      <c r="MA332" s="32"/>
      <c r="MB332" s="32"/>
      <c r="MC332" s="32"/>
      <c r="MD332" s="32"/>
      <c r="ME332" s="32"/>
      <c r="MF332" s="32"/>
      <c r="MG332" s="32"/>
      <c r="MH332" s="32"/>
      <c r="MI332" s="32"/>
      <c r="MJ332" s="32"/>
      <c r="MK332" s="32"/>
      <c r="ML332" s="32"/>
      <c r="MM332" s="32"/>
      <c r="MN332" s="32"/>
      <c r="MO332" s="32"/>
      <c r="MP332" s="32"/>
      <c r="MQ332" s="32"/>
      <c r="MR332" s="32"/>
      <c r="MS332" s="32"/>
      <c r="MT332" s="32"/>
      <c r="MU332" s="32"/>
      <c r="MV332" s="32"/>
      <c r="MW332" s="32"/>
      <c r="MX332" s="32"/>
      <c r="MY332" s="32"/>
      <c r="MZ332" s="32"/>
      <c r="NA332" s="32"/>
      <c r="NB332" s="32"/>
      <c r="NC332" s="32"/>
      <c r="ND332" s="32"/>
      <c r="NE332" s="32"/>
      <c r="NF332" s="32"/>
      <c r="NG332" s="32"/>
      <c r="NH332" s="32"/>
      <c r="NI332" s="32"/>
      <c r="NJ332" s="32"/>
      <c r="NK332" s="32"/>
      <c r="NL332" s="32"/>
      <c r="NM332" s="32"/>
      <c r="NN332" s="32"/>
      <c r="NO332" s="32"/>
      <c r="NP332" s="32"/>
      <c r="NQ332" s="32"/>
      <c r="NR332" s="32"/>
      <c r="NS332" s="32"/>
      <c r="NT332" s="32"/>
      <c r="NU332" s="32"/>
      <c r="NV332" s="32"/>
      <c r="NW332" s="32"/>
      <c r="NX332" s="32"/>
      <c r="NY332" s="32"/>
      <c r="NZ332" s="32"/>
      <c r="OA332" s="32"/>
      <c r="OB332" s="32"/>
      <c r="OC332" s="32"/>
      <c r="OD332" s="32"/>
      <c r="OE332" s="32"/>
      <c r="OF332" s="32"/>
      <c r="OG332" s="32"/>
      <c r="OH332" s="32"/>
      <c r="OI332" s="32"/>
      <c r="OJ332" s="32"/>
      <c r="OK332" s="32"/>
      <c r="OL332" s="32"/>
      <c r="OM332" s="32"/>
      <c r="ON332" s="32"/>
      <c r="OO332" s="32"/>
      <c r="OP332" s="32"/>
      <c r="OQ332" s="32"/>
      <c r="OR332" s="32"/>
      <c r="OS332" s="32"/>
      <c r="OT332" s="32"/>
      <c r="OU332" s="32"/>
      <c r="OV332" s="32"/>
      <c r="OW332" s="32"/>
      <c r="OX332" s="32"/>
      <c r="OY332" s="32"/>
      <c r="OZ332" s="32"/>
      <c r="PA332" s="32"/>
      <c r="PB332" s="32"/>
      <c r="PC332" s="32"/>
      <c r="PD332" s="32"/>
      <c r="PE332" s="32"/>
      <c r="PF332" s="32"/>
      <c r="PG332" s="32"/>
      <c r="PH332" s="32"/>
      <c r="PI332" s="32"/>
      <c r="PJ332" s="32"/>
      <c r="PK332" s="32"/>
      <c r="PL332" s="32"/>
      <c r="PM332" s="32"/>
      <c r="PN332" s="32"/>
      <c r="PO332" s="32"/>
      <c r="PP332" s="32"/>
      <c r="PQ332" s="32"/>
      <c r="PR332" s="32"/>
      <c r="PS332" s="32"/>
      <c r="PT332" s="32"/>
      <c r="PU332" s="32"/>
      <c r="PV332" s="32"/>
      <c r="PW332" s="32"/>
      <c r="PX332" s="32"/>
      <c r="PY332" s="32"/>
      <c r="PZ332" s="32"/>
      <c r="QA332" s="32"/>
      <c r="QB332" s="32"/>
      <c r="QC332" s="32"/>
      <c r="QD332" s="32"/>
      <c r="QE332" s="32"/>
      <c r="QF332" s="32"/>
      <c r="QG332" s="32"/>
      <c r="QH332" s="32"/>
      <c r="QI332" s="32"/>
      <c r="QJ332" s="32"/>
      <c r="QK332" s="32"/>
      <c r="QL332" s="32"/>
      <c r="QM332" s="32"/>
      <c r="QN332" s="32"/>
      <c r="QO332" s="32"/>
      <c r="QP332" s="32"/>
      <c r="QQ332" s="32"/>
      <c r="QR332" s="32"/>
      <c r="QS332" s="32"/>
      <c r="QT332" s="32"/>
      <c r="QU332" s="32"/>
      <c r="QV332" s="32"/>
      <c r="QW332" s="32"/>
      <c r="QX332" s="32"/>
      <c r="QY332" s="32"/>
      <c r="QZ332" s="32"/>
      <c r="RA332" s="32"/>
      <c r="RB332" s="32"/>
      <c r="RC332" s="32"/>
      <c r="RD332" s="32"/>
      <c r="RE332" s="32"/>
      <c r="RF332" s="32"/>
      <c r="RG332" s="32"/>
      <c r="RH332" s="32"/>
      <c r="RI332" s="32"/>
      <c r="RJ332" s="32"/>
      <c r="RK332" s="32"/>
      <c r="RL332" s="32"/>
      <c r="RM332" s="32"/>
      <c r="RN332" s="32"/>
      <c r="RO332" s="32"/>
      <c r="RP332" s="32"/>
      <c r="RQ332" s="32"/>
      <c r="RR332" s="32"/>
      <c r="RS332" s="32"/>
      <c r="RT332" s="32"/>
      <c r="RU332" s="32"/>
      <c r="RV332" s="32"/>
      <c r="RW332" s="32"/>
      <c r="RX332" s="32"/>
      <c r="RY332" s="32"/>
      <c r="RZ332" s="32"/>
      <c r="SA332" s="32"/>
      <c r="SB332" s="32"/>
      <c r="SC332" s="32"/>
      <c r="SD332" s="32"/>
      <c r="SE332" s="32"/>
      <c r="SF332" s="32"/>
      <c r="SG332" s="32"/>
      <c r="SH332" s="32"/>
      <c r="SI332" s="32"/>
      <c r="SJ332" s="32"/>
      <c r="SK332" s="32"/>
      <c r="SL332" s="32"/>
      <c r="SM332" s="32"/>
      <c r="SN332" s="32"/>
      <c r="SO332" s="32"/>
      <c r="SP332" s="32"/>
      <c r="SQ332" s="32"/>
      <c r="SR332" s="32"/>
      <c r="SS332" s="32"/>
      <c r="ST332" s="32"/>
      <c r="SU332" s="32"/>
      <c r="SV332" s="32"/>
      <c r="SW332" s="32"/>
      <c r="SX332" s="32"/>
      <c r="SY332" s="32"/>
      <c r="SZ332" s="32"/>
      <c r="TA332" s="32"/>
      <c r="TB332" s="32"/>
      <c r="TC332" s="32"/>
      <c r="TD332" s="32"/>
      <c r="TE332" s="32"/>
    </row>
    <row r="333" spans="1:525" s="34" customFormat="1" ht="35.25" customHeight="1" x14ac:dyDescent="0.25">
      <c r="A333" s="84" t="s">
        <v>207</v>
      </c>
      <c r="B333" s="93"/>
      <c r="C333" s="93"/>
      <c r="D333" s="68" t="s">
        <v>41</v>
      </c>
      <c r="E333" s="121">
        <f>E334</f>
        <v>4573900</v>
      </c>
      <c r="F333" s="121">
        <f t="shared" si="179"/>
        <v>4573900</v>
      </c>
      <c r="G333" s="121">
        <f t="shared" si="179"/>
        <v>3466200</v>
      </c>
      <c r="H333" s="121">
        <f t="shared" si="179"/>
        <v>99600</v>
      </c>
      <c r="I333" s="121">
        <f t="shared" si="179"/>
        <v>0</v>
      </c>
      <c r="J333" s="121">
        <f t="shared" si="179"/>
        <v>0</v>
      </c>
      <c r="K333" s="121">
        <f t="shared" si="180"/>
        <v>0</v>
      </c>
      <c r="L333" s="121">
        <f t="shared" si="181"/>
        <v>0</v>
      </c>
      <c r="M333" s="121">
        <f t="shared" si="182"/>
        <v>0</v>
      </c>
      <c r="N333" s="121">
        <f t="shared" si="183"/>
        <v>0</v>
      </c>
      <c r="O333" s="121">
        <f t="shared" si="184"/>
        <v>0</v>
      </c>
      <c r="P333" s="121">
        <f t="shared" si="184"/>
        <v>4573900</v>
      </c>
      <c r="Q333" s="232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  <c r="SQ333" s="33"/>
      <c r="SR333" s="33"/>
      <c r="SS333" s="33"/>
      <c r="ST333" s="33"/>
      <c r="SU333" s="33"/>
      <c r="SV333" s="33"/>
      <c r="SW333" s="33"/>
      <c r="SX333" s="33"/>
      <c r="SY333" s="33"/>
      <c r="SZ333" s="33"/>
      <c r="TA333" s="33"/>
      <c r="TB333" s="33"/>
      <c r="TC333" s="33"/>
      <c r="TD333" s="33"/>
      <c r="TE333" s="33"/>
    </row>
    <row r="334" spans="1:525" s="22" customFormat="1" ht="49.5" customHeight="1" x14ac:dyDescent="0.25">
      <c r="A334" s="56" t="s">
        <v>208</v>
      </c>
      <c r="B334" s="82" t="str">
        <f>'дод 9'!A17</f>
        <v>0160</v>
      </c>
      <c r="C334" s="82" t="str">
        <f>'дод 9'!B17</f>
        <v>0111</v>
      </c>
      <c r="D334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34" s="122">
        <f>F334+I334</f>
        <v>4573900</v>
      </c>
      <c r="F334" s="122">
        <v>4573900</v>
      </c>
      <c r="G334" s="122">
        <v>3466200</v>
      </c>
      <c r="H334" s="122">
        <v>99600</v>
      </c>
      <c r="I334" s="122"/>
      <c r="J334" s="122">
        <f>L334+O334</f>
        <v>0</v>
      </c>
      <c r="K334" s="122"/>
      <c r="L334" s="122"/>
      <c r="M334" s="122"/>
      <c r="N334" s="122"/>
      <c r="O334" s="122"/>
      <c r="P334" s="122">
        <f>E334+J334</f>
        <v>4573900</v>
      </c>
      <c r="Q334" s="232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  <c r="IW334" s="23"/>
      <c r="IX334" s="23"/>
      <c r="IY334" s="23"/>
      <c r="IZ334" s="23"/>
      <c r="JA334" s="23"/>
      <c r="JB334" s="23"/>
      <c r="JC334" s="23"/>
      <c r="JD334" s="23"/>
      <c r="JE334" s="23"/>
      <c r="JF334" s="23"/>
      <c r="JG334" s="23"/>
      <c r="JH334" s="23"/>
      <c r="JI334" s="23"/>
      <c r="JJ334" s="23"/>
      <c r="JK334" s="23"/>
      <c r="JL334" s="23"/>
      <c r="JM334" s="23"/>
      <c r="JN334" s="23"/>
      <c r="JO334" s="23"/>
      <c r="JP334" s="23"/>
      <c r="JQ334" s="23"/>
      <c r="JR334" s="23"/>
      <c r="JS334" s="23"/>
      <c r="JT334" s="23"/>
      <c r="JU334" s="23"/>
      <c r="JV334" s="23"/>
      <c r="JW334" s="23"/>
      <c r="JX334" s="23"/>
      <c r="JY334" s="23"/>
      <c r="JZ334" s="23"/>
      <c r="KA334" s="23"/>
      <c r="KB334" s="23"/>
      <c r="KC334" s="23"/>
      <c r="KD334" s="23"/>
      <c r="KE334" s="23"/>
      <c r="KF334" s="23"/>
      <c r="KG334" s="23"/>
      <c r="KH334" s="23"/>
      <c r="KI334" s="23"/>
      <c r="KJ334" s="23"/>
      <c r="KK334" s="23"/>
      <c r="KL334" s="23"/>
      <c r="KM334" s="23"/>
      <c r="KN334" s="23"/>
      <c r="KO334" s="23"/>
      <c r="KP334" s="23"/>
      <c r="KQ334" s="23"/>
      <c r="KR334" s="23"/>
      <c r="KS334" s="23"/>
      <c r="KT334" s="23"/>
      <c r="KU334" s="23"/>
      <c r="KV334" s="23"/>
      <c r="KW334" s="23"/>
      <c r="KX334" s="23"/>
      <c r="KY334" s="23"/>
      <c r="KZ334" s="23"/>
      <c r="LA334" s="23"/>
      <c r="LB334" s="23"/>
      <c r="LC334" s="23"/>
      <c r="LD334" s="23"/>
      <c r="LE334" s="23"/>
      <c r="LF334" s="23"/>
      <c r="LG334" s="23"/>
      <c r="LH334" s="23"/>
      <c r="LI334" s="23"/>
      <c r="LJ334" s="23"/>
      <c r="LK334" s="23"/>
      <c r="LL334" s="23"/>
      <c r="LM334" s="23"/>
      <c r="LN334" s="23"/>
      <c r="LO334" s="23"/>
      <c r="LP334" s="23"/>
      <c r="LQ334" s="23"/>
      <c r="LR334" s="23"/>
      <c r="LS334" s="23"/>
      <c r="LT334" s="23"/>
      <c r="LU334" s="23"/>
      <c r="LV334" s="23"/>
      <c r="LW334" s="23"/>
      <c r="LX334" s="23"/>
      <c r="LY334" s="23"/>
      <c r="LZ334" s="23"/>
      <c r="MA334" s="23"/>
      <c r="MB334" s="23"/>
      <c r="MC334" s="23"/>
      <c r="MD334" s="23"/>
      <c r="ME334" s="23"/>
      <c r="MF334" s="23"/>
      <c r="MG334" s="23"/>
      <c r="MH334" s="23"/>
      <c r="MI334" s="23"/>
      <c r="MJ334" s="23"/>
      <c r="MK334" s="23"/>
      <c r="ML334" s="23"/>
      <c r="MM334" s="23"/>
      <c r="MN334" s="23"/>
      <c r="MO334" s="23"/>
      <c r="MP334" s="23"/>
      <c r="MQ334" s="23"/>
      <c r="MR334" s="23"/>
      <c r="MS334" s="23"/>
      <c r="MT334" s="23"/>
      <c r="MU334" s="23"/>
      <c r="MV334" s="23"/>
      <c r="MW334" s="23"/>
      <c r="MX334" s="23"/>
      <c r="MY334" s="23"/>
      <c r="MZ334" s="23"/>
      <c r="NA334" s="23"/>
      <c r="NB334" s="23"/>
      <c r="NC334" s="23"/>
      <c r="ND334" s="23"/>
      <c r="NE334" s="23"/>
      <c r="NF334" s="23"/>
      <c r="NG334" s="23"/>
      <c r="NH334" s="23"/>
      <c r="NI334" s="23"/>
      <c r="NJ334" s="23"/>
      <c r="NK334" s="23"/>
      <c r="NL334" s="23"/>
      <c r="NM334" s="23"/>
      <c r="NN334" s="23"/>
      <c r="NO334" s="23"/>
      <c r="NP334" s="23"/>
      <c r="NQ334" s="23"/>
      <c r="NR334" s="23"/>
      <c r="NS334" s="23"/>
      <c r="NT334" s="23"/>
      <c r="NU334" s="23"/>
      <c r="NV334" s="23"/>
      <c r="NW334" s="23"/>
      <c r="NX334" s="23"/>
      <c r="NY334" s="23"/>
      <c r="NZ334" s="23"/>
      <c r="OA334" s="23"/>
      <c r="OB334" s="23"/>
      <c r="OC334" s="23"/>
      <c r="OD334" s="23"/>
      <c r="OE334" s="23"/>
      <c r="OF334" s="23"/>
      <c r="OG334" s="23"/>
      <c r="OH334" s="23"/>
      <c r="OI334" s="23"/>
      <c r="OJ334" s="23"/>
      <c r="OK334" s="23"/>
      <c r="OL334" s="23"/>
      <c r="OM334" s="23"/>
      <c r="ON334" s="23"/>
      <c r="OO334" s="23"/>
      <c r="OP334" s="23"/>
      <c r="OQ334" s="23"/>
      <c r="OR334" s="23"/>
      <c r="OS334" s="23"/>
      <c r="OT334" s="23"/>
      <c r="OU334" s="23"/>
      <c r="OV334" s="23"/>
      <c r="OW334" s="23"/>
      <c r="OX334" s="23"/>
      <c r="OY334" s="23"/>
      <c r="OZ334" s="23"/>
      <c r="PA334" s="23"/>
      <c r="PB334" s="23"/>
      <c r="PC334" s="23"/>
      <c r="PD334" s="23"/>
      <c r="PE334" s="23"/>
      <c r="PF334" s="23"/>
      <c r="PG334" s="23"/>
      <c r="PH334" s="23"/>
      <c r="PI334" s="23"/>
      <c r="PJ334" s="23"/>
      <c r="PK334" s="23"/>
      <c r="PL334" s="23"/>
      <c r="PM334" s="23"/>
      <c r="PN334" s="23"/>
      <c r="PO334" s="23"/>
      <c r="PP334" s="23"/>
      <c r="PQ334" s="23"/>
      <c r="PR334" s="23"/>
      <c r="PS334" s="23"/>
      <c r="PT334" s="23"/>
      <c r="PU334" s="23"/>
      <c r="PV334" s="23"/>
      <c r="PW334" s="23"/>
      <c r="PX334" s="23"/>
      <c r="PY334" s="23"/>
      <c r="PZ334" s="23"/>
      <c r="QA334" s="23"/>
      <c r="QB334" s="23"/>
      <c r="QC334" s="23"/>
      <c r="QD334" s="23"/>
      <c r="QE334" s="23"/>
      <c r="QF334" s="23"/>
      <c r="QG334" s="23"/>
      <c r="QH334" s="23"/>
      <c r="QI334" s="23"/>
      <c r="QJ334" s="23"/>
      <c r="QK334" s="23"/>
      <c r="QL334" s="23"/>
      <c r="QM334" s="23"/>
      <c r="QN334" s="23"/>
      <c r="QO334" s="23"/>
      <c r="QP334" s="23"/>
      <c r="QQ334" s="23"/>
      <c r="QR334" s="23"/>
      <c r="QS334" s="23"/>
      <c r="QT334" s="23"/>
      <c r="QU334" s="23"/>
      <c r="QV334" s="23"/>
      <c r="QW334" s="23"/>
      <c r="QX334" s="23"/>
      <c r="QY334" s="23"/>
      <c r="QZ334" s="23"/>
      <c r="RA334" s="23"/>
      <c r="RB334" s="23"/>
      <c r="RC334" s="23"/>
      <c r="RD334" s="23"/>
      <c r="RE334" s="23"/>
      <c r="RF334" s="23"/>
      <c r="RG334" s="23"/>
      <c r="RH334" s="23"/>
      <c r="RI334" s="23"/>
      <c r="RJ334" s="23"/>
      <c r="RK334" s="23"/>
      <c r="RL334" s="23"/>
      <c r="RM334" s="23"/>
      <c r="RN334" s="23"/>
      <c r="RO334" s="23"/>
      <c r="RP334" s="23"/>
      <c r="RQ334" s="23"/>
      <c r="RR334" s="23"/>
      <c r="RS334" s="23"/>
      <c r="RT334" s="23"/>
      <c r="RU334" s="23"/>
      <c r="RV334" s="23"/>
      <c r="RW334" s="23"/>
      <c r="RX334" s="23"/>
      <c r="RY334" s="23"/>
      <c r="RZ334" s="23"/>
      <c r="SA334" s="23"/>
      <c r="SB334" s="23"/>
      <c r="SC334" s="23"/>
      <c r="SD334" s="23"/>
      <c r="SE334" s="23"/>
      <c r="SF334" s="23"/>
      <c r="SG334" s="23"/>
      <c r="SH334" s="23"/>
      <c r="SI334" s="23"/>
      <c r="SJ334" s="23"/>
      <c r="SK334" s="23"/>
      <c r="SL334" s="23"/>
      <c r="SM334" s="23"/>
      <c r="SN334" s="23"/>
      <c r="SO334" s="23"/>
      <c r="SP334" s="23"/>
      <c r="SQ334" s="23"/>
      <c r="SR334" s="23"/>
      <c r="SS334" s="23"/>
      <c r="ST334" s="23"/>
      <c r="SU334" s="23"/>
      <c r="SV334" s="23"/>
      <c r="SW334" s="23"/>
      <c r="SX334" s="23"/>
      <c r="SY334" s="23"/>
      <c r="SZ334" s="23"/>
      <c r="TA334" s="23"/>
      <c r="TB334" s="23"/>
      <c r="TC334" s="23"/>
      <c r="TD334" s="23"/>
      <c r="TE334" s="23"/>
    </row>
    <row r="335" spans="1:525" s="27" customFormat="1" ht="33.75" customHeight="1" x14ac:dyDescent="0.25">
      <c r="A335" s="94" t="s">
        <v>210</v>
      </c>
      <c r="B335" s="96"/>
      <c r="C335" s="96"/>
      <c r="D335" s="91" t="s">
        <v>38</v>
      </c>
      <c r="E335" s="120">
        <f>E336</f>
        <v>2935400</v>
      </c>
      <c r="F335" s="120">
        <f t="shared" ref="F335:J335" si="185">F336</f>
        <v>2935400</v>
      </c>
      <c r="G335" s="120">
        <f t="shared" si="185"/>
        <v>2161900</v>
      </c>
      <c r="H335" s="120">
        <f t="shared" si="185"/>
        <v>209200</v>
      </c>
      <c r="I335" s="120">
        <f t="shared" si="185"/>
        <v>0</v>
      </c>
      <c r="J335" s="120">
        <f t="shared" si="185"/>
        <v>0</v>
      </c>
      <c r="K335" s="120">
        <f t="shared" ref="K335" si="186">K336</f>
        <v>0</v>
      </c>
      <c r="L335" s="120">
        <f t="shared" ref="L335" si="187">L336</f>
        <v>0</v>
      </c>
      <c r="M335" s="120">
        <f t="shared" ref="M335" si="188">M336</f>
        <v>0</v>
      </c>
      <c r="N335" s="120">
        <f t="shared" ref="N335" si="189">N336</f>
        <v>0</v>
      </c>
      <c r="O335" s="120">
        <f t="shared" ref="O335" si="190">O336</f>
        <v>0</v>
      </c>
      <c r="P335" s="120">
        <f>P336</f>
        <v>2935400</v>
      </c>
      <c r="Q335" s="2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</row>
    <row r="336" spans="1:525" s="34" customFormat="1" ht="32.25" customHeight="1" x14ac:dyDescent="0.25">
      <c r="A336" s="84" t="s">
        <v>211</v>
      </c>
      <c r="B336" s="93"/>
      <c r="C336" s="93"/>
      <c r="D336" s="68" t="s">
        <v>38</v>
      </c>
      <c r="E336" s="121">
        <f>E337+E338++E339+E340+E341+E342</f>
        <v>2935400</v>
      </c>
      <c r="F336" s="121">
        <f t="shared" ref="F336:P336" si="191">F337+F338++F339+F340+F341+F342</f>
        <v>2935400</v>
      </c>
      <c r="G336" s="121">
        <f t="shared" si="191"/>
        <v>2161900</v>
      </c>
      <c r="H336" s="121">
        <f t="shared" si="191"/>
        <v>209200</v>
      </c>
      <c r="I336" s="121">
        <f t="shared" si="191"/>
        <v>0</v>
      </c>
      <c r="J336" s="121">
        <f t="shared" si="191"/>
        <v>0</v>
      </c>
      <c r="K336" s="121">
        <f>K337+K338++K339+K340+K341+K342</f>
        <v>0</v>
      </c>
      <c r="L336" s="121">
        <f t="shared" si="191"/>
        <v>0</v>
      </c>
      <c r="M336" s="121">
        <f t="shared" si="191"/>
        <v>0</v>
      </c>
      <c r="N336" s="121">
        <f t="shared" si="191"/>
        <v>0</v>
      </c>
      <c r="O336" s="121">
        <f t="shared" si="191"/>
        <v>0</v>
      </c>
      <c r="P336" s="121">
        <f t="shared" si="191"/>
        <v>2935400</v>
      </c>
      <c r="Q336" s="187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  <c r="IS336" s="33"/>
      <c r="IT336" s="33"/>
      <c r="IU336" s="33"/>
      <c r="IV336" s="33"/>
      <c r="IW336" s="33"/>
      <c r="IX336" s="33"/>
      <c r="IY336" s="33"/>
      <c r="IZ336" s="33"/>
      <c r="JA336" s="33"/>
      <c r="JB336" s="33"/>
      <c r="JC336" s="33"/>
      <c r="JD336" s="33"/>
      <c r="JE336" s="33"/>
      <c r="JF336" s="33"/>
      <c r="JG336" s="33"/>
      <c r="JH336" s="33"/>
      <c r="JI336" s="33"/>
      <c r="JJ336" s="33"/>
      <c r="JK336" s="33"/>
      <c r="JL336" s="33"/>
      <c r="JM336" s="33"/>
      <c r="JN336" s="33"/>
      <c r="JO336" s="33"/>
      <c r="JP336" s="33"/>
      <c r="JQ336" s="33"/>
      <c r="JR336" s="33"/>
      <c r="JS336" s="33"/>
      <c r="JT336" s="33"/>
      <c r="JU336" s="33"/>
      <c r="JV336" s="33"/>
      <c r="JW336" s="33"/>
      <c r="JX336" s="33"/>
      <c r="JY336" s="33"/>
      <c r="JZ336" s="33"/>
      <c r="KA336" s="33"/>
      <c r="KB336" s="33"/>
      <c r="KC336" s="33"/>
      <c r="KD336" s="33"/>
      <c r="KE336" s="33"/>
      <c r="KF336" s="33"/>
      <c r="KG336" s="33"/>
      <c r="KH336" s="33"/>
      <c r="KI336" s="33"/>
      <c r="KJ336" s="33"/>
      <c r="KK336" s="33"/>
      <c r="KL336" s="33"/>
      <c r="KM336" s="33"/>
      <c r="KN336" s="33"/>
      <c r="KO336" s="33"/>
      <c r="KP336" s="33"/>
      <c r="KQ336" s="33"/>
      <c r="KR336" s="33"/>
      <c r="KS336" s="33"/>
      <c r="KT336" s="33"/>
      <c r="KU336" s="33"/>
      <c r="KV336" s="33"/>
      <c r="KW336" s="33"/>
      <c r="KX336" s="33"/>
      <c r="KY336" s="33"/>
      <c r="KZ336" s="33"/>
      <c r="LA336" s="33"/>
      <c r="LB336" s="33"/>
      <c r="LC336" s="33"/>
      <c r="LD336" s="33"/>
      <c r="LE336" s="33"/>
      <c r="LF336" s="33"/>
      <c r="LG336" s="33"/>
      <c r="LH336" s="33"/>
      <c r="LI336" s="33"/>
      <c r="LJ336" s="33"/>
      <c r="LK336" s="33"/>
      <c r="LL336" s="33"/>
      <c r="LM336" s="33"/>
      <c r="LN336" s="33"/>
      <c r="LO336" s="33"/>
      <c r="LP336" s="33"/>
      <c r="LQ336" s="33"/>
      <c r="LR336" s="33"/>
      <c r="LS336" s="33"/>
      <c r="LT336" s="33"/>
      <c r="LU336" s="33"/>
      <c r="LV336" s="33"/>
      <c r="LW336" s="33"/>
      <c r="LX336" s="33"/>
      <c r="LY336" s="33"/>
      <c r="LZ336" s="33"/>
      <c r="MA336" s="33"/>
      <c r="MB336" s="33"/>
      <c r="MC336" s="33"/>
      <c r="MD336" s="33"/>
      <c r="ME336" s="33"/>
      <c r="MF336" s="33"/>
      <c r="MG336" s="33"/>
      <c r="MH336" s="33"/>
      <c r="MI336" s="33"/>
      <c r="MJ336" s="33"/>
      <c r="MK336" s="33"/>
      <c r="ML336" s="33"/>
      <c r="MM336" s="33"/>
      <c r="MN336" s="33"/>
      <c r="MO336" s="33"/>
      <c r="MP336" s="33"/>
      <c r="MQ336" s="33"/>
      <c r="MR336" s="33"/>
      <c r="MS336" s="33"/>
      <c r="MT336" s="33"/>
      <c r="MU336" s="33"/>
      <c r="MV336" s="33"/>
      <c r="MW336" s="33"/>
      <c r="MX336" s="33"/>
      <c r="MY336" s="33"/>
      <c r="MZ336" s="33"/>
      <c r="NA336" s="33"/>
      <c r="NB336" s="33"/>
      <c r="NC336" s="33"/>
      <c r="ND336" s="33"/>
      <c r="NE336" s="33"/>
      <c r="NF336" s="33"/>
      <c r="NG336" s="33"/>
      <c r="NH336" s="33"/>
      <c r="NI336" s="33"/>
      <c r="NJ336" s="33"/>
      <c r="NK336" s="33"/>
      <c r="NL336" s="33"/>
      <c r="NM336" s="33"/>
      <c r="NN336" s="33"/>
      <c r="NO336" s="33"/>
      <c r="NP336" s="33"/>
      <c r="NQ336" s="33"/>
      <c r="NR336" s="33"/>
      <c r="NS336" s="33"/>
      <c r="NT336" s="33"/>
      <c r="NU336" s="33"/>
      <c r="NV336" s="33"/>
      <c r="NW336" s="33"/>
      <c r="NX336" s="33"/>
      <c r="NY336" s="33"/>
      <c r="NZ336" s="33"/>
      <c r="OA336" s="33"/>
      <c r="OB336" s="33"/>
      <c r="OC336" s="33"/>
      <c r="OD336" s="33"/>
      <c r="OE336" s="33"/>
      <c r="OF336" s="33"/>
      <c r="OG336" s="33"/>
      <c r="OH336" s="33"/>
      <c r="OI336" s="33"/>
      <c r="OJ336" s="33"/>
      <c r="OK336" s="33"/>
      <c r="OL336" s="33"/>
      <c r="OM336" s="33"/>
      <c r="ON336" s="33"/>
      <c r="OO336" s="33"/>
      <c r="OP336" s="33"/>
      <c r="OQ336" s="33"/>
      <c r="OR336" s="33"/>
      <c r="OS336" s="33"/>
      <c r="OT336" s="33"/>
      <c r="OU336" s="33"/>
      <c r="OV336" s="33"/>
      <c r="OW336" s="33"/>
      <c r="OX336" s="33"/>
      <c r="OY336" s="33"/>
      <c r="OZ336" s="33"/>
      <c r="PA336" s="33"/>
      <c r="PB336" s="33"/>
      <c r="PC336" s="33"/>
      <c r="PD336" s="33"/>
      <c r="PE336" s="33"/>
      <c r="PF336" s="33"/>
      <c r="PG336" s="33"/>
      <c r="PH336" s="33"/>
      <c r="PI336" s="33"/>
      <c r="PJ336" s="33"/>
      <c r="PK336" s="33"/>
      <c r="PL336" s="33"/>
      <c r="PM336" s="33"/>
      <c r="PN336" s="33"/>
      <c r="PO336" s="33"/>
      <c r="PP336" s="33"/>
      <c r="PQ336" s="33"/>
      <c r="PR336" s="33"/>
      <c r="PS336" s="33"/>
      <c r="PT336" s="33"/>
      <c r="PU336" s="33"/>
      <c r="PV336" s="33"/>
      <c r="PW336" s="33"/>
      <c r="PX336" s="33"/>
      <c r="PY336" s="33"/>
      <c r="PZ336" s="33"/>
      <c r="QA336" s="33"/>
      <c r="QB336" s="33"/>
      <c r="QC336" s="33"/>
      <c r="QD336" s="33"/>
      <c r="QE336" s="33"/>
      <c r="QF336" s="33"/>
      <c r="QG336" s="33"/>
      <c r="QH336" s="33"/>
      <c r="QI336" s="33"/>
      <c r="QJ336" s="33"/>
      <c r="QK336" s="33"/>
      <c r="QL336" s="33"/>
      <c r="QM336" s="33"/>
      <c r="QN336" s="33"/>
      <c r="QO336" s="33"/>
      <c r="QP336" s="33"/>
      <c r="QQ336" s="33"/>
      <c r="QR336" s="33"/>
      <c r="QS336" s="33"/>
      <c r="QT336" s="33"/>
      <c r="QU336" s="33"/>
      <c r="QV336" s="33"/>
      <c r="QW336" s="33"/>
      <c r="QX336" s="33"/>
      <c r="QY336" s="33"/>
      <c r="QZ336" s="33"/>
      <c r="RA336" s="33"/>
      <c r="RB336" s="33"/>
      <c r="RC336" s="33"/>
      <c r="RD336" s="33"/>
      <c r="RE336" s="33"/>
      <c r="RF336" s="33"/>
      <c r="RG336" s="33"/>
      <c r="RH336" s="33"/>
      <c r="RI336" s="33"/>
      <c r="RJ336" s="33"/>
      <c r="RK336" s="33"/>
      <c r="RL336" s="33"/>
      <c r="RM336" s="33"/>
      <c r="RN336" s="33"/>
      <c r="RO336" s="33"/>
      <c r="RP336" s="33"/>
      <c r="RQ336" s="33"/>
      <c r="RR336" s="33"/>
      <c r="RS336" s="33"/>
      <c r="RT336" s="33"/>
      <c r="RU336" s="33"/>
      <c r="RV336" s="33"/>
      <c r="RW336" s="33"/>
      <c r="RX336" s="33"/>
      <c r="RY336" s="33"/>
      <c r="RZ336" s="33"/>
      <c r="SA336" s="33"/>
      <c r="SB336" s="33"/>
      <c r="SC336" s="33"/>
      <c r="SD336" s="33"/>
      <c r="SE336" s="33"/>
      <c r="SF336" s="33"/>
      <c r="SG336" s="33"/>
      <c r="SH336" s="33"/>
      <c r="SI336" s="33"/>
      <c r="SJ336" s="33"/>
      <c r="SK336" s="33"/>
      <c r="SL336" s="33"/>
      <c r="SM336" s="33"/>
      <c r="SN336" s="33"/>
      <c r="SO336" s="33"/>
      <c r="SP336" s="33"/>
      <c r="SQ336" s="33"/>
      <c r="SR336" s="33"/>
      <c r="SS336" s="33"/>
      <c r="ST336" s="33"/>
      <c r="SU336" s="33"/>
      <c r="SV336" s="33"/>
      <c r="SW336" s="33"/>
      <c r="SX336" s="33"/>
      <c r="SY336" s="33"/>
      <c r="SZ336" s="33"/>
      <c r="TA336" s="33"/>
      <c r="TB336" s="33"/>
      <c r="TC336" s="33"/>
      <c r="TD336" s="33"/>
      <c r="TE336" s="33"/>
    </row>
    <row r="337" spans="1:525" s="22" customFormat="1" ht="50.25" customHeight="1" x14ac:dyDescent="0.25">
      <c r="A337" s="56" t="s">
        <v>212</v>
      </c>
      <c r="B337" s="82" t="str">
        <f>'дод 9'!A17</f>
        <v>0160</v>
      </c>
      <c r="C337" s="82" t="str">
        <f>'дод 9'!B17</f>
        <v>0111</v>
      </c>
      <c r="D337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37" s="122">
        <f t="shared" ref="E337:E342" si="192">F337+I337</f>
        <v>2935400</v>
      </c>
      <c r="F337" s="122">
        <v>2935400</v>
      </c>
      <c r="G337" s="122">
        <v>2161900</v>
      </c>
      <c r="H337" s="122">
        <v>209200</v>
      </c>
      <c r="I337" s="122"/>
      <c r="J337" s="122">
        <f>L337+O337</f>
        <v>0</v>
      </c>
      <c r="K337" s="122"/>
      <c r="L337" s="122"/>
      <c r="M337" s="122"/>
      <c r="N337" s="122"/>
      <c r="O337" s="122"/>
      <c r="P337" s="122">
        <f t="shared" ref="P337:P342" si="193">E337+J337</f>
        <v>2935400</v>
      </c>
      <c r="Q337" s="187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  <c r="IV337" s="23"/>
      <c r="IW337" s="23"/>
      <c r="IX337" s="23"/>
      <c r="IY337" s="23"/>
      <c r="IZ337" s="23"/>
      <c r="JA337" s="23"/>
      <c r="JB337" s="23"/>
      <c r="JC337" s="23"/>
      <c r="JD337" s="23"/>
      <c r="JE337" s="23"/>
      <c r="JF337" s="23"/>
      <c r="JG337" s="23"/>
      <c r="JH337" s="23"/>
      <c r="JI337" s="23"/>
      <c r="JJ337" s="23"/>
      <c r="JK337" s="23"/>
      <c r="JL337" s="23"/>
      <c r="JM337" s="23"/>
      <c r="JN337" s="23"/>
      <c r="JO337" s="23"/>
      <c r="JP337" s="23"/>
      <c r="JQ337" s="23"/>
      <c r="JR337" s="23"/>
      <c r="JS337" s="23"/>
      <c r="JT337" s="23"/>
      <c r="JU337" s="23"/>
      <c r="JV337" s="23"/>
      <c r="JW337" s="23"/>
      <c r="JX337" s="23"/>
      <c r="JY337" s="23"/>
      <c r="JZ337" s="23"/>
      <c r="KA337" s="23"/>
      <c r="KB337" s="23"/>
      <c r="KC337" s="23"/>
      <c r="KD337" s="23"/>
      <c r="KE337" s="23"/>
      <c r="KF337" s="23"/>
      <c r="KG337" s="23"/>
      <c r="KH337" s="23"/>
      <c r="KI337" s="23"/>
      <c r="KJ337" s="23"/>
      <c r="KK337" s="23"/>
      <c r="KL337" s="23"/>
      <c r="KM337" s="23"/>
      <c r="KN337" s="23"/>
      <c r="KO337" s="23"/>
      <c r="KP337" s="23"/>
      <c r="KQ337" s="23"/>
      <c r="KR337" s="23"/>
      <c r="KS337" s="23"/>
      <c r="KT337" s="23"/>
      <c r="KU337" s="23"/>
      <c r="KV337" s="23"/>
      <c r="KW337" s="23"/>
      <c r="KX337" s="23"/>
      <c r="KY337" s="23"/>
      <c r="KZ337" s="23"/>
      <c r="LA337" s="23"/>
      <c r="LB337" s="23"/>
      <c r="LC337" s="23"/>
      <c r="LD337" s="23"/>
      <c r="LE337" s="23"/>
      <c r="LF337" s="23"/>
      <c r="LG337" s="23"/>
      <c r="LH337" s="23"/>
      <c r="LI337" s="23"/>
      <c r="LJ337" s="23"/>
      <c r="LK337" s="23"/>
      <c r="LL337" s="23"/>
      <c r="LM337" s="23"/>
      <c r="LN337" s="23"/>
      <c r="LO337" s="23"/>
      <c r="LP337" s="23"/>
      <c r="LQ337" s="23"/>
      <c r="LR337" s="23"/>
      <c r="LS337" s="23"/>
      <c r="LT337" s="23"/>
      <c r="LU337" s="23"/>
      <c r="LV337" s="23"/>
      <c r="LW337" s="23"/>
      <c r="LX337" s="23"/>
      <c r="LY337" s="23"/>
      <c r="LZ337" s="23"/>
      <c r="MA337" s="23"/>
      <c r="MB337" s="23"/>
      <c r="MC337" s="23"/>
      <c r="MD337" s="23"/>
      <c r="ME337" s="23"/>
      <c r="MF337" s="23"/>
      <c r="MG337" s="23"/>
      <c r="MH337" s="23"/>
      <c r="MI337" s="23"/>
      <c r="MJ337" s="23"/>
      <c r="MK337" s="23"/>
      <c r="ML337" s="23"/>
      <c r="MM337" s="23"/>
      <c r="MN337" s="23"/>
      <c r="MO337" s="23"/>
      <c r="MP337" s="23"/>
      <c r="MQ337" s="23"/>
      <c r="MR337" s="23"/>
      <c r="MS337" s="23"/>
      <c r="MT337" s="23"/>
      <c r="MU337" s="23"/>
      <c r="MV337" s="23"/>
      <c r="MW337" s="23"/>
      <c r="MX337" s="23"/>
      <c r="MY337" s="23"/>
      <c r="MZ337" s="23"/>
      <c r="NA337" s="23"/>
      <c r="NB337" s="23"/>
      <c r="NC337" s="23"/>
      <c r="ND337" s="23"/>
      <c r="NE337" s="23"/>
      <c r="NF337" s="23"/>
      <c r="NG337" s="23"/>
      <c r="NH337" s="23"/>
      <c r="NI337" s="23"/>
      <c r="NJ337" s="23"/>
      <c r="NK337" s="23"/>
      <c r="NL337" s="23"/>
      <c r="NM337" s="23"/>
      <c r="NN337" s="23"/>
      <c r="NO337" s="23"/>
      <c r="NP337" s="23"/>
      <c r="NQ337" s="23"/>
      <c r="NR337" s="23"/>
      <c r="NS337" s="23"/>
      <c r="NT337" s="23"/>
      <c r="NU337" s="23"/>
      <c r="NV337" s="23"/>
      <c r="NW337" s="23"/>
      <c r="NX337" s="23"/>
      <c r="NY337" s="23"/>
      <c r="NZ337" s="23"/>
      <c r="OA337" s="23"/>
      <c r="OB337" s="23"/>
      <c r="OC337" s="23"/>
      <c r="OD337" s="23"/>
      <c r="OE337" s="23"/>
      <c r="OF337" s="23"/>
      <c r="OG337" s="23"/>
      <c r="OH337" s="23"/>
      <c r="OI337" s="23"/>
      <c r="OJ337" s="23"/>
      <c r="OK337" s="23"/>
      <c r="OL337" s="23"/>
      <c r="OM337" s="23"/>
      <c r="ON337" s="23"/>
      <c r="OO337" s="23"/>
      <c r="OP337" s="23"/>
      <c r="OQ337" s="23"/>
      <c r="OR337" s="23"/>
      <c r="OS337" s="23"/>
      <c r="OT337" s="23"/>
      <c r="OU337" s="23"/>
      <c r="OV337" s="23"/>
      <c r="OW337" s="23"/>
      <c r="OX337" s="23"/>
      <c r="OY337" s="23"/>
      <c r="OZ337" s="23"/>
      <c r="PA337" s="23"/>
      <c r="PB337" s="23"/>
      <c r="PC337" s="23"/>
      <c r="PD337" s="23"/>
      <c r="PE337" s="23"/>
      <c r="PF337" s="23"/>
      <c r="PG337" s="23"/>
      <c r="PH337" s="23"/>
      <c r="PI337" s="23"/>
      <c r="PJ337" s="23"/>
      <c r="PK337" s="23"/>
      <c r="PL337" s="23"/>
      <c r="PM337" s="23"/>
      <c r="PN337" s="23"/>
      <c r="PO337" s="23"/>
      <c r="PP337" s="23"/>
      <c r="PQ337" s="23"/>
      <c r="PR337" s="23"/>
      <c r="PS337" s="23"/>
      <c r="PT337" s="23"/>
      <c r="PU337" s="23"/>
      <c r="PV337" s="23"/>
      <c r="PW337" s="23"/>
      <c r="PX337" s="23"/>
      <c r="PY337" s="23"/>
      <c r="PZ337" s="23"/>
      <c r="QA337" s="23"/>
      <c r="QB337" s="23"/>
      <c r="QC337" s="23"/>
      <c r="QD337" s="23"/>
      <c r="QE337" s="23"/>
      <c r="QF337" s="23"/>
      <c r="QG337" s="23"/>
      <c r="QH337" s="23"/>
      <c r="QI337" s="23"/>
      <c r="QJ337" s="23"/>
      <c r="QK337" s="23"/>
      <c r="QL337" s="23"/>
      <c r="QM337" s="23"/>
      <c r="QN337" s="23"/>
      <c r="QO337" s="23"/>
      <c r="QP337" s="23"/>
      <c r="QQ337" s="23"/>
      <c r="QR337" s="23"/>
      <c r="QS337" s="23"/>
      <c r="QT337" s="23"/>
      <c r="QU337" s="23"/>
      <c r="QV337" s="23"/>
      <c r="QW337" s="23"/>
      <c r="QX337" s="23"/>
      <c r="QY337" s="23"/>
      <c r="QZ337" s="23"/>
      <c r="RA337" s="23"/>
      <c r="RB337" s="23"/>
      <c r="RC337" s="23"/>
      <c r="RD337" s="23"/>
      <c r="RE337" s="23"/>
      <c r="RF337" s="23"/>
      <c r="RG337" s="23"/>
      <c r="RH337" s="23"/>
      <c r="RI337" s="23"/>
      <c r="RJ337" s="23"/>
      <c r="RK337" s="23"/>
      <c r="RL337" s="23"/>
      <c r="RM337" s="23"/>
      <c r="RN337" s="23"/>
      <c r="RO337" s="23"/>
      <c r="RP337" s="23"/>
      <c r="RQ337" s="23"/>
      <c r="RR337" s="23"/>
      <c r="RS337" s="23"/>
      <c r="RT337" s="23"/>
      <c r="RU337" s="23"/>
      <c r="RV337" s="23"/>
      <c r="RW337" s="23"/>
      <c r="RX337" s="23"/>
      <c r="RY337" s="23"/>
      <c r="RZ337" s="23"/>
      <c r="SA337" s="23"/>
      <c r="SB337" s="23"/>
      <c r="SC337" s="23"/>
      <c r="SD337" s="23"/>
      <c r="SE337" s="23"/>
      <c r="SF337" s="23"/>
      <c r="SG337" s="23"/>
      <c r="SH337" s="23"/>
      <c r="SI337" s="23"/>
      <c r="SJ337" s="23"/>
      <c r="SK337" s="23"/>
      <c r="SL337" s="23"/>
      <c r="SM337" s="23"/>
      <c r="SN337" s="23"/>
      <c r="SO337" s="23"/>
      <c r="SP337" s="23"/>
      <c r="SQ337" s="23"/>
      <c r="SR337" s="23"/>
      <c r="SS337" s="23"/>
      <c r="ST337" s="23"/>
      <c r="SU337" s="23"/>
      <c r="SV337" s="23"/>
      <c r="SW337" s="23"/>
      <c r="SX337" s="23"/>
      <c r="SY337" s="23"/>
      <c r="SZ337" s="23"/>
      <c r="TA337" s="23"/>
      <c r="TB337" s="23"/>
      <c r="TC337" s="23"/>
      <c r="TD337" s="23"/>
      <c r="TE337" s="23"/>
    </row>
    <row r="338" spans="1:525" s="25" customFormat="1" ht="21" hidden="1" customHeight="1" x14ac:dyDescent="0.25">
      <c r="A338" s="56" t="s">
        <v>213</v>
      </c>
      <c r="B338" s="82" t="str">
        <f>'дод 9'!A183</f>
        <v>7130</v>
      </c>
      <c r="C338" s="82" t="str">
        <f>'дод 9'!B183</f>
        <v>0421</v>
      </c>
      <c r="D338" s="57" t="str">
        <f>'дод 9'!C183</f>
        <v>Здійснення заходів із землеустрою</v>
      </c>
      <c r="E338" s="122">
        <f t="shared" si="192"/>
        <v>0</v>
      </c>
      <c r="F338" s="122"/>
      <c r="G338" s="122"/>
      <c r="H338" s="122"/>
      <c r="I338" s="122"/>
      <c r="J338" s="122">
        <f t="shared" ref="J338:J342" si="194">L338+O338</f>
        <v>0</v>
      </c>
      <c r="K338" s="122"/>
      <c r="L338" s="122"/>
      <c r="M338" s="122"/>
      <c r="N338" s="122"/>
      <c r="O338" s="122"/>
      <c r="P338" s="122">
        <f t="shared" si="193"/>
        <v>0</v>
      </c>
      <c r="Q338" s="187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  <c r="IW338" s="31"/>
      <c r="IX338" s="31"/>
      <c r="IY338" s="31"/>
      <c r="IZ338" s="31"/>
      <c r="JA338" s="31"/>
      <c r="JB338" s="31"/>
      <c r="JC338" s="31"/>
      <c r="JD338" s="31"/>
      <c r="JE338" s="31"/>
      <c r="JF338" s="31"/>
      <c r="JG338" s="31"/>
      <c r="JH338" s="31"/>
      <c r="JI338" s="31"/>
      <c r="JJ338" s="31"/>
      <c r="JK338" s="31"/>
      <c r="JL338" s="31"/>
      <c r="JM338" s="31"/>
      <c r="JN338" s="31"/>
      <c r="JO338" s="31"/>
      <c r="JP338" s="31"/>
      <c r="JQ338" s="31"/>
      <c r="JR338" s="31"/>
      <c r="JS338" s="31"/>
      <c r="JT338" s="31"/>
      <c r="JU338" s="31"/>
      <c r="JV338" s="31"/>
      <c r="JW338" s="31"/>
      <c r="JX338" s="31"/>
      <c r="JY338" s="31"/>
      <c r="JZ338" s="31"/>
      <c r="KA338" s="31"/>
      <c r="KB338" s="31"/>
      <c r="KC338" s="31"/>
      <c r="KD338" s="31"/>
      <c r="KE338" s="31"/>
      <c r="KF338" s="31"/>
      <c r="KG338" s="31"/>
      <c r="KH338" s="31"/>
      <c r="KI338" s="31"/>
      <c r="KJ338" s="31"/>
      <c r="KK338" s="31"/>
      <c r="KL338" s="31"/>
      <c r="KM338" s="31"/>
      <c r="KN338" s="31"/>
      <c r="KO338" s="31"/>
      <c r="KP338" s="31"/>
      <c r="KQ338" s="31"/>
      <c r="KR338" s="31"/>
      <c r="KS338" s="31"/>
      <c r="KT338" s="31"/>
      <c r="KU338" s="31"/>
      <c r="KV338" s="31"/>
      <c r="KW338" s="31"/>
      <c r="KX338" s="31"/>
      <c r="KY338" s="31"/>
      <c r="KZ338" s="31"/>
      <c r="LA338" s="31"/>
      <c r="LB338" s="31"/>
      <c r="LC338" s="31"/>
      <c r="LD338" s="31"/>
      <c r="LE338" s="31"/>
      <c r="LF338" s="31"/>
      <c r="LG338" s="31"/>
      <c r="LH338" s="31"/>
      <c r="LI338" s="31"/>
      <c r="LJ338" s="31"/>
      <c r="LK338" s="31"/>
      <c r="LL338" s="31"/>
      <c r="LM338" s="31"/>
      <c r="LN338" s="31"/>
      <c r="LO338" s="31"/>
      <c r="LP338" s="31"/>
      <c r="LQ338" s="31"/>
      <c r="LR338" s="31"/>
      <c r="LS338" s="31"/>
      <c r="LT338" s="31"/>
      <c r="LU338" s="31"/>
      <c r="LV338" s="31"/>
      <c r="LW338" s="31"/>
      <c r="LX338" s="31"/>
      <c r="LY338" s="31"/>
      <c r="LZ338" s="31"/>
      <c r="MA338" s="31"/>
      <c r="MB338" s="31"/>
      <c r="MC338" s="31"/>
      <c r="MD338" s="31"/>
      <c r="ME338" s="31"/>
      <c r="MF338" s="31"/>
      <c r="MG338" s="31"/>
      <c r="MH338" s="31"/>
      <c r="MI338" s="31"/>
      <c r="MJ338" s="31"/>
      <c r="MK338" s="31"/>
      <c r="ML338" s="31"/>
      <c r="MM338" s="31"/>
      <c r="MN338" s="31"/>
      <c r="MO338" s="31"/>
      <c r="MP338" s="31"/>
      <c r="MQ338" s="31"/>
      <c r="MR338" s="31"/>
      <c r="MS338" s="31"/>
      <c r="MT338" s="31"/>
      <c r="MU338" s="31"/>
      <c r="MV338" s="31"/>
      <c r="MW338" s="31"/>
      <c r="MX338" s="31"/>
      <c r="MY338" s="31"/>
      <c r="MZ338" s="31"/>
      <c r="NA338" s="31"/>
      <c r="NB338" s="31"/>
      <c r="NC338" s="31"/>
      <c r="ND338" s="31"/>
      <c r="NE338" s="31"/>
      <c r="NF338" s="31"/>
      <c r="NG338" s="31"/>
      <c r="NH338" s="31"/>
      <c r="NI338" s="31"/>
      <c r="NJ338" s="31"/>
      <c r="NK338" s="31"/>
      <c r="NL338" s="31"/>
      <c r="NM338" s="31"/>
      <c r="NN338" s="31"/>
      <c r="NO338" s="31"/>
      <c r="NP338" s="31"/>
      <c r="NQ338" s="31"/>
      <c r="NR338" s="31"/>
      <c r="NS338" s="31"/>
      <c r="NT338" s="31"/>
      <c r="NU338" s="31"/>
      <c r="NV338" s="31"/>
      <c r="NW338" s="31"/>
      <c r="NX338" s="31"/>
      <c r="NY338" s="31"/>
      <c r="NZ338" s="31"/>
      <c r="OA338" s="31"/>
      <c r="OB338" s="31"/>
      <c r="OC338" s="31"/>
      <c r="OD338" s="31"/>
      <c r="OE338" s="31"/>
      <c r="OF338" s="31"/>
      <c r="OG338" s="31"/>
      <c r="OH338" s="31"/>
      <c r="OI338" s="31"/>
      <c r="OJ338" s="31"/>
      <c r="OK338" s="31"/>
      <c r="OL338" s="31"/>
      <c r="OM338" s="31"/>
      <c r="ON338" s="31"/>
      <c r="OO338" s="31"/>
      <c r="OP338" s="31"/>
      <c r="OQ338" s="31"/>
      <c r="OR338" s="31"/>
      <c r="OS338" s="31"/>
      <c r="OT338" s="31"/>
      <c r="OU338" s="31"/>
      <c r="OV338" s="31"/>
      <c r="OW338" s="31"/>
      <c r="OX338" s="31"/>
      <c r="OY338" s="31"/>
      <c r="OZ338" s="31"/>
      <c r="PA338" s="31"/>
      <c r="PB338" s="31"/>
      <c r="PC338" s="31"/>
      <c r="PD338" s="31"/>
      <c r="PE338" s="31"/>
      <c r="PF338" s="31"/>
      <c r="PG338" s="31"/>
      <c r="PH338" s="31"/>
      <c r="PI338" s="31"/>
      <c r="PJ338" s="31"/>
      <c r="PK338" s="31"/>
      <c r="PL338" s="31"/>
      <c r="PM338" s="31"/>
      <c r="PN338" s="31"/>
      <c r="PO338" s="31"/>
      <c r="PP338" s="31"/>
      <c r="PQ338" s="31"/>
      <c r="PR338" s="31"/>
      <c r="PS338" s="31"/>
      <c r="PT338" s="31"/>
      <c r="PU338" s="31"/>
      <c r="PV338" s="31"/>
      <c r="PW338" s="31"/>
      <c r="PX338" s="31"/>
      <c r="PY338" s="31"/>
      <c r="PZ338" s="31"/>
      <c r="QA338" s="31"/>
      <c r="QB338" s="31"/>
      <c r="QC338" s="31"/>
      <c r="QD338" s="31"/>
      <c r="QE338" s="31"/>
      <c r="QF338" s="31"/>
      <c r="QG338" s="31"/>
      <c r="QH338" s="31"/>
      <c r="QI338" s="31"/>
      <c r="QJ338" s="31"/>
      <c r="QK338" s="31"/>
      <c r="QL338" s="31"/>
      <c r="QM338" s="31"/>
      <c r="QN338" s="31"/>
      <c r="QO338" s="31"/>
      <c r="QP338" s="31"/>
      <c r="QQ338" s="31"/>
      <c r="QR338" s="31"/>
      <c r="QS338" s="31"/>
      <c r="QT338" s="31"/>
      <c r="QU338" s="31"/>
      <c r="QV338" s="31"/>
      <c r="QW338" s="31"/>
      <c r="QX338" s="31"/>
      <c r="QY338" s="31"/>
      <c r="QZ338" s="31"/>
      <c r="RA338" s="31"/>
      <c r="RB338" s="31"/>
      <c r="RC338" s="31"/>
      <c r="RD338" s="31"/>
      <c r="RE338" s="31"/>
      <c r="RF338" s="31"/>
      <c r="RG338" s="31"/>
      <c r="RH338" s="31"/>
      <c r="RI338" s="31"/>
      <c r="RJ338" s="31"/>
      <c r="RK338" s="31"/>
      <c r="RL338" s="31"/>
      <c r="RM338" s="31"/>
      <c r="RN338" s="31"/>
      <c r="RO338" s="31"/>
      <c r="RP338" s="31"/>
      <c r="RQ338" s="31"/>
      <c r="RR338" s="31"/>
      <c r="RS338" s="31"/>
      <c r="RT338" s="31"/>
      <c r="RU338" s="31"/>
      <c r="RV338" s="31"/>
      <c r="RW338" s="31"/>
      <c r="RX338" s="31"/>
      <c r="RY338" s="31"/>
      <c r="RZ338" s="31"/>
      <c r="SA338" s="31"/>
      <c r="SB338" s="31"/>
      <c r="SC338" s="31"/>
      <c r="SD338" s="31"/>
      <c r="SE338" s="31"/>
      <c r="SF338" s="31"/>
      <c r="SG338" s="31"/>
      <c r="SH338" s="31"/>
      <c r="SI338" s="31"/>
      <c r="SJ338" s="31"/>
      <c r="SK338" s="31"/>
      <c r="SL338" s="31"/>
      <c r="SM338" s="31"/>
      <c r="SN338" s="31"/>
      <c r="SO338" s="31"/>
      <c r="SP338" s="31"/>
      <c r="SQ338" s="31"/>
      <c r="SR338" s="31"/>
      <c r="SS338" s="31"/>
      <c r="ST338" s="31"/>
      <c r="SU338" s="31"/>
      <c r="SV338" s="31"/>
      <c r="SW338" s="31"/>
      <c r="SX338" s="31"/>
      <c r="SY338" s="31"/>
      <c r="SZ338" s="31"/>
      <c r="TA338" s="31"/>
      <c r="TB338" s="31"/>
      <c r="TC338" s="31"/>
      <c r="TD338" s="31"/>
      <c r="TE338" s="31"/>
    </row>
    <row r="339" spans="1:525" s="22" customFormat="1" ht="36" hidden="1" customHeight="1" x14ac:dyDescent="0.25">
      <c r="A339" s="87" t="s">
        <v>214</v>
      </c>
      <c r="B339" s="42" t="str">
        <f>'дод 9'!A224</f>
        <v>7610</v>
      </c>
      <c r="C339" s="42" t="str">
        <f>'дод 9'!B224</f>
        <v>0411</v>
      </c>
      <c r="D339" s="36" t="str">
        <f>'дод 9'!C224</f>
        <v>Сприяння розвитку малого та середнього підприємництва</v>
      </c>
      <c r="E339" s="122">
        <f t="shared" si="192"/>
        <v>0</v>
      </c>
      <c r="F339" s="122"/>
      <c r="G339" s="122"/>
      <c r="H339" s="122"/>
      <c r="I339" s="122"/>
      <c r="J339" s="122">
        <f t="shared" si="194"/>
        <v>0</v>
      </c>
      <c r="K339" s="122"/>
      <c r="L339" s="122"/>
      <c r="M339" s="122"/>
      <c r="N339" s="122"/>
      <c r="O339" s="122"/>
      <c r="P339" s="122">
        <f t="shared" si="193"/>
        <v>0</v>
      </c>
      <c r="Q339" s="187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  <c r="IV339" s="23"/>
      <c r="IW339" s="23"/>
      <c r="IX339" s="23"/>
      <c r="IY339" s="23"/>
      <c r="IZ339" s="23"/>
      <c r="JA339" s="23"/>
      <c r="JB339" s="23"/>
      <c r="JC339" s="23"/>
      <c r="JD339" s="23"/>
      <c r="JE339" s="23"/>
      <c r="JF339" s="23"/>
      <c r="JG339" s="23"/>
      <c r="JH339" s="23"/>
      <c r="JI339" s="23"/>
      <c r="JJ339" s="23"/>
      <c r="JK339" s="23"/>
      <c r="JL339" s="23"/>
      <c r="JM339" s="23"/>
      <c r="JN339" s="23"/>
      <c r="JO339" s="23"/>
      <c r="JP339" s="23"/>
      <c r="JQ339" s="23"/>
      <c r="JR339" s="23"/>
      <c r="JS339" s="23"/>
      <c r="JT339" s="23"/>
      <c r="JU339" s="23"/>
      <c r="JV339" s="23"/>
      <c r="JW339" s="23"/>
      <c r="JX339" s="23"/>
      <c r="JY339" s="23"/>
      <c r="JZ339" s="23"/>
      <c r="KA339" s="23"/>
      <c r="KB339" s="23"/>
      <c r="KC339" s="23"/>
      <c r="KD339" s="23"/>
      <c r="KE339" s="23"/>
      <c r="KF339" s="23"/>
      <c r="KG339" s="23"/>
      <c r="KH339" s="23"/>
      <c r="KI339" s="23"/>
      <c r="KJ339" s="23"/>
      <c r="KK339" s="23"/>
      <c r="KL339" s="23"/>
      <c r="KM339" s="23"/>
      <c r="KN339" s="23"/>
      <c r="KO339" s="23"/>
      <c r="KP339" s="23"/>
      <c r="KQ339" s="23"/>
      <c r="KR339" s="23"/>
      <c r="KS339" s="23"/>
      <c r="KT339" s="23"/>
      <c r="KU339" s="23"/>
      <c r="KV339" s="23"/>
      <c r="KW339" s="23"/>
      <c r="KX339" s="23"/>
      <c r="KY339" s="23"/>
      <c r="KZ339" s="23"/>
      <c r="LA339" s="23"/>
      <c r="LB339" s="23"/>
      <c r="LC339" s="23"/>
      <c r="LD339" s="23"/>
      <c r="LE339" s="23"/>
      <c r="LF339" s="23"/>
      <c r="LG339" s="23"/>
      <c r="LH339" s="23"/>
      <c r="LI339" s="23"/>
      <c r="LJ339" s="23"/>
      <c r="LK339" s="23"/>
      <c r="LL339" s="23"/>
      <c r="LM339" s="23"/>
      <c r="LN339" s="23"/>
      <c r="LO339" s="23"/>
      <c r="LP339" s="23"/>
      <c r="LQ339" s="23"/>
      <c r="LR339" s="23"/>
      <c r="LS339" s="23"/>
      <c r="LT339" s="23"/>
      <c r="LU339" s="23"/>
      <c r="LV339" s="23"/>
      <c r="LW339" s="23"/>
      <c r="LX339" s="23"/>
      <c r="LY339" s="23"/>
      <c r="LZ339" s="23"/>
      <c r="MA339" s="23"/>
      <c r="MB339" s="23"/>
      <c r="MC339" s="23"/>
      <c r="MD339" s="23"/>
      <c r="ME339" s="23"/>
      <c r="MF339" s="23"/>
      <c r="MG339" s="23"/>
      <c r="MH339" s="23"/>
      <c r="MI339" s="23"/>
      <c r="MJ339" s="23"/>
      <c r="MK339" s="23"/>
      <c r="ML339" s="23"/>
      <c r="MM339" s="23"/>
      <c r="MN339" s="23"/>
      <c r="MO339" s="23"/>
      <c r="MP339" s="23"/>
      <c r="MQ339" s="23"/>
      <c r="MR339" s="23"/>
      <c r="MS339" s="23"/>
      <c r="MT339" s="23"/>
      <c r="MU339" s="23"/>
      <c r="MV339" s="23"/>
      <c r="MW339" s="23"/>
      <c r="MX339" s="23"/>
      <c r="MY339" s="23"/>
      <c r="MZ339" s="23"/>
      <c r="NA339" s="23"/>
      <c r="NB339" s="23"/>
      <c r="NC339" s="23"/>
      <c r="ND339" s="23"/>
      <c r="NE339" s="23"/>
      <c r="NF339" s="23"/>
      <c r="NG339" s="23"/>
      <c r="NH339" s="23"/>
      <c r="NI339" s="23"/>
      <c r="NJ339" s="23"/>
      <c r="NK339" s="23"/>
      <c r="NL339" s="23"/>
      <c r="NM339" s="23"/>
      <c r="NN339" s="23"/>
      <c r="NO339" s="23"/>
      <c r="NP339" s="23"/>
      <c r="NQ339" s="23"/>
      <c r="NR339" s="23"/>
      <c r="NS339" s="23"/>
      <c r="NT339" s="23"/>
      <c r="NU339" s="23"/>
      <c r="NV339" s="23"/>
      <c r="NW339" s="23"/>
      <c r="NX339" s="23"/>
      <c r="NY339" s="23"/>
      <c r="NZ339" s="23"/>
      <c r="OA339" s="23"/>
      <c r="OB339" s="23"/>
      <c r="OC339" s="23"/>
      <c r="OD339" s="23"/>
      <c r="OE339" s="23"/>
      <c r="OF339" s="23"/>
      <c r="OG339" s="23"/>
      <c r="OH339" s="23"/>
      <c r="OI339" s="23"/>
      <c r="OJ339" s="23"/>
      <c r="OK339" s="23"/>
      <c r="OL339" s="23"/>
      <c r="OM339" s="23"/>
      <c r="ON339" s="23"/>
      <c r="OO339" s="23"/>
      <c r="OP339" s="23"/>
      <c r="OQ339" s="23"/>
      <c r="OR339" s="23"/>
      <c r="OS339" s="23"/>
      <c r="OT339" s="23"/>
      <c r="OU339" s="23"/>
      <c r="OV339" s="23"/>
      <c r="OW339" s="23"/>
      <c r="OX339" s="23"/>
      <c r="OY339" s="23"/>
      <c r="OZ339" s="23"/>
      <c r="PA339" s="23"/>
      <c r="PB339" s="23"/>
      <c r="PC339" s="23"/>
      <c r="PD339" s="23"/>
      <c r="PE339" s="23"/>
      <c r="PF339" s="23"/>
      <c r="PG339" s="23"/>
      <c r="PH339" s="23"/>
      <c r="PI339" s="23"/>
      <c r="PJ339" s="23"/>
      <c r="PK339" s="23"/>
      <c r="PL339" s="23"/>
      <c r="PM339" s="23"/>
      <c r="PN339" s="23"/>
      <c r="PO339" s="23"/>
      <c r="PP339" s="23"/>
      <c r="PQ339" s="23"/>
      <c r="PR339" s="23"/>
      <c r="PS339" s="23"/>
      <c r="PT339" s="23"/>
      <c r="PU339" s="23"/>
      <c r="PV339" s="23"/>
      <c r="PW339" s="23"/>
      <c r="PX339" s="23"/>
      <c r="PY339" s="23"/>
      <c r="PZ339" s="23"/>
      <c r="QA339" s="23"/>
      <c r="QB339" s="23"/>
      <c r="QC339" s="23"/>
      <c r="QD339" s="23"/>
      <c r="QE339" s="23"/>
      <c r="QF339" s="23"/>
      <c r="QG339" s="23"/>
      <c r="QH339" s="23"/>
      <c r="QI339" s="23"/>
      <c r="QJ339" s="23"/>
      <c r="QK339" s="23"/>
      <c r="QL339" s="23"/>
      <c r="QM339" s="23"/>
      <c r="QN339" s="23"/>
      <c r="QO339" s="23"/>
      <c r="QP339" s="23"/>
      <c r="QQ339" s="23"/>
      <c r="QR339" s="23"/>
      <c r="QS339" s="23"/>
      <c r="QT339" s="23"/>
      <c r="QU339" s="23"/>
      <c r="QV339" s="23"/>
      <c r="QW339" s="23"/>
      <c r="QX339" s="23"/>
      <c r="QY339" s="23"/>
      <c r="QZ339" s="23"/>
      <c r="RA339" s="23"/>
      <c r="RB339" s="23"/>
      <c r="RC339" s="23"/>
      <c r="RD339" s="23"/>
      <c r="RE339" s="23"/>
      <c r="RF339" s="23"/>
      <c r="RG339" s="23"/>
      <c r="RH339" s="23"/>
      <c r="RI339" s="23"/>
      <c r="RJ339" s="23"/>
      <c r="RK339" s="23"/>
      <c r="RL339" s="23"/>
      <c r="RM339" s="23"/>
      <c r="RN339" s="23"/>
      <c r="RO339" s="23"/>
      <c r="RP339" s="23"/>
      <c r="RQ339" s="23"/>
      <c r="RR339" s="23"/>
      <c r="RS339" s="23"/>
      <c r="RT339" s="23"/>
      <c r="RU339" s="23"/>
      <c r="RV339" s="23"/>
      <c r="RW339" s="23"/>
      <c r="RX339" s="23"/>
      <c r="RY339" s="23"/>
      <c r="RZ339" s="23"/>
      <c r="SA339" s="23"/>
      <c r="SB339" s="23"/>
      <c r="SC339" s="23"/>
      <c r="SD339" s="23"/>
      <c r="SE339" s="23"/>
      <c r="SF339" s="23"/>
      <c r="SG339" s="23"/>
      <c r="SH339" s="23"/>
      <c r="SI339" s="23"/>
      <c r="SJ339" s="23"/>
      <c r="SK339" s="23"/>
      <c r="SL339" s="23"/>
      <c r="SM339" s="23"/>
      <c r="SN339" s="23"/>
      <c r="SO339" s="23"/>
      <c r="SP339" s="23"/>
      <c r="SQ339" s="23"/>
      <c r="SR339" s="23"/>
      <c r="SS339" s="23"/>
      <c r="ST339" s="23"/>
      <c r="SU339" s="23"/>
      <c r="SV339" s="23"/>
      <c r="SW339" s="23"/>
      <c r="SX339" s="23"/>
      <c r="SY339" s="23"/>
      <c r="SZ339" s="23"/>
      <c r="TA339" s="23"/>
      <c r="TB339" s="23"/>
      <c r="TC339" s="23"/>
      <c r="TD339" s="23"/>
      <c r="TE339" s="23"/>
    </row>
    <row r="340" spans="1:525" s="22" customFormat="1" ht="32.25" hidden="1" customHeight="1" x14ac:dyDescent="0.25">
      <c r="A340" s="87" t="s">
        <v>263</v>
      </c>
      <c r="B340" s="42" t="str">
        <f>'дод 9'!A227</f>
        <v>7650</v>
      </c>
      <c r="C340" s="42" t="str">
        <f>'дод 9'!B227</f>
        <v>0490</v>
      </c>
      <c r="D340" s="36" t="str">
        <f>'дод 9'!C227</f>
        <v>Проведення експертної грошової оцінки земельної ділянки чи права на неї</v>
      </c>
      <c r="E340" s="122">
        <f t="shared" si="192"/>
        <v>0</v>
      </c>
      <c r="F340" s="122"/>
      <c r="G340" s="122"/>
      <c r="H340" s="122"/>
      <c r="I340" s="122"/>
      <c r="J340" s="122">
        <f t="shared" si="194"/>
        <v>0</v>
      </c>
      <c r="K340" s="122"/>
      <c r="L340" s="122"/>
      <c r="M340" s="122"/>
      <c r="N340" s="122"/>
      <c r="O340" s="122"/>
      <c r="P340" s="122">
        <f t="shared" si="193"/>
        <v>0</v>
      </c>
      <c r="Q340" s="187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  <c r="IW340" s="23"/>
      <c r="IX340" s="23"/>
      <c r="IY340" s="23"/>
      <c r="IZ340" s="23"/>
      <c r="JA340" s="23"/>
      <c r="JB340" s="23"/>
      <c r="JC340" s="23"/>
      <c r="JD340" s="23"/>
      <c r="JE340" s="23"/>
      <c r="JF340" s="23"/>
      <c r="JG340" s="23"/>
      <c r="JH340" s="23"/>
      <c r="JI340" s="23"/>
      <c r="JJ340" s="23"/>
      <c r="JK340" s="23"/>
      <c r="JL340" s="23"/>
      <c r="JM340" s="23"/>
      <c r="JN340" s="23"/>
      <c r="JO340" s="23"/>
      <c r="JP340" s="23"/>
      <c r="JQ340" s="23"/>
      <c r="JR340" s="23"/>
      <c r="JS340" s="23"/>
      <c r="JT340" s="23"/>
      <c r="JU340" s="23"/>
      <c r="JV340" s="23"/>
      <c r="JW340" s="23"/>
      <c r="JX340" s="23"/>
      <c r="JY340" s="23"/>
      <c r="JZ340" s="23"/>
      <c r="KA340" s="23"/>
      <c r="KB340" s="23"/>
      <c r="KC340" s="23"/>
      <c r="KD340" s="23"/>
      <c r="KE340" s="23"/>
      <c r="KF340" s="23"/>
      <c r="KG340" s="23"/>
      <c r="KH340" s="23"/>
      <c r="KI340" s="23"/>
      <c r="KJ340" s="23"/>
      <c r="KK340" s="23"/>
      <c r="KL340" s="23"/>
      <c r="KM340" s="23"/>
      <c r="KN340" s="23"/>
      <c r="KO340" s="23"/>
      <c r="KP340" s="23"/>
      <c r="KQ340" s="23"/>
      <c r="KR340" s="23"/>
      <c r="KS340" s="23"/>
      <c r="KT340" s="23"/>
      <c r="KU340" s="23"/>
      <c r="KV340" s="23"/>
      <c r="KW340" s="23"/>
      <c r="KX340" s="23"/>
      <c r="KY340" s="23"/>
      <c r="KZ340" s="23"/>
      <c r="LA340" s="23"/>
      <c r="LB340" s="23"/>
      <c r="LC340" s="23"/>
      <c r="LD340" s="23"/>
      <c r="LE340" s="23"/>
      <c r="LF340" s="23"/>
      <c r="LG340" s="23"/>
      <c r="LH340" s="23"/>
      <c r="LI340" s="23"/>
      <c r="LJ340" s="23"/>
      <c r="LK340" s="23"/>
      <c r="LL340" s="23"/>
      <c r="LM340" s="23"/>
      <c r="LN340" s="23"/>
      <c r="LO340" s="23"/>
      <c r="LP340" s="23"/>
      <c r="LQ340" s="23"/>
      <c r="LR340" s="23"/>
      <c r="LS340" s="23"/>
      <c r="LT340" s="23"/>
      <c r="LU340" s="23"/>
      <c r="LV340" s="23"/>
      <c r="LW340" s="23"/>
      <c r="LX340" s="23"/>
      <c r="LY340" s="23"/>
      <c r="LZ340" s="23"/>
      <c r="MA340" s="23"/>
      <c r="MB340" s="23"/>
      <c r="MC340" s="23"/>
      <c r="MD340" s="23"/>
      <c r="ME340" s="23"/>
      <c r="MF340" s="23"/>
      <c r="MG340" s="23"/>
      <c r="MH340" s="23"/>
      <c r="MI340" s="23"/>
      <c r="MJ340" s="23"/>
      <c r="MK340" s="23"/>
      <c r="ML340" s="23"/>
      <c r="MM340" s="23"/>
      <c r="MN340" s="23"/>
      <c r="MO340" s="23"/>
      <c r="MP340" s="23"/>
      <c r="MQ340" s="23"/>
      <c r="MR340" s="23"/>
      <c r="MS340" s="23"/>
      <c r="MT340" s="23"/>
      <c r="MU340" s="23"/>
      <c r="MV340" s="23"/>
      <c r="MW340" s="23"/>
      <c r="MX340" s="23"/>
      <c r="MY340" s="23"/>
      <c r="MZ340" s="23"/>
      <c r="NA340" s="23"/>
      <c r="NB340" s="23"/>
      <c r="NC340" s="23"/>
      <c r="ND340" s="23"/>
      <c r="NE340" s="23"/>
      <c r="NF340" s="23"/>
      <c r="NG340" s="23"/>
      <c r="NH340" s="23"/>
      <c r="NI340" s="23"/>
      <c r="NJ340" s="23"/>
      <c r="NK340" s="23"/>
      <c r="NL340" s="23"/>
      <c r="NM340" s="23"/>
      <c r="NN340" s="23"/>
      <c r="NO340" s="23"/>
      <c r="NP340" s="23"/>
      <c r="NQ340" s="23"/>
      <c r="NR340" s="23"/>
      <c r="NS340" s="23"/>
      <c r="NT340" s="23"/>
      <c r="NU340" s="23"/>
      <c r="NV340" s="23"/>
      <c r="NW340" s="23"/>
      <c r="NX340" s="23"/>
      <c r="NY340" s="23"/>
      <c r="NZ340" s="23"/>
      <c r="OA340" s="23"/>
      <c r="OB340" s="23"/>
      <c r="OC340" s="23"/>
      <c r="OD340" s="23"/>
      <c r="OE340" s="23"/>
      <c r="OF340" s="23"/>
      <c r="OG340" s="23"/>
      <c r="OH340" s="23"/>
      <c r="OI340" s="23"/>
      <c r="OJ340" s="23"/>
      <c r="OK340" s="23"/>
      <c r="OL340" s="23"/>
      <c r="OM340" s="23"/>
      <c r="ON340" s="23"/>
      <c r="OO340" s="23"/>
      <c r="OP340" s="23"/>
      <c r="OQ340" s="23"/>
      <c r="OR340" s="23"/>
      <c r="OS340" s="23"/>
      <c r="OT340" s="23"/>
      <c r="OU340" s="23"/>
      <c r="OV340" s="23"/>
      <c r="OW340" s="23"/>
      <c r="OX340" s="23"/>
      <c r="OY340" s="23"/>
      <c r="OZ340" s="23"/>
      <c r="PA340" s="23"/>
      <c r="PB340" s="23"/>
      <c r="PC340" s="23"/>
      <c r="PD340" s="23"/>
      <c r="PE340" s="23"/>
      <c r="PF340" s="23"/>
      <c r="PG340" s="23"/>
      <c r="PH340" s="23"/>
      <c r="PI340" s="23"/>
      <c r="PJ340" s="23"/>
      <c r="PK340" s="23"/>
      <c r="PL340" s="23"/>
      <c r="PM340" s="23"/>
      <c r="PN340" s="23"/>
      <c r="PO340" s="23"/>
      <c r="PP340" s="23"/>
      <c r="PQ340" s="23"/>
      <c r="PR340" s="23"/>
      <c r="PS340" s="23"/>
      <c r="PT340" s="23"/>
      <c r="PU340" s="23"/>
      <c r="PV340" s="23"/>
      <c r="PW340" s="23"/>
      <c r="PX340" s="23"/>
      <c r="PY340" s="23"/>
      <c r="PZ340" s="23"/>
      <c r="QA340" s="23"/>
      <c r="QB340" s="23"/>
      <c r="QC340" s="23"/>
      <c r="QD340" s="23"/>
      <c r="QE340" s="23"/>
      <c r="QF340" s="23"/>
      <c r="QG340" s="23"/>
      <c r="QH340" s="23"/>
      <c r="QI340" s="23"/>
      <c r="QJ340" s="23"/>
      <c r="QK340" s="23"/>
      <c r="QL340" s="23"/>
      <c r="QM340" s="23"/>
      <c r="QN340" s="23"/>
      <c r="QO340" s="23"/>
      <c r="QP340" s="23"/>
      <c r="QQ340" s="23"/>
      <c r="QR340" s="23"/>
      <c r="QS340" s="23"/>
      <c r="QT340" s="23"/>
      <c r="QU340" s="23"/>
      <c r="QV340" s="23"/>
      <c r="QW340" s="23"/>
      <c r="QX340" s="23"/>
      <c r="QY340" s="23"/>
      <c r="QZ340" s="23"/>
      <c r="RA340" s="23"/>
      <c r="RB340" s="23"/>
      <c r="RC340" s="23"/>
      <c r="RD340" s="23"/>
      <c r="RE340" s="23"/>
      <c r="RF340" s="23"/>
      <c r="RG340" s="23"/>
      <c r="RH340" s="23"/>
      <c r="RI340" s="23"/>
      <c r="RJ340" s="23"/>
      <c r="RK340" s="23"/>
      <c r="RL340" s="23"/>
      <c r="RM340" s="23"/>
      <c r="RN340" s="23"/>
      <c r="RO340" s="23"/>
      <c r="RP340" s="23"/>
      <c r="RQ340" s="23"/>
      <c r="RR340" s="23"/>
      <c r="RS340" s="23"/>
      <c r="RT340" s="23"/>
      <c r="RU340" s="23"/>
      <c r="RV340" s="23"/>
      <c r="RW340" s="23"/>
      <c r="RX340" s="23"/>
      <c r="RY340" s="23"/>
      <c r="RZ340" s="23"/>
      <c r="SA340" s="23"/>
      <c r="SB340" s="23"/>
      <c r="SC340" s="23"/>
      <c r="SD340" s="23"/>
      <c r="SE340" s="23"/>
      <c r="SF340" s="23"/>
      <c r="SG340" s="23"/>
      <c r="SH340" s="23"/>
      <c r="SI340" s="23"/>
      <c r="SJ340" s="23"/>
      <c r="SK340" s="23"/>
      <c r="SL340" s="23"/>
      <c r="SM340" s="23"/>
      <c r="SN340" s="23"/>
      <c r="SO340" s="23"/>
      <c r="SP340" s="23"/>
      <c r="SQ340" s="23"/>
      <c r="SR340" s="23"/>
      <c r="SS340" s="23"/>
      <c r="ST340" s="23"/>
      <c r="SU340" s="23"/>
      <c r="SV340" s="23"/>
      <c r="SW340" s="23"/>
      <c r="SX340" s="23"/>
      <c r="SY340" s="23"/>
      <c r="SZ340" s="23"/>
      <c r="TA340" s="23"/>
      <c r="TB340" s="23"/>
      <c r="TC340" s="23"/>
      <c r="TD340" s="23"/>
      <c r="TE340" s="23"/>
    </row>
    <row r="341" spans="1:525" s="22" customFormat="1" ht="63" hidden="1" customHeight="1" x14ac:dyDescent="0.25">
      <c r="A341" s="87" t="s">
        <v>265</v>
      </c>
      <c r="B341" s="42" t="str">
        <f>'дод 9'!A228</f>
        <v>7660</v>
      </c>
      <c r="C341" s="42" t="str">
        <f>'дод 9'!B228</f>
        <v>0490</v>
      </c>
      <c r="D341" s="36" t="str">
        <f>'дод 9'!C228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41" s="122">
        <f t="shared" si="192"/>
        <v>0</v>
      </c>
      <c r="F341" s="122"/>
      <c r="G341" s="122"/>
      <c r="H341" s="122"/>
      <c r="I341" s="122"/>
      <c r="J341" s="122">
        <f t="shared" si="194"/>
        <v>0</v>
      </c>
      <c r="K341" s="122"/>
      <c r="L341" s="122"/>
      <c r="M341" s="122"/>
      <c r="N341" s="122"/>
      <c r="O341" s="122"/>
      <c r="P341" s="122">
        <f t="shared" si="193"/>
        <v>0</v>
      </c>
      <c r="Q341" s="187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  <c r="IW341" s="23"/>
      <c r="IX341" s="23"/>
      <c r="IY341" s="23"/>
      <c r="IZ341" s="23"/>
      <c r="JA341" s="23"/>
      <c r="JB341" s="23"/>
      <c r="JC341" s="23"/>
      <c r="JD341" s="23"/>
      <c r="JE341" s="23"/>
      <c r="JF341" s="23"/>
      <c r="JG341" s="23"/>
      <c r="JH341" s="23"/>
      <c r="JI341" s="23"/>
      <c r="JJ341" s="23"/>
      <c r="JK341" s="23"/>
      <c r="JL341" s="23"/>
      <c r="JM341" s="23"/>
      <c r="JN341" s="23"/>
      <c r="JO341" s="23"/>
      <c r="JP341" s="23"/>
      <c r="JQ341" s="23"/>
      <c r="JR341" s="23"/>
      <c r="JS341" s="23"/>
      <c r="JT341" s="23"/>
      <c r="JU341" s="23"/>
      <c r="JV341" s="23"/>
      <c r="JW341" s="23"/>
      <c r="JX341" s="23"/>
      <c r="JY341" s="23"/>
      <c r="JZ341" s="23"/>
      <c r="KA341" s="23"/>
      <c r="KB341" s="23"/>
      <c r="KC341" s="23"/>
      <c r="KD341" s="23"/>
      <c r="KE341" s="23"/>
      <c r="KF341" s="23"/>
      <c r="KG341" s="23"/>
      <c r="KH341" s="23"/>
      <c r="KI341" s="23"/>
      <c r="KJ341" s="23"/>
      <c r="KK341" s="23"/>
      <c r="KL341" s="23"/>
      <c r="KM341" s="23"/>
      <c r="KN341" s="23"/>
      <c r="KO341" s="23"/>
      <c r="KP341" s="23"/>
      <c r="KQ341" s="23"/>
      <c r="KR341" s="23"/>
      <c r="KS341" s="23"/>
      <c r="KT341" s="23"/>
      <c r="KU341" s="23"/>
      <c r="KV341" s="23"/>
      <c r="KW341" s="23"/>
      <c r="KX341" s="23"/>
      <c r="KY341" s="23"/>
      <c r="KZ341" s="23"/>
      <c r="LA341" s="23"/>
      <c r="LB341" s="23"/>
      <c r="LC341" s="23"/>
      <c r="LD341" s="23"/>
      <c r="LE341" s="23"/>
      <c r="LF341" s="23"/>
      <c r="LG341" s="23"/>
      <c r="LH341" s="23"/>
      <c r="LI341" s="23"/>
      <c r="LJ341" s="23"/>
      <c r="LK341" s="23"/>
      <c r="LL341" s="23"/>
      <c r="LM341" s="23"/>
      <c r="LN341" s="23"/>
      <c r="LO341" s="23"/>
      <c r="LP341" s="23"/>
      <c r="LQ341" s="23"/>
      <c r="LR341" s="23"/>
      <c r="LS341" s="23"/>
      <c r="LT341" s="23"/>
      <c r="LU341" s="23"/>
      <c r="LV341" s="23"/>
      <c r="LW341" s="23"/>
      <c r="LX341" s="23"/>
      <c r="LY341" s="23"/>
      <c r="LZ341" s="23"/>
      <c r="MA341" s="23"/>
      <c r="MB341" s="23"/>
      <c r="MC341" s="23"/>
      <c r="MD341" s="23"/>
      <c r="ME341" s="23"/>
      <c r="MF341" s="23"/>
      <c r="MG341" s="23"/>
      <c r="MH341" s="23"/>
      <c r="MI341" s="23"/>
      <c r="MJ341" s="23"/>
      <c r="MK341" s="23"/>
      <c r="ML341" s="23"/>
      <c r="MM341" s="23"/>
      <c r="MN341" s="23"/>
      <c r="MO341" s="23"/>
      <c r="MP341" s="23"/>
      <c r="MQ341" s="23"/>
      <c r="MR341" s="23"/>
      <c r="MS341" s="23"/>
      <c r="MT341" s="23"/>
      <c r="MU341" s="23"/>
      <c r="MV341" s="23"/>
      <c r="MW341" s="23"/>
      <c r="MX341" s="23"/>
      <c r="MY341" s="23"/>
      <c r="MZ341" s="23"/>
      <c r="NA341" s="23"/>
      <c r="NB341" s="23"/>
      <c r="NC341" s="23"/>
      <c r="ND341" s="23"/>
      <c r="NE341" s="23"/>
      <c r="NF341" s="23"/>
      <c r="NG341" s="23"/>
      <c r="NH341" s="23"/>
      <c r="NI341" s="23"/>
      <c r="NJ341" s="23"/>
      <c r="NK341" s="23"/>
      <c r="NL341" s="23"/>
      <c r="NM341" s="23"/>
      <c r="NN341" s="23"/>
      <c r="NO341" s="23"/>
      <c r="NP341" s="23"/>
      <c r="NQ341" s="23"/>
      <c r="NR341" s="23"/>
      <c r="NS341" s="23"/>
      <c r="NT341" s="23"/>
      <c r="NU341" s="23"/>
      <c r="NV341" s="23"/>
      <c r="NW341" s="23"/>
      <c r="NX341" s="23"/>
      <c r="NY341" s="23"/>
      <c r="NZ341" s="23"/>
      <c r="OA341" s="23"/>
      <c r="OB341" s="23"/>
      <c r="OC341" s="23"/>
      <c r="OD341" s="23"/>
      <c r="OE341" s="23"/>
      <c r="OF341" s="23"/>
      <c r="OG341" s="23"/>
      <c r="OH341" s="23"/>
      <c r="OI341" s="23"/>
      <c r="OJ341" s="23"/>
      <c r="OK341" s="23"/>
      <c r="OL341" s="23"/>
      <c r="OM341" s="23"/>
      <c r="ON341" s="23"/>
      <c r="OO341" s="23"/>
      <c r="OP341" s="23"/>
      <c r="OQ341" s="23"/>
      <c r="OR341" s="23"/>
      <c r="OS341" s="23"/>
      <c r="OT341" s="23"/>
      <c r="OU341" s="23"/>
      <c r="OV341" s="23"/>
      <c r="OW341" s="23"/>
      <c r="OX341" s="23"/>
      <c r="OY341" s="23"/>
      <c r="OZ341" s="23"/>
      <c r="PA341" s="23"/>
      <c r="PB341" s="23"/>
      <c r="PC341" s="23"/>
      <c r="PD341" s="23"/>
      <c r="PE341" s="23"/>
      <c r="PF341" s="23"/>
      <c r="PG341" s="23"/>
      <c r="PH341" s="23"/>
      <c r="PI341" s="23"/>
      <c r="PJ341" s="23"/>
      <c r="PK341" s="23"/>
      <c r="PL341" s="23"/>
      <c r="PM341" s="23"/>
      <c r="PN341" s="23"/>
      <c r="PO341" s="23"/>
      <c r="PP341" s="23"/>
      <c r="PQ341" s="23"/>
      <c r="PR341" s="23"/>
      <c r="PS341" s="23"/>
      <c r="PT341" s="23"/>
      <c r="PU341" s="23"/>
      <c r="PV341" s="23"/>
      <c r="PW341" s="23"/>
      <c r="PX341" s="23"/>
      <c r="PY341" s="23"/>
      <c r="PZ341" s="23"/>
      <c r="QA341" s="23"/>
      <c r="QB341" s="23"/>
      <c r="QC341" s="23"/>
      <c r="QD341" s="23"/>
      <c r="QE341" s="23"/>
      <c r="QF341" s="23"/>
      <c r="QG341" s="23"/>
      <c r="QH341" s="23"/>
      <c r="QI341" s="23"/>
      <c r="QJ341" s="23"/>
      <c r="QK341" s="23"/>
      <c r="QL341" s="23"/>
      <c r="QM341" s="23"/>
      <c r="QN341" s="23"/>
      <c r="QO341" s="23"/>
      <c r="QP341" s="23"/>
      <c r="QQ341" s="23"/>
      <c r="QR341" s="23"/>
      <c r="QS341" s="23"/>
      <c r="QT341" s="23"/>
      <c r="QU341" s="23"/>
      <c r="QV341" s="23"/>
      <c r="QW341" s="23"/>
      <c r="QX341" s="23"/>
      <c r="QY341" s="23"/>
      <c r="QZ341" s="23"/>
      <c r="RA341" s="23"/>
      <c r="RB341" s="23"/>
      <c r="RC341" s="23"/>
      <c r="RD341" s="23"/>
      <c r="RE341" s="23"/>
      <c r="RF341" s="23"/>
      <c r="RG341" s="23"/>
      <c r="RH341" s="23"/>
      <c r="RI341" s="23"/>
      <c r="RJ341" s="23"/>
      <c r="RK341" s="23"/>
      <c r="RL341" s="23"/>
      <c r="RM341" s="23"/>
      <c r="RN341" s="23"/>
      <c r="RO341" s="23"/>
      <c r="RP341" s="23"/>
      <c r="RQ341" s="23"/>
      <c r="RR341" s="23"/>
      <c r="RS341" s="23"/>
      <c r="RT341" s="23"/>
      <c r="RU341" s="23"/>
      <c r="RV341" s="23"/>
      <c r="RW341" s="23"/>
      <c r="RX341" s="23"/>
      <c r="RY341" s="23"/>
      <c r="RZ341" s="23"/>
      <c r="SA341" s="23"/>
      <c r="SB341" s="23"/>
      <c r="SC341" s="23"/>
      <c r="SD341" s="23"/>
      <c r="SE341" s="23"/>
      <c r="SF341" s="23"/>
      <c r="SG341" s="23"/>
      <c r="SH341" s="23"/>
      <c r="SI341" s="23"/>
      <c r="SJ341" s="23"/>
      <c r="SK341" s="23"/>
      <c r="SL341" s="23"/>
      <c r="SM341" s="23"/>
      <c r="SN341" s="23"/>
      <c r="SO341" s="23"/>
      <c r="SP341" s="23"/>
      <c r="SQ341" s="23"/>
      <c r="SR341" s="23"/>
      <c r="SS341" s="23"/>
      <c r="ST341" s="23"/>
      <c r="SU341" s="23"/>
      <c r="SV341" s="23"/>
      <c r="SW341" s="23"/>
      <c r="SX341" s="23"/>
      <c r="SY341" s="23"/>
      <c r="SZ341" s="23"/>
      <c r="TA341" s="23"/>
      <c r="TB341" s="23"/>
      <c r="TC341" s="23"/>
      <c r="TD341" s="23"/>
      <c r="TE341" s="23"/>
    </row>
    <row r="342" spans="1:525" s="22" customFormat="1" ht="22.5" hidden="1" customHeight="1" x14ac:dyDescent="0.25">
      <c r="A342" s="87" t="s">
        <v>261</v>
      </c>
      <c r="B342" s="42" t="str">
        <f>'дод 9'!A233</f>
        <v>7693</v>
      </c>
      <c r="C342" s="42" t="str">
        <f>'дод 9'!B233</f>
        <v>0490</v>
      </c>
      <c r="D342" s="36" t="str">
        <f>'дод 9'!C233</f>
        <v>Інші заходи, пов'язані з економічною діяльністю</v>
      </c>
      <c r="E342" s="122">
        <f t="shared" si="192"/>
        <v>0</v>
      </c>
      <c r="F342" s="122"/>
      <c r="G342" s="122"/>
      <c r="H342" s="122"/>
      <c r="I342" s="122"/>
      <c r="J342" s="122">
        <f t="shared" si="194"/>
        <v>0</v>
      </c>
      <c r="K342" s="122"/>
      <c r="L342" s="122"/>
      <c r="M342" s="122"/>
      <c r="N342" s="122"/>
      <c r="O342" s="122"/>
      <c r="P342" s="122">
        <f t="shared" si="193"/>
        <v>0</v>
      </c>
      <c r="Q342" s="187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  <c r="IW342" s="23"/>
      <c r="IX342" s="23"/>
      <c r="IY342" s="23"/>
      <c r="IZ342" s="23"/>
      <c r="JA342" s="23"/>
      <c r="JB342" s="23"/>
      <c r="JC342" s="23"/>
      <c r="JD342" s="23"/>
      <c r="JE342" s="23"/>
      <c r="JF342" s="23"/>
      <c r="JG342" s="23"/>
      <c r="JH342" s="23"/>
      <c r="JI342" s="23"/>
      <c r="JJ342" s="23"/>
      <c r="JK342" s="23"/>
      <c r="JL342" s="23"/>
      <c r="JM342" s="23"/>
      <c r="JN342" s="23"/>
      <c r="JO342" s="23"/>
      <c r="JP342" s="23"/>
      <c r="JQ342" s="23"/>
      <c r="JR342" s="23"/>
      <c r="JS342" s="23"/>
      <c r="JT342" s="23"/>
      <c r="JU342" s="23"/>
      <c r="JV342" s="23"/>
      <c r="JW342" s="23"/>
      <c r="JX342" s="23"/>
      <c r="JY342" s="23"/>
      <c r="JZ342" s="23"/>
      <c r="KA342" s="23"/>
      <c r="KB342" s="23"/>
      <c r="KC342" s="23"/>
      <c r="KD342" s="23"/>
      <c r="KE342" s="23"/>
      <c r="KF342" s="23"/>
      <c r="KG342" s="23"/>
      <c r="KH342" s="23"/>
      <c r="KI342" s="23"/>
      <c r="KJ342" s="23"/>
      <c r="KK342" s="23"/>
      <c r="KL342" s="23"/>
      <c r="KM342" s="23"/>
      <c r="KN342" s="23"/>
      <c r="KO342" s="23"/>
      <c r="KP342" s="23"/>
      <c r="KQ342" s="23"/>
      <c r="KR342" s="23"/>
      <c r="KS342" s="23"/>
      <c r="KT342" s="23"/>
      <c r="KU342" s="23"/>
      <c r="KV342" s="23"/>
      <c r="KW342" s="23"/>
      <c r="KX342" s="23"/>
      <c r="KY342" s="23"/>
      <c r="KZ342" s="23"/>
      <c r="LA342" s="23"/>
      <c r="LB342" s="23"/>
      <c r="LC342" s="23"/>
      <c r="LD342" s="23"/>
      <c r="LE342" s="23"/>
      <c r="LF342" s="23"/>
      <c r="LG342" s="23"/>
      <c r="LH342" s="23"/>
      <c r="LI342" s="23"/>
      <c r="LJ342" s="23"/>
      <c r="LK342" s="23"/>
      <c r="LL342" s="23"/>
      <c r="LM342" s="23"/>
      <c r="LN342" s="23"/>
      <c r="LO342" s="23"/>
      <c r="LP342" s="23"/>
      <c r="LQ342" s="23"/>
      <c r="LR342" s="23"/>
      <c r="LS342" s="23"/>
      <c r="LT342" s="23"/>
      <c r="LU342" s="23"/>
      <c r="LV342" s="23"/>
      <c r="LW342" s="23"/>
      <c r="LX342" s="23"/>
      <c r="LY342" s="23"/>
      <c r="LZ342" s="23"/>
      <c r="MA342" s="23"/>
      <c r="MB342" s="23"/>
      <c r="MC342" s="23"/>
      <c r="MD342" s="23"/>
      <c r="ME342" s="23"/>
      <c r="MF342" s="23"/>
      <c r="MG342" s="23"/>
      <c r="MH342" s="23"/>
      <c r="MI342" s="23"/>
      <c r="MJ342" s="23"/>
      <c r="MK342" s="23"/>
      <c r="ML342" s="23"/>
      <c r="MM342" s="23"/>
      <c r="MN342" s="23"/>
      <c r="MO342" s="23"/>
      <c r="MP342" s="23"/>
      <c r="MQ342" s="23"/>
      <c r="MR342" s="23"/>
      <c r="MS342" s="23"/>
      <c r="MT342" s="23"/>
      <c r="MU342" s="23"/>
      <c r="MV342" s="23"/>
      <c r="MW342" s="23"/>
      <c r="MX342" s="23"/>
      <c r="MY342" s="23"/>
      <c r="MZ342" s="23"/>
      <c r="NA342" s="23"/>
      <c r="NB342" s="23"/>
      <c r="NC342" s="23"/>
      <c r="ND342" s="23"/>
      <c r="NE342" s="23"/>
      <c r="NF342" s="23"/>
      <c r="NG342" s="23"/>
      <c r="NH342" s="23"/>
      <c r="NI342" s="23"/>
      <c r="NJ342" s="23"/>
      <c r="NK342" s="23"/>
      <c r="NL342" s="23"/>
      <c r="NM342" s="23"/>
      <c r="NN342" s="23"/>
      <c r="NO342" s="23"/>
      <c r="NP342" s="23"/>
      <c r="NQ342" s="23"/>
      <c r="NR342" s="23"/>
      <c r="NS342" s="23"/>
      <c r="NT342" s="23"/>
      <c r="NU342" s="23"/>
      <c r="NV342" s="23"/>
      <c r="NW342" s="23"/>
      <c r="NX342" s="23"/>
      <c r="NY342" s="23"/>
      <c r="NZ342" s="23"/>
      <c r="OA342" s="23"/>
      <c r="OB342" s="23"/>
      <c r="OC342" s="23"/>
      <c r="OD342" s="23"/>
      <c r="OE342" s="23"/>
      <c r="OF342" s="23"/>
      <c r="OG342" s="23"/>
      <c r="OH342" s="23"/>
      <c r="OI342" s="23"/>
      <c r="OJ342" s="23"/>
      <c r="OK342" s="23"/>
      <c r="OL342" s="23"/>
      <c r="OM342" s="23"/>
      <c r="ON342" s="23"/>
      <c r="OO342" s="23"/>
      <c r="OP342" s="23"/>
      <c r="OQ342" s="23"/>
      <c r="OR342" s="23"/>
      <c r="OS342" s="23"/>
      <c r="OT342" s="23"/>
      <c r="OU342" s="23"/>
      <c r="OV342" s="23"/>
      <c r="OW342" s="23"/>
      <c r="OX342" s="23"/>
      <c r="OY342" s="23"/>
      <c r="OZ342" s="23"/>
      <c r="PA342" s="23"/>
      <c r="PB342" s="23"/>
      <c r="PC342" s="23"/>
      <c r="PD342" s="23"/>
      <c r="PE342" s="23"/>
      <c r="PF342" s="23"/>
      <c r="PG342" s="23"/>
      <c r="PH342" s="23"/>
      <c r="PI342" s="23"/>
      <c r="PJ342" s="23"/>
      <c r="PK342" s="23"/>
      <c r="PL342" s="23"/>
      <c r="PM342" s="23"/>
      <c r="PN342" s="23"/>
      <c r="PO342" s="23"/>
      <c r="PP342" s="23"/>
      <c r="PQ342" s="23"/>
      <c r="PR342" s="23"/>
      <c r="PS342" s="23"/>
      <c r="PT342" s="23"/>
      <c r="PU342" s="23"/>
      <c r="PV342" s="23"/>
      <c r="PW342" s="23"/>
      <c r="PX342" s="23"/>
      <c r="PY342" s="23"/>
      <c r="PZ342" s="23"/>
      <c r="QA342" s="23"/>
      <c r="QB342" s="23"/>
      <c r="QC342" s="23"/>
      <c r="QD342" s="23"/>
      <c r="QE342" s="23"/>
      <c r="QF342" s="23"/>
      <c r="QG342" s="23"/>
      <c r="QH342" s="23"/>
      <c r="QI342" s="23"/>
      <c r="QJ342" s="23"/>
      <c r="QK342" s="23"/>
      <c r="QL342" s="23"/>
      <c r="QM342" s="23"/>
      <c r="QN342" s="23"/>
      <c r="QO342" s="23"/>
      <c r="QP342" s="23"/>
      <c r="QQ342" s="23"/>
      <c r="QR342" s="23"/>
      <c r="QS342" s="23"/>
      <c r="QT342" s="23"/>
      <c r="QU342" s="23"/>
      <c r="QV342" s="23"/>
      <c r="QW342" s="23"/>
      <c r="QX342" s="23"/>
      <c r="QY342" s="23"/>
      <c r="QZ342" s="23"/>
      <c r="RA342" s="23"/>
      <c r="RB342" s="23"/>
      <c r="RC342" s="23"/>
      <c r="RD342" s="23"/>
      <c r="RE342" s="23"/>
      <c r="RF342" s="23"/>
      <c r="RG342" s="23"/>
      <c r="RH342" s="23"/>
      <c r="RI342" s="23"/>
      <c r="RJ342" s="23"/>
      <c r="RK342" s="23"/>
      <c r="RL342" s="23"/>
      <c r="RM342" s="23"/>
      <c r="RN342" s="23"/>
      <c r="RO342" s="23"/>
      <c r="RP342" s="23"/>
      <c r="RQ342" s="23"/>
      <c r="RR342" s="23"/>
      <c r="RS342" s="23"/>
      <c r="RT342" s="23"/>
      <c r="RU342" s="23"/>
      <c r="RV342" s="23"/>
      <c r="RW342" s="23"/>
      <c r="RX342" s="23"/>
      <c r="RY342" s="23"/>
      <c r="RZ342" s="23"/>
      <c r="SA342" s="23"/>
      <c r="SB342" s="23"/>
      <c r="SC342" s="23"/>
      <c r="SD342" s="23"/>
      <c r="SE342" s="23"/>
      <c r="SF342" s="23"/>
      <c r="SG342" s="23"/>
      <c r="SH342" s="23"/>
      <c r="SI342" s="23"/>
      <c r="SJ342" s="23"/>
      <c r="SK342" s="23"/>
      <c r="SL342" s="23"/>
      <c r="SM342" s="23"/>
      <c r="SN342" s="23"/>
      <c r="SO342" s="23"/>
      <c r="SP342" s="23"/>
      <c r="SQ342" s="23"/>
      <c r="SR342" s="23"/>
      <c r="SS342" s="23"/>
      <c r="ST342" s="23"/>
      <c r="SU342" s="23"/>
      <c r="SV342" s="23"/>
      <c r="SW342" s="23"/>
      <c r="SX342" s="23"/>
      <c r="SY342" s="23"/>
      <c r="SZ342" s="23"/>
      <c r="TA342" s="23"/>
      <c r="TB342" s="23"/>
      <c r="TC342" s="23"/>
      <c r="TD342" s="23"/>
      <c r="TE342" s="23"/>
    </row>
    <row r="343" spans="1:525" s="27" customFormat="1" ht="33" customHeight="1" x14ac:dyDescent="0.25">
      <c r="A343" s="94" t="s">
        <v>210</v>
      </c>
      <c r="B343" s="96"/>
      <c r="C343" s="96"/>
      <c r="D343" s="91" t="s">
        <v>656</v>
      </c>
      <c r="E343" s="120">
        <f>E344</f>
        <v>8029800</v>
      </c>
      <c r="F343" s="120">
        <f t="shared" ref="F343:O343" si="195">F344</f>
        <v>8029800</v>
      </c>
      <c r="G343" s="120">
        <f t="shared" si="195"/>
        <v>6156700</v>
      </c>
      <c r="H343" s="120">
        <f t="shared" si="195"/>
        <v>153900</v>
      </c>
      <c r="I343" s="120">
        <f t="shared" si="195"/>
        <v>0</v>
      </c>
      <c r="J343" s="120">
        <f t="shared" si="195"/>
        <v>0</v>
      </c>
      <c r="K343" s="120">
        <f t="shared" si="195"/>
        <v>0</v>
      </c>
      <c r="L343" s="120">
        <f t="shared" si="195"/>
        <v>0</v>
      </c>
      <c r="M343" s="120">
        <f t="shared" si="195"/>
        <v>0</v>
      </c>
      <c r="N343" s="120">
        <f t="shared" si="195"/>
        <v>0</v>
      </c>
      <c r="O343" s="120">
        <f t="shared" si="195"/>
        <v>0</v>
      </c>
      <c r="P343" s="120">
        <f>P344</f>
        <v>8029800</v>
      </c>
      <c r="Q343" s="187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  <c r="IU343" s="32"/>
      <c r="IV343" s="32"/>
      <c r="IW343" s="32"/>
      <c r="IX343" s="32"/>
      <c r="IY343" s="32"/>
      <c r="IZ343" s="32"/>
      <c r="JA343" s="32"/>
      <c r="JB343" s="32"/>
      <c r="JC343" s="32"/>
      <c r="JD343" s="32"/>
      <c r="JE343" s="32"/>
      <c r="JF343" s="32"/>
      <c r="JG343" s="32"/>
      <c r="JH343" s="32"/>
      <c r="JI343" s="32"/>
      <c r="JJ343" s="32"/>
      <c r="JK343" s="32"/>
      <c r="JL343" s="32"/>
      <c r="JM343" s="32"/>
      <c r="JN343" s="32"/>
      <c r="JO343" s="32"/>
      <c r="JP343" s="32"/>
      <c r="JQ343" s="32"/>
      <c r="JR343" s="32"/>
      <c r="JS343" s="32"/>
      <c r="JT343" s="32"/>
      <c r="JU343" s="32"/>
      <c r="JV343" s="32"/>
      <c r="JW343" s="32"/>
      <c r="JX343" s="32"/>
      <c r="JY343" s="32"/>
      <c r="JZ343" s="32"/>
      <c r="KA343" s="32"/>
      <c r="KB343" s="32"/>
      <c r="KC343" s="32"/>
      <c r="KD343" s="32"/>
      <c r="KE343" s="32"/>
      <c r="KF343" s="32"/>
      <c r="KG343" s="32"/>
      <c r="KH343" s="32"/>
      <c r="KI343" s="32"/>
      <c r="KJ343" s="32"/>
      <c r="KK343" s="32"/>
      <c r="KL343" s="32"/>
      <c r="KM343" s="32"/>
      <c r="KN343" s="32"/>
      <c r="KO343" s="32"/>
      <c r="KP343" s="32"/>
      <c r="KQ343" s="32"/>
      <c r="KR343" s="32"/>
      <c r="KS343" s="32"/>
      <c r="KT343" s="32"/>
      <c r="KU343" s="32"/>
      <c r="KV343" s="32"/>
      <c r="KW343" s="32"/>
      <c r="KX343" s="32"/>
      <c r="KY343" s="32"/>
      <c r="KZ343" s="32"/>
      <c r="LA343" s="32"/>
      <c r="LB343" s="32"/>
      <c r="LC343" s="32"/>
      <c r="LD343" s="32"/>
      <c r="LE343" s="32"/>
      <c r="LF343" s="32"/>
      <c r="LG343" s="32"/>
      <c r="LH343" s="32"/>
      <c r="LI343" s="32"/>
      <c r="LJ343" s="32"/>
      <c r="LK343" s="32"/>
      <c r="LL343" s="32"/>
      <c r="LM343" s="32"/>
      <c r="LN343" s="32"/>
      <c r="LO343" s="32"/>
      <c r="LP343" s="32"/>
      <c r="LQ343" s="32"/>
      <c r="LR343" s="32"/>
      <c r="LS343" s="32"/>
      <c r="LT343" s="32"/>
      <c r="LU343" s="32"/>
      <c r="LV343" s="32"/>
      <c r="LW343" s="32"/>
      <c r="LX343" s="32"/>
      <c r="LY343" s="32"/>
      <c r="LZ343" s="32"/>
      <c r="MA343" s="32"/>
      <c r="MB343" s="32"/>
      <c r="MC343" s="32"/>
      <c r="MD343" s="32"/>
      <c r="ME343" s="32"/>
      <c r="MF343" s="32"/>
      <c r="MG343" s="32"/>
      <c r="MH343" s="32"/>
      <c r="MI343" s="32"/>
      <c r="MJ343" s="32"/>
      <c r="MK343" s="32"/>
      <c r="ML343" s="32"/>
      <c r="MM343" s="32"/>
      <c r="MN343" s="32"/>
      <c r="MO343" s="32"/>
      <c r="MP343" s="32"/>
      <c r="MQ343" s="32"/>
      <c r="MR343" s="32"/>
      <c r="MS343" s="32"/>
      <c r="MT343" s="32"/>
      <c r="MU343" s="32"/>
      <c r="MV343" s="32"/>
      <c r="MW343" s="32"/>
      <c r="MX343" s="32"/>
      <c r="MY343" s="32"/>
      <c r="MZ343" s="32"/>
      <c r="NA343" s="32"/>
      <c r="NB343" s="32"/>
      <c r="NC343" s="32"/>
      <c r="ND343" s="32"/>
      <c r="NE343" s="32"/>
      <c r="NF343" s="32"/>
      <c r="NG343" s="32"/>
      <c r="NH343" s="32"/>
      <c r="NI343" s="32"/>
      <c r="NJ343" s="32"/>
      <c r="NK343" s="32"/>
      <c r="NL343" s="32"/>
      <c r="NM343" s="32"/>
      <c r="NN343" s="32"/>
      <c r="NO343" s="32"/>
      <c r="NP343" s="32"/>
      <c r="NQ343" s="32"/>
      <c r="NR343" s="32"/>
      <c r="NS343" s="32"/>
      <c r="NT343" s="32"/>
      <c r="NU343" s="32"/>
      <c r="NV343" s="32"/>
      <c r="NW343" s="32"/>
      <c r="NX343" s="32"/>
      <c r="NY343" s="32"/>
      <c r="NZ343" s="32"/>
      <c r="OA343" s="32"/>
      <c r="OB343" s="32"/>
      <c r="OC343" s="32"/>
      <c r="OD343" s="32"/>
      <c r="OE343" s="32"/>
      <c r="OF343" s="32"/>
      <c r="OG343" s="32"/>
      <c r="OH343" s="32"/>
      <c r="OI343" s="32"/>
      <c r="OJ343" s="32"/>
      <c r="OK343" s="32"/>
      <c r="OL343" s="32"/>
      <c r="OM343" s="32"/>
      <c r="ON343" s="32"/>
      <c r="OO343" s="32"/>
      <c r="OP343" s="32"/>
      <c r="OQ343" s="32"/>
      <c r="OR343" s="32"/>
      <c r="OS343" s="32"/>
      <c r="OT343" s="32"/>
      <c r="OU343" s="32"/>
      <c r="OV343" s="32"/>
      <c r="OW343" s="32"/>
      <c r="OX343" s="32"/>
      <c r="OY343" s="32"/>
      <c r="OZ343" s="32"/>
      <c r="PA343" s="32"/>
      <c r="PB343" s="32"/>
      <c r="PC343" s="32"/>
      <c r="PD343" s="32"/>
      <c r="PE343" s="32"/>
      <c r="PF343" s="32"/>
      <c r="PG343" s="32"/>
      <c r="PH343" s="32"/>
      <c r="PI343" s="32"/>
      <c r="PJ343" s="32"/>
      <c r="PK343" s="32"/>
      <c r="PL343" s="32"/>
      <c r="PM343" s="32"/>
      <c r="PN343" s="32"/>
      <c r="PO343" s="32"/>
      <c r="PP343" s="32"/>
      <c r="PQ343" s="32"/>
      <c r="PR343" s="32"/>
      <c r="PS343" s="32"/>
      <c r="PT343" s="32"/>
      <c r="PU343" s="32"/>
      <c r="PV343" s="32"/>
      <c r="PW343" s="32"/>
      <c r="PX343" s="32"/>
      <c r="PY343" s="32"/>
      <c r="PZ343" s="32"/>
      <c r="QA343" s="32"/>
      <c r="QB343" s="32"/>
      <c r="QC343" s="32"/>
      <c r="QD343" s="32"/>
      <c r="QE343" s="32"/>
      <c r="QF343" s="32"/>
      <c r="QG343" s="32"/>
      <c r="QH343" s="32"/>
      <c r="QI343" s="32"/>
      <c r="QJ343" s="32"/>
      <c r="QK343" s="32"/>
      <c r="QL343" s="32"/>
      <c r="QM343" s="32"/>
      <c r="QN343" s="32"/>
      <c r="QO343" s="32"/>
      <c r="QP343" s="32"/>
      <c r="QQ343" s="32"/>
      <c r="QR343" s="32"/>
      <c r="QS343" s="32"/>
      <c r="QT343" s="32"/>
      <c r="QU343" s="32"/>
      <c r="QV343" s="32"/>
      <c r="QW343" s="32"/>
      <c r="QX343" s="32"/>
      <c r="QY343" s="32"/>
      <c r="QZ343" s="32"/>
      <c r="RA343" s="32"/>
      <c r="RB343" s="32"/>
      <c r="RC343" s="32"/>
      <c r="RD343" s="32"/>
      <c r="RE343" s="32"/>
      <c r="RF343" s="32"/>
      <c r="RG343" s="32"/>
      <c r="RH343" s="32"/>
      <c r="RI343" s="32"/>
      <c r="RJ343" s="32"/>
      <c r="RK343" s="32"/>
      <c r="RL343" s="32"/>
      <c r="RM343" s="32"/>
      <c r="RN343" s="32"/>
      <c r="RO343" s="32"/>
      <c r="RP343" s="32"/>
      <c r="RQ343" s="32"/>
      <c r="RR343" s="32"/>
      <c r="RS343" s="32"/>
      <c r="RT343" s="32"/>
      <c r="RU343" s="32"/>
      <c r="RV343" s="32"/>
      <c r="RW343" s="32"/>
      <c r="RX343" s="32"/>
      <c r="RY343" s="32"/>
      <c r="RZ343" s="32"/>
      <c r="SA343" s="32"/>
      <c r="SB343" s="32"/>
      <c r="SC343" s="32"/>
      <c r="SD343" s="32"/>
      <c r="SE343" s="32"/>
      <c r="SF343" s="32"/>
      <c r="SG343" s="32"/>
      <c r="SH343" s="32"/>
      <c r="SI343" s="32"/>
      <c r="SJ343" s="32"/>
      <c r="SK343" s="32"/>
      <c r="SL343" s="32"/>
      <c r="SM343" s="32"/>
      <c r="SN343" s="32"/>
      <c r="SO343" s="32"/>
      <c r="SP343" s="32"/>
      <c r="SQ343" s="32"/>
      <c r="SR343" s="32"/>
      <c r="SS343" s="32"/>
      <c r="ST343" s="32"/>
      <c r="SU343" s="32"/>
      <c r="SV343" s="32"/>
      <c r="SW343" s="32"/>
      <c r="SX343" s="32"/>
      <c r="SY343" s="32"/>
      <c r="SZ343" s="32"/>
      <c r="TA343" s="32"/>
      <c r="TB343" s="32"/>
      <c r="TC343" s="32"/>
      <c r="TD343" s="32"/>
      <c r="TE343" s="32"/>
    </row>
    <row r="344" spans="1:525" s="34" customFormat="1" ht="32.25" customHeight="1" x14ac:dyDescent="0.25">
      <c r="A344" s="84" t="s">
        <v>211</v>
      </c>
      <c r="B344" s="93"/>
      <c r="C344" s="93"/>
      <c r="D344" s="68" t="s">
        <v>656</v>
      </c>
      <c r="E344" s="121">
        <f>E345+E346++E347+E348+E349+E350</f>
        <v>8029800</v>
      </c>
      <c r="F344" s="121">
        <f t="shared" ref="F344:J344" si="196">F345+F346++F347+F348+F349+F350</f>
        <v>8029800</v>
      </c>
      <c r="G344" s="121">
        <f t="shared" si="196"/>
        <v>6156700</v>
      </c>
      <c r="H344" s="121">
        <f t="shared" si="196"/>
        <v>153900</v>
      </c>
      <c r="I344" s="121">
        <f t="shared" si="196"/>
        <v>0</v>
      </c>
      <c r="J344" s="121">
        <f t="shared" si="196"/>
        <v>0</v>
      </c>
      <c r="K344" s="121">
        <f>K345+K346++K347+K348+K349+K350</f>
        <v>0</v>
      </c>
      <c r="L344" s="121">
        <f t="shared" ref="L344:P344" si="197">L345+L346++L347+L348+L349+L350</f>
        <v>0</v>
      </c>
      <c r="M344" s="121">
        <f t="shared" si="197"/>
        <v>0</v>
      </c>
      <c r="N344" s="121">
        <f t="shared" si="197"/>
        <v>0</v>
      </c>
      <c r="O344" s="121">
        <f t="shared" si="197"/>
        <v>0</v>
      </c>
      <c r="P344" s="121">
        <f t="shared" si="197"/>
        <v>8029800</v>
      </c>
      <c r="Q344" s="187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  <c r="IV344" s="33"/>
      <c r="IW344" s="33"/>
      <c r="IX344" s="33"/>
      <c r="IY344" s="33"/>
      <c r="IZ344" s="33"/>
      <c r="JA344" s="33"/>
      <c r="JB344" s="33"/>
      <c r="JC344" s="33"/>
      <c r="JD344" s="33"/>
      <c r="JE344" s="33"/>
      <c r="JF344" s="33"/>
      <c r="JG344" s="33"/>
      <c r="JH344" s="33"/>
      <c r="JI344" s="33"/>
      <c r="JJ344" s="33"/>
      <c r="JK344" s="33"/>
      <c r="JL344" s="33"/>
      <c r="JM344" s="33"/>
      <c r="JN344" s="33"/>
      <c r="JO344" s="33"/>
      <c r="JP344" s="33"/>
      <c r="JQ344" s="33"/>
      <c r="JR344" s="33"/>
      <c r="JS344" s="33"/>
      <c r="JT344" s="33"/>
      <c r="JU344" s="33"/>
      <c r="JV344" s="33"/>
      <c r="JW344" s="33"/>
      <c r="JX344" s="33"/>
      <c r="JY344" s="33"/>
      <c r="JZ344" s="33"/>
      <c r="KA344" s="33"/>
      <c r="KB344" s="33"/>
      <c r="KC344" s="33"/>
      <c r="KD344" s="33"/>
      <c r="KE344" s="33"/>
      <c r="KF344" s="33"/>
      <c r="KG344" s="33"/>
      <c r="KH344" s="33"/>
      <c r="KI344" s="33"/>
      <c r="KJ344" s="33"/>
      <c r="KK344" s="33"/>
      <c r="KL344" s="33"/>
      <c r="KM344" s="33"/>
      <c r="KN344" s="33"/>
      <c r="KO344" s="33"/>
      <c r="KP344" s="33"/>
      <c r="KQ344" s="33"/>
      <c r="KR344" s="33"/>
      <c r="KS344" s="33"/>
      <c r="KT344" s="33"/>
      <c r="KU344" s="33"/>
      <c r="KV344" s="33"/>
      <c r="KW344" s="33"/>
      <c r="KX344" s="33"/>
      <c r="KY344" s="33"/>
      <c r="KZ344" s="33"/>
      <c r="LA344" s="33"/>
      <c r="LB344" s="33"/>
      <c r="LC344" s="33"/>
      <c r="LD344" s="33"/>
      <c r="LE344" s="33"/>
      <c r="LF344" s="33"/>
      <c r="LG344" s="33"/>
      <c r="LH344" s="33"/>
      <c r="LI344" s="33"/>
      <c r="LJ344" s="33"/>
      <c r="LK344" s="33"/>
      <c r="LL344" s="33"/>
      <c r="LM344" s="33"/>
      <c r="LN344" s="33"/>
      <c r="LO344" s="33"/>
      <c r="LP344" s="33"/>
      <c r="LQ344" s="33"/>
      <c r="LR344" s="33"/>
      <c r="LS344" s="33"/>
      <c r="LT344" s="33"/>
      <c r="LU344" s="33"/>
      <c r="LV344" s="33"/>
      <c r="LW344" s="33"/>
      <c r="LX344" s="33"/>
      <c r="LY344" s="33"/>
      <c r="LZ344" s="33"/>
      <c r="MA344" s="33"/>
      <c r="MB344" s="33"/>
      <c r="MC344" s="33"/>
      <c r="MD344" s="33"/>
      <c r="ME344" s="33"/>
      <c r="MF344" s="33"/>
      <c r="MG344" s="33"/>
      <c r="MH344" s="33"/>
      <c r="MI344" s="33"/>
      <c r="MJ344" s="33"/>
      <c r="MK344" s="33"/>
      <c r="ML344" s="33"/>
      <c r="MM344" s="33"/>
      <c r="MN344" s="33"/>
      <c r="MO344" s="33"/>
      <c r="MP344" s="33"/>
      <c r="MQ344" s="33"/>
      <c r="MR344" s="33"/>
      <c r="MS344" s="33"/>
      <c r="MT344" s="33"/>
      <c r="MU344" s="33"/>
      <c r="MV344" s="33"/>
      <c r="MW344" s="33"/>
      <c r="MX344" s="33"/>
      <c r="MY344" s="33"/>
      <c r="MZ344" s="33"/>
      <c r="NA344" s="33"/>
      <c r="NB344" s="33"/>
      <c r="NC344" s="33"/>
      <c r="ND344" s="33"/>
      <c r="NE344" s="33"/>
      <c r="NF344" s="33"/>
      <c r="NG344" s="33"/>
      <c r="NH344" s="33"/>
      <c r="NI344" s="33"/>
      <c r="NJ344" s="33"/>
      <c r="NK344" s="33"/>
      <c r="NL344" s="33"/>
      <c r="NM344" s="33"/>
      <c r="NN344" s="33"/>
      <c r="NO344" s="33"/>
      <c r="NP344" s="33"/>
      <c r="NQ344" s="33"/>
      <c r="NR344" s="33"/>
      <c r="NS344" s="33"/>
      <c r="NT344" s="33"/>
      <c r="NU344" s="33"/>
      <c r="NV344" s="33"/>
      <c r="NW344" s="33"/>
      <c r="NX344" s="33"/>
      <c r="NY344" s="33"/>
      <c r="NZ344" s="33"/>
      <c r="OA344" s="33"/>
      <c r="OB344" s="33"/>
      <c r="OC344" s="33"/>
      <c r="OD344" s="33"/>
      <c r="OE344" s="33"/>
      <c r="OF344" s="33"/>
      <c r="OG344" s="33"/>
      <c r="OH344" s="33"/>
      <c r="OI344" s="33"/>
      <c r="OJ344" s="33"/>
      <c r="OK344" s="33"/>
      <c r="OL344" s="33"/>
      <c r="OM344" s="33"/>
      <c r="ON344" s="33"/>
      <c r="OO344" s="33"/>
      <c r="OP344" s="33"/>
      <c r="OQ344" s="33"/>
      <c r="OR344" s="33"/>
      <c r="OS344" s="33"/>
      <c r="OT344" s="33"/>
      <c r="OU344" s="33"/>
      <c r="OV344" s="33"/>
      <c r="OW344" s="33"/>
      <c r="OX344" s="33"/>
      <c r="OY344" s="33"/>
      <c r="OZ344" s="33"/>
      <c r="PA344" s="33"/>
      <c r="PB344" s="33"/>
      <c r="PC344" s="33"/>
      <c r="PD344" s="33"/>
      <c r="PE344" s="33"/>
      <c r="PF344" s="33"/>
      <c r="PG344" s="33"/>
      <c r="PH344" s="33"/>
      <c r="PI344" s="33"/>
      <c r="PJ344" s="33"/>
      <c r="PK344" s="33"/>
      <c r="PL344" s="33"/>
      <c r="PM344" s="33"/>
      <c r="PN344" s="33"/>
      <c r="PO344" s="33"/>
      <c r="PP344" s="33"/>
      <c r="PQ344" s="33"/>
      <c r="PR344" s="33"/>
      <c r="PS344" s="33"/>
      <c r="PT344" s="33"/>
      <c r="PU344" s="33"/>
      <c r="PV344" s="33"/>
      <c r="PW344" s="33"/>
      <c r="PX344" s="33"/>
      <c r="PY344" s="33"/>
      <c r="PZ344" s="33"/>
      <c r="QA344" s="33"/>
      <c r="QB344" s="33"/>
      <c r="QC344" s="33"/>
      <c r="QD344" s="33"/>
      <c r="QE344" s="33"/>
      <c r="QF344" s="33"/>
      <c r="QG344" s="33"/>
      <c r="QH344" s="33"/>
      <c r="QI344" s="33"/>
      <c r="QJ344" s="33"/>
      <c r="QK344" s="33"/>
      <c r="QL344" s="33"/>
      <c r="QM344" s="33"/>
      <c r="QN344" s="33"/>
      <c r="QO344" s="33"/>
      <c r="QP344" s="33"/>
      <c r="QQ344" s="33"/>
      <c r="QR344" s="33"/>
      <c r="QS344" s="33"/>
      <c r="QT344" s="33"/>
      <c r="QU344" s="33"/>
      <c r="QV344" s="33"/>
      <c r="QW344" s="33"/>
      <c r="QX344" s="33"/>
      <c r="QY344" s="33"/>
      <c r="QZ344" s="33"/>
      <c r="RA344" s="33"/>
      <c r="RB344" s="33"/>
      <c r="RC344" s="33"/>
      <c r="RD344" s="33"/>
      <c r="RE344" s="33"/>
      <c r="RF344" s="33"/>
      <c r="RG344" s="33"/>
      <c r="RH344" s="33"/>
      <c r="RI344" s="33"/>
      <c r="RJ344" s="33"/>
      <c r="RK344" s="33"/>
      <c r="RL344" s="33"/>
      <c r="RM344" s="33"/>
      <c r="RN344" s="33"/>
      <c r="RO344" s="33"/>
      <c r="RP344" s="33"/>
      <c r="RQ344" s="33"/>
      <c r="RR344" s="33"/>
      <c r="RS344" s="33"/>
      <c r="RT344" s="33"/>
      <c r="RU344" s="33"/>
      <c r="RV344" s="33"/>
      <c r="RW344" s="33"/>
      <c r="RX344" s="33"/>
      <c r="RY344" s="33"/>
      <c r="RZ344" s="33"/>
      <c r="SA344" s="33"/>
      <c r="SB344" s="33"/>
      <c r="SC344" s="33"/>
      <c r="SD344" s="33"/>
      <c r="SE344" s="33"/>
      <c r="SF344" s="33"/>
      <c r="SG344" s="33"/>
      <c r="SH344" s="33"/>
      <c r="SI344" s="33"/>
      <c r="SJ344" s="33"/>
      <c r="SK344" s="33"/>
      <c r="SL344" s="33"/>
      <c r="SM344" s="33"/>
      <c r="SN344" s="33"/>
      <c r="SO344" s="33"/>
      <c r="SP344" s="33"/>
      <c r="SQ344" s="33"/>
      <c r="SR344" s="33"/>
      <c r="SS344" s="33"/>
      <c r="ST344" s="33"/>
      <c r="SU344" s="33"/>
      <c r="SV344" s="33"/>
      <c r="SW344" s="33"/>
      <c r="SX344" s="33"/>
      <c r="SY344" s="33"/>
      <c r="SZ344" s="33"/>
      <c r="TA344" s="33"/>
      <c r="TB344" s="33"/>
      <c r="TC344" s="33"/>
      <c r="TD344" s="33"/>
      <c r="TE344" s="33"/>
    </row>
    <row r="345" spans="1:525" s="22" customFormat="1" ht="50.25" customHeight="1" x14ac:dyDescent="0.25">
      <c r="A345" s="56" t="s">
        <v>212</v>
      </c>
      <c r="B345" s="82" t="str">
        <f>'дод 9'!A17</f>
        <v>0160</v>
      </c>
      <c r="C345" s="82" t="str">
        <f>'дод 9'!B17</f>
        <v>0111</v>
      </c>
      <c r="D345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45" s="122">
        <f t="shared" ref="E345:E350" si="198">F345+I345</f>
        <v>7869800</v>
      </c>
      <c r="F345" s="122">
        <v>7869800</v>
      </c>
      <c r="G345" s="122">
        <v>6156700</v>
      </c>
      <c r="H345" s="122">
        <v>153900</v>
      </c>
      <c r="I345" s="122"/>
      <c r="J345" s="122">
        <f>L345+O345</f>
        <v>0</v>
      </c>
      <c r="K345" s="122"/>
      <c r="L345" s="122"/>
      <c r="M345" s="122"/>
      <c r="N345" s="122"/>
      <c r="O345" s="122"/>
      <c r="P345" s="122">
        <f t="shared" ref="P345:P350" si="199">E345+J345</f>
        <v>7869800</v>
      </c>
      <c r="Q345" s="233">
        <v>24</v>
      </c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  <c r="IW345" s="23"/>
      <c r="IX345" s="23"/>
      <c r="IY345" s="23"/>
      <c r="IZ345" s="23"/>
      <c r="JA345" s="23"/>
      <c r="JB345" s="23"/>
      <c r="JC345" s="23"/>
      <c r="JD345" s="23"/>
      <c r="JE345" s="23"/>
      <c r="JF345" s="23"/>
      <c r="JG345" s="23"/>
      <c r="JH345" s="23"/>
      <c r="JI345" s="23"/>
      <c r="JJ345" s="23"/>
      <c r="JK345" s="23"/>
      <c r="JL345" s="23"/>
      <c r="JM345" s="23"/>
      <c r="JN345" s="23"/>
      <c r="JO345" s="23"/>
      <c r="JP345" s="23"/>
      <c r="JQ345" s="23"/>
      <c r="JR345" s="23"/>
      <c r="JS345" s="23"/>
      <c r="JT345" s="23"/>
      <c r="JU345" s="23"/>
      <c r="JV345" s="23"/>
      <c r="JW345" s="23"/>
      <c r="JX345" s="23"/>
      <c r="JY345" s="23"/>
      <c r="JZ345" s="23"/>
      <c r="KA345" s="23"/>
      <c r="KB345" s="23"/>
      <c r="KC345" s="23"/>
      <c r="KD345" s="23"/>
      <c r="KE345" s="23"/>
      <c r="KF345" s="23"/>
      <c r="KG345" s="23"/>
      <c r="KH345" s="23"/>
      <c r="KI345" s="23"/>
      <c r="KJ345" s="23"/>
      <c r="KK345" s="23"/>
      <c r="KL345" s="23"/>
      <c r="KM345" s="23"/>
      <c r="KN345" s="23"/>
      <c r="KO345" s="23"/>
      <c r="KP345" s="23"/>
      <c r="KQ345" s="23"/>
      <c r="KR345" s="23"/>
      <c r="KS345" s="23"/>
      <c r="KT345" s="23"/>
      <c r="KU345" s="23"/>
      <c r="KV345" s="23"/>
      <c r="KW345" s="23"/>
      <c r="KX345" s="23"/>
      <c r="KY345" s="23"/>
      <c r="KZ345" s="23"/>
      <c r="LA345" s="23"/>
      <c r="LB345" s="23"/>
      <c r="LC345" s="23"/>
      <c r="LD345" s="23"/>
      <c r="LE345" s="23"/>
      <c r="LF345" s="23"/>
      <c r="LG345" s="23"/>
      <c r="LH345" s="23"/>
      <c r="LI345" s="23"/>
      <c r="LJ345" s="23"/>
      <c r="LK345" s="23"/>
      <c r="LL345" s="23"/>
      <c r="LM345" s="23"/>
      <c r="LN345" s="23"/>
      <c r="LO345" s="23"/>
      <c r="LP345" s="23"/>
      <c r="LQ345" s="23"/>
      <c r="LR345" s="23"/>
      <c r="LS345" s="23"/>
      <c r="LT345" s="23"/>
      <c r="LU345" s="23"/>
      <c r="LV345" s="23"/>
      <c r="LW345" s="23"/>
      <c r="LX345" s="23"/>
      <c r="LY345" s="23"/>
      <c r="LZ345" s="23"/>
      <c r="MA345" s="23"/>
      <c r="MB345" s="23"/>
      <c r="MC345" s="23"/>
      <c r="MD345" s="23"/>
      <c r="ME345" s="23"/>
      <c r="MF345" s="23"/>
      <c r="MG345" s="23"/>
      <c r="MH345" s="23"/>
      <c r="MI345" s="23"/>
      <c r="MJ345" s="23"/>
      <c r="MK345" s="23"/>
      <c r="ML345" s="23"/>
      <c r="MM345" s="23"/>
      <c r="MN345" s="23"/>
      <c r="MO345" s="23"/>
      <c r="MP345" s="23"/>
      <c r="MQ345" s="23"/>
      <c r="MR345" s="23"/>
      <c r="MS345" s="23"/>
      <c r="MT345" s="23"/>
      <c r="MU345" s="23"/>
      <c r="MV345" s="23"/>
      <c r="MW345" s="23"/>
      <c r="MX345" s="23"/>
      <c r="MY345" s="23"/>
      <c r="MZ345" s="23"/>
      <c r="NA345" s="23"/>
      <c r="NB345" s="23"/>
      <c r="NC345" s="23"/>
      <c r="ND345" s="23"/>
      <c r="NE345" s="23"/>
      <c r="NF345" s="23"/>
      <c r="NG345" s="23"/>
      <c r="NH345" s="23"/>
      <c r="NI345" s="23"/>
      <c r="NJ345" s="23"/>
      <c r="NK345" s="23"/>
      <c r="NL345" s="23"/>
      <c r="NM345" s="23"/>
      <c r="NN345" s="23"/>
      <c r="NO345" s="23"/>
      <c r="NP345" s="23"/>
      <c r="NQ345" s="23"/>
      <c r="NR345" s="23"/>
      <c r="NS345" s="23"/>
      <c r="NT345" s="23"/>
      <c r="NU345" s="23"/>
      <c r="NV345" s="23"/>
      <c r="NW345" s="23"/>
      <c r="NX345" s="23"/>
      <c r="NY345" s="23"/>
      <c r="NZ345" s="23"/>
      <c r="OA345" s="23"/>
      <c r="OB345" s="23"/>
      <c r="OC345" s="23"/>
      <c r="OD345" s="23"/>
      <c r="OE345" s="23"/>
      <c r="OF345" s="23"/>
      <c r="OG345" s="23"/>
      <c r="OH345" s="23"/>
      <c r="OI345" s="23"/>
      <c r="OJ345" s="23"/>
      <c r="OK345" s="23"/>
      <c r="OL345" s="23"/>
      <c r="OM345" s="23"/>
      <c r="ON345" s="23"/>
      <c r="OO345" s="23"/>
      <c r="OP345" s="23"/>
      <c r="OQ345" s="23"/>
      <c r="OR345" s="23"/>
      <c r="OS345" s="23"/>
      <c r="OT345" s="23"/>
      <c r="OU345" s="23"/>
      <c r="OV345" s="23"/>
      <c r="OW345" s="23"/>
      <c r="OX345" s="23"/>
      <c r="OY345" s="23"/>
      <c r="OZ345" s="23"/>
      <c r="PA345" s="23"/>
      <c r="PB345" s="23"/>
      <c r="PC345" s="23"/>
      <c r="PD345" s="23"/>
      <c r="PE345" s="23"/>
      <c r="PF345" s="23"/>
      <c r="PG345" s="23"/>
      <c r="PH345" s="23"/>
      <c r="PI345" s="23"/>
      <c r="PJ345" s="23"/>
      <c r="PK345" s="23"/>
      <c r="PL345" s="23"/>
      <c r="PM345" s="23"/>
      <c r="PN345" s="23"/>
      <c r="PO345" s="23"/>
      <c r="PP345" s="23"/>
      <c r="PQ345" s="23"/>
      <c r="PR345" s="23"/>
      <c r="PS345" s="23"/>
      <c r="PT345" s="23"/>
      <c r="PU345" s="23"/>
      <c r="PV345" s="23"/>
      <c r="PW345" s="23"/>
      <c r="PX345" s="23"/>
      <c r="PY345" s="23"/>
      <c r="PZ345" s="23"/>
      <c r="QA345" s="23"/>
      <c r="QB345" s="23"/>
      <c r="QC345" s="23"/>
      <c r="QD345" s="23"/>
      <c r="QE345" s="23"/>
      <c r="QF345" s="23"/>
      <c r="QG345" s="23"/>
      <c r="QH345" s="23"/>
      <c r="QI345" s="23"/>
      <c r="QJ345" s="23"/>
      <c r="QK345" s="23"/>
      <c r="QL345" s="23"/>
      <c r="QM345" s="23"/>
      <c r="QN345" s="23"/>
      <c r="QO345" s="23"/>
      <c r="QP345" s="23"/>
      <c r="QQ345" s="23"/>
      <c r="QR345" s="23"/>
      <c r="QS345" s="23"/>
      <c r="QT345" s="23"/>
      <c r="QU345" s="23"/>
      <c r="QV345" s="23"/>
      <c r="QW345" s="23"/>
      <c r="QX345" s="23"/>
      <c r="QY345" s="23"/>
      <c r="QZ345" s="23"/>
      <c r="RA345" s="23"/>
      <c r="RB345" s="23"/>
      <c r="RC345" s="23"/>
      <c r="RD345" s="23"/>
      <c r="RE345" s="23"/>
      <c r="RF345" s="23"/>
      <c r="RG345" s="23"/>
      <c r="RH345" s="23"/>
      <c r="RI345" s="23"/>
      <c r="RJ345" s="23"/>
      <c r="RK345" s="23"/>
      <c r="RL345" s="23"/>
      <c r="RM345" s="23"/>
      <c r="RN345" s="23"/>
      <c r="RO345" s="23"/>
      <c r="RP345" s="23"/>
      <c r="RQ345" s="23"/>
      <c r="RR345" s="23"/>
      <c r="RS345" s="23"/>
      <c r="RT345" s="23"/>
      <c r="RU345" s="23"/>
      <c r="RV345" s="23"/>
      <c r="RW345" s="23"/>
      <c r="RX345" s="23"/>
      <c r="RY345" s="23"/>
      <c r="RZ345" s="23"/>
      <c r="SA345" s="23"/>
      <c r="SB345" s="23"/>
      <c r="SC345" s="23"/>
      <c r="SD345" s="23"/>
      <c r="SE345" s="23"/>
      <c r="SF345" s="23"/>
      <c r="SG345" s="23"/>
      <c r="SH345" s="23"/>
      <c r="SI345" s="23"/>
      <c r="SJ345" s="23"/>
      <c r="SK345" s="23"/>
      <c r="SL345" s="23"/>
      <c r="SM345" s="23"/>
      <c r="SN345" s="23"/>
      <c r="SO345" s="23"/>
      <c r="SP345" s="23"/>
      <c r="SQ345" s="23"/>
      <c r="SR345" s="23"/>
      <c r="SS345" s="23"/>
      <c r="ST345" s="23"/>
      <c r="SU345" s="23"/>
      <c r="SV345" s="23"/>
      <c r="SW345" s="23"/>
      <c r="SX345" s="23"/>
      <c r="SY345" s="23"/>
      <c r="SZ345" s="23"/>
      <c r="TA345" s="23"/>
      <c r="TB345" s="23"/>
      <c r="TC345" s="23"/>
      <c r="TD345" s="23"/>
      <c r="TE345" s="23"/>
    </row>
    <row r="346" spans="1:525" s="25" customFormat="1" ht="21" hidden="1" customHeight="1" x14ac:dyDescent="0.25">
      <c r="A346" s="56" t="s">
        <v>213</v>
      </c>
      <c r="B346" s="82" t="str">
        <f>'дод 9'!A183</f>
        <v>7130</v>
      </c>
      <c r="C346" s="82" t="str">
        <f>'дод 9'!B183</f>
        <v>0421</v>
      </c>
      <c r="D346" s="57" t="str">
        <f>'дод 9'!C183</f>
        <v>Здійснення заходів із землеустрою</v>
      </c>
      <c r="E346" s="122">
        <f t="shared" si="198"/>
        <v>0</v>
      </c>
      <c r="F346" s="122"/>
      <c r="G346" s="122"/>
      <c r="H346" s="122"/>
      <c r="I346" s="122"/>
      <c r="J346" s="122">
        <f t="shared" ref="J346:J350" si="200">L346+O346</f>
        <v>0</v>
      </c>
      <c r="K346" s="122"/>
      <c r="L346" s="122"/>
      <c r="M346" s="122"/>
      <c r="N346" s="122"/>
      <c r="O346" s="122"/>
      <c r="P346" s="122">
        <f t="shared" si="199"/>
        <v>0</v>
      </c>
      <c r="Q346" s="233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  <c r="IV346" s="31"/>
      <c r="IW346" s="31"/>
      <c r="IX346" s="31"/>
      <c r="IY346" s="31"/>
      <c r="IZ346" s="31"/>
      <c r="JA346" s="31"/>
      <c r="JB346" s="31"/>
      <c r="JC346" s="31"/>
      <c r="JD346" s="31"/>
      <c r="JE346" s="31"/>
      <c r="JF346" s="31"/>
      <c r="JG346" s="31"/>
      <c r="JH346" s="31"/>
      <c r="JI346" s="31"/>
      <c r="JJ346" s="31"/>
      <c r="JK346" s="31"/>
      <c r="JL346" s="31"/>
      <c r="JM346" s="31"/>
      <c r="JN346" s="31"/>
      <c r="JO346" s="31"/>
      <c r="JP346" s="31"/>
      <c r="JQ346" s="31"/>
      <c r="JR346" s="31"/>
      <c r="JS346" s="31"/>
      <c r="JT346" s="31"/>
      <c r="JU346" s="31"/>
      <c r="JV346" s="31"/>
      <c r="JW346" s="31"/>
      <c r="JX346" s="31"/>
      <c r="JY346" s="31"/>
      <c r="JZ346" s="31"/>
      <c r="KA346" s="31"/>
      <c r="KB346" s="31"/>
      <c r="KC346" s="31"/>
      <c r="KD346" s="31"/>
      <c r="KE346" s="31"/>
      <c r="KF346" s="31"/>
      <c r="KG346" s="31"/>
      <c r="KH346" s="31"/>
      <c r="KI346" s="31"/>
      <c r="KJ346" s="31"/>
      <c r="KK346" s="31"/>
      <c r="KL346" s="31"/>
      <c r="KM346" s="31"/>
      <c r="KN346" s="31"/>
      <c r="KO346" s="31"/>
      <c r="KP346" s="31"/>
      <c r="KQ346" s="31"/>
      <c r="KR346" s="31"/>
      <c r="KS346" s="31"/>
      <c r="KT346" s="31"/>
      <c r="KU346" s="31"/>
      <c r="KV346" s="31"/>
      <c r="KW346" s="31"/>
      <c r="KX346" s="31"/>
      <c r="KY346" s="31"/>
      <c r="KZ346" s="31"/>
      <c r="LA346" s="31"/>
      <c r="LB346" s="31"/>
      <c r="LC346" s="31"/>
      <c r="LD346" s="31"/>
      <c r="LE346" s="31"/>
      <c r="LF346" s="31"/>
      <c r="LG346" s="31"/>
      <c r="LH346" s="31"/>
      <c r="LI346" s="31"/>
      <c r="LJ346" s="31"/>
      <c r="LK346" s="31"/>
      <c r="LL346" s="31"/>
      <c r="LM346" s="31"/>
      <c r="LN346" s="31"/>
      <c r="LO346" s="31"/>
      <c r="LP346" s="31"/>
      <c r="LQ346" s="31"/>
      <c r="LR346" s="31"/>
      <c r="LS346" s="31"/>
      <c r="LT346" s="31"/>
      <c r="LU346" s="31"/>
      <c r="LV346" s="31"/>
      <c r="LW346" s="31"/>
      <c r="LX346" s="31"/>
      <c r="LY346" s="31"/>
      <c r="LZ346" s="31"/>
      <c r="MA346" s="31"/>
      <c r="MB346" s="31"/>
      <c r="MC346" s="31"/>
      <c r="MD346" s="31"/>
      <c r="ME346" s="31"/>
      <c r="MF346" s="31"/>
      <c r="MG346" s="31"/>
      <c r="MH346" s="31"/>
      <c r="MI346" s="31"/>
      <c r="MJ346" s="31"/>
      <c r="MK346" s="31"/>
      <c r="ML346" s="31"/>
      <c r="MM346" s="31"/>
      <c r="MN346" s="31"/>
      <c r="MO346" s="31"/>
      <c r="MP346" s="31"/>
      <c r="MQ346" s="31"/>
      <c r="MR346" s="31"/>
      <c r="MS346" s="31"/>
      <c r="MT346" s="31"/>
      <c r="MU346" s="31"/>
      <c r="MV346" s="31"/>
      <c r="MW346" s="31"/>
      <c r="MX346" s="31"/>
      <c r="MY346" s="31"/>
      <c r="MZ346" s="31"/>
      <c r="NA346" s="31"/>
      <c r="NB346" s="31"/>
      <c r="NC346" s="31"/>
      <c r="ND346" s="31"/>
      <c r="NE346" s="31"/>
      <c r="NF346" s="31"/>
      <c r="NG346" s="31"/>
      <c r="NH346" s="31"/>
      <c r="NI346" s="31"/>
      <c r="NJ346" s="31"/>
      <c r="NK346" s="31"/>
      <c r="NL346" s="31"/>
      <c r="NM346" s="31"/>
      <c r="NN346" s="31"/>
      <c r="NO346" s="31"/>
      <c r="NP346" s="31"/>
      <c r="NQ346" s="31"/>
      <c r="NR346" s="31"/>
      <c r="NS346" s="31"/>
      <c r="NT346" s="31"/>
      <c r="NU346" s="31"/>
      <c r="NV346" s="31"/>
      <c r="NW346" s="31"/>
      <c r="NX346" s="31"/>
      <c r="NY346" s="31"/>
      <c r="NZ346" s="31"/>
      <c r="OA346" s="31"/>
      <c r="OB346" s="31"/>
      <c r="OC346" s="31"/>
      <c r="OD346" s="31"/>
      <c r="OE346" s="31"/>
      <c r="OF346" s="31"/>
      <c r="OG346" s="31"/>
      <c r="OH346" s="31"/>
      <c r="OI346" s="31"/>
      <c r="OJ346" s="31"/>
      <c r="OK346" s="31"/>
      <c r="OL346" s="31"/>
      <c r="OM346" s="31"/>
      <c r="ON346" s="31"/>
      <c r="OO346" s="31"/>
      <c r="OP346" s="31"/>
      <c r="OQ346" s="31"/>
      <c r="OR346" s="31"/>
      <c r="OS346" s="31"/>
      <c r="OT346" s="31"/>
      <c r="OU346" s="31"/>
      <c r="OV346" s="31"/>
      <c r="OW346" s="31"/>
      <c r="OX346" s="31"/>
      <c r="OY346" s="31"/>
      <c r="OZ346" s="31"/>
      <c r="PA346" s="31"/>
      <c r="PB346" s="31"/>
      <c r="PC346" s="31"/>
      <c r="PD346" s="31"/>
      <c r="PE346" s="31"/>
      <c r="PF346" s="31"/>
      <c r="PG346" s="31"/>
      <c r="PH346" s="31"/>
      <c r="PI346" s="31"/>
      <c r="PJ346" s="31"/>
      <c r="PK346" s="31"/>
      <c r="PL346" s="31"/>
      <c r="PM346" s="31"/>
      <c r="PN346" s="31"/>
      <c r="PO346" s="31"/>
      <c r="PP346" s="31"/>
      <c r="PQ346" s="31"/>
      <c r="PR346" s="31"/>
      <c r="PS346" s="31"/>
      <c r="PT346" s="31"/>
      <c r="PU346" s="31"/>
      <c r="PV346" s="31"/>
      <c r="PW346" s="31"/>
      <c r="PX346" s="31"/>
      <c r="PY346" s="31"/>
      <c r="PZ346" s="31"/>
      <c r="QA346" s="31"/>
      <c r="QB346" s="31"/>
      <c r="QC346" s="31"/>
      <c r="QD346" s="31"/>
      <c r="QE346" s="31"/>
      <c r="QF346" s="31"/>
      <c r="QG346" s="31"/>
      <c r="QH346" s="31"/>
      <c r="QI346" s="31"/>
      <c r="QJ346" s="31"/>
      <c r="QK346" s="31"/>
      <c r="QL346" s="31"/>
      <c r="QM346" s="31"/>
      <c r="QN346" s="31"/>
      <c r="QO346" s="31"/>
      <c r="QP346" s="31"/>
      <c r="QQ346" s="31"/>
      <c r="QR346" s="31"/>
      <c r="QS346" s="31"/>
      <c r="QT346" s="31"/>
      <c r="QU346" s="31"/>
      <c r="QV346" s="31"/>
      <c r="QW346" s="31"/>
      <c r="QX346" s="31"/>
      <c r="QY346" s="31"/>
      <c r="QZ346" s="31"/>
      <c r="RA346" s="31"/>
      <c r="RB346" s="31"/>
      <c r="RC346" s="31"/>
      <c r="RD346" s="31"/>
      <c r="RE346" s="31"/>
      <c r="RF346" s="31"/>
      <c r="RG346" s="31"/>
      <c r="RH346" s="31"/>
      <c r="RI346" s="31"/>
      <c r="RJ346" s="31"/>
      <c r="RK346" s="31"/>
      <c r="RL346" s="31"/>
      <c r="RM346" s="31"/>
      <c r="RN346" s="31"/>
      <c r="RO346" s="31"/>
      <c r="RP346" s="31"/>
      <c r="RQ346" s="31"/>
      <c r="RR346" s="31"/>
      <c r="RS346" s="31"/>
      <c r="RT346" s="31"/>
      <c r="RU346" s="31"/>
      <c r="RV346" s="31"/>
      <c r="RW346" s="31"/>
      <c r="RX346" s="31"/>
      <c r="RY346" s="31"/>
      <c r="RZ346" s="31"/>
      <c r="SA346" s="31"/>
      <c r="SB346" s="31"/>
      <c r="SC346" s="31"/>
      <c r="SD346" s="31"/>
      <c r="SE346" s="31"/>
      <c r="SF346" s="31"/>
      <c r="SG346" s="31"/>
      <c r="SH346" s="31"/>
      <c r="SI346" s="31"/>
      <c r="SJ346" s="31"/>
      <c r="SK346" s="31"/>
      <c r="SL346" s="31"/>
      <c r="SM346" s="31"/>
      <c r="SN346" s="31"/>
      <c r="SO346" s="31"/>
      <c r="SP346" s="31"/>
      <c r="SQ346" s="31"/>
      <c r="SR346" s="31"/>
      <c r="SS346" s="31"/>
      <c r="ST346" s="31"/>
      <c r="SU346" s="31"/>
      <c r="SV346" s="31"/>
      <c r="SW346" s="31"/>
      <c r="SX346" s="31"/>
      <c r="SY346" s="31"/>
      <c r="SZ346" s="31"/>
      <c r="TA346" s="31"/>
      <c r="TB346" s="31"/>
      <c r="TC346" s="31"/>
      <c r="TD346" s="31"/>
      <c r="TE346" s="31"/>
    </row>
    <row r="347" spans="1:525" s="22" customFormat="1" ht="33.75" hidden="1" customHeight="1" x14ac:dyDescent="0.25">
      <c r="A347" s="87" t="s">
        <v>214</v>
      </c>
      <c r="B347" s="42" t="str">
        <f>'дод 9'!A224</f>
        <v>7610</v>
      </c>
      <c r="C347" s="42" t="str">
        <f>'дод 9'!B224</f>
        <v>0411</v>
      </c>
      <c r="D347" s="36" t="str">
        <f>'дод 9'!C224</f>
        <v>Сприяння розвитку малого та середнього підприємництва</v>
      </c>
      <c r="E347" s="122">
        <f t="shared" si="198"/>
        <v>0</v>
      </c>
      <c r="F347" s="122"/>
      <c r="G347" s="122"/>
      <c r="H347" s="122"/>
      <c r="I347" s="122"/>
      <c r="J347" s="122">
        <f t="shared" si="200"/>
        <v>0</v>
      </c>
      <c r="K347" s="122"/>
      <c r="L347" s="122"/>
      <c r="M347" s="122"/>
      <c r="N347" s="122"/>
      <c r="O347" s="122"/>
      <c r="P347" s="122">
        <f t="shared" si="199"/>
        <v>0</v>
      </c>
      <c r="Q347" s="23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  <c r="IW347" s="23"/>
      <c r="IX347" s="23"/>
      <c r="IY347" s="23"/>
      <c r="IZ347" s="23"/>
      <c r="JA347" s="23"/>
      <c r="JB347" s="23"/>
      <c r="JC347" s="23"/>
      <c r="JD347" s="23"/>
      <c r="JE347" s="23"/>
      <c r="JF347" s="23"/>
      <c r="JG347" s="23"/>
      <c r="JH347" s="23"/>
      <c r="JI347" s="23"/>
      <c r="JJ347" s="23"/>
      <c r="JK347" s="23"/>
      <c r="JL347" s="23"/>
      <c r="JM347" s="23"/>
      <c r="JN347" s="23"/>
      <c r="JO347" s="23"/>
      <c r="JP347" s="23"/>
      <c r="JQ347" s="23"/>
      <c r="JR347" s="23"/>
      <c r="JS347" s="23"/>
      <c r="JT347" s="23"/>
      <c r="JU347" s="23"/>
      <c r="JV347" s="23"/>
      <c r="JW347" s="23"/>
      <c r="JX347" s="23"/>
      <c r="JY347" s="23"/>
      <c r="JZ347" s="23"/>
      <c r="KA347" s="23"/>
      <c r="KB347" s="23"/>
      <c r="KC347" s="23"/>
      <c r="KD347" s="23"/>
      <c r="KE347" s="23"/>
      <c r="KF347" s="23"/>
      <c r="KG347" s="23"/>
      <c r="KH347" s="23"/>
      <c r="KI347" s="23"/>
      <c r="KJ347" s="23"/>
      <c r="KK347" s="23"/>
      <c r="KL347" s="23"/>
      <c r="KM347" s="23"/>
      <c r="KN347" s="23"/>
      <c r="KO347" s="23"/>
      <c r="KP347" s="23"/>
      <c r="KQ347" s="23"/>
      <c r="KR347" s="23"/>
      <c r="KS347" s="23"/>
      <c r="KT347" s="23"/>
      <c r="KU347" s="23"/>
      <c r="KV347" s="23"/>
      <c r="KW347" s="23"/>
      <c r="KX347" s="23"/>
      <c r="KY347" s="23"/>
      <c r="KZ347" s="23"/>
      <c r="LA347" s="23"/>
      <c r="LB347" s="23"/>
      <c r="LC347" s="23"/>
      <c r="LD347" s="23"/>
      <c r="LE347" s="23"/>
      <c r="LF347" s="23"/>
      <c r="LG347" s="23"/>
      <c r="LH347" s="23"/>
      <c r="LI347" s="23"/>
      <c r="LJ347" s="23"/>
      <c r="LK347" s="23"/>
      <c r="LL347" s="23"/>
      <c r="LM347" s="23"/>
      <c r="LN347" s="23"/>
      <c r="LO347" s="23"/>
      <c r="LP347" s="23"/>
      <c r="LQ347" s="23"/>
      <c r="LR347" s="23"/>
      <c r="LS347" s="23"/>
      <c r="LT347" s="23"/>
      <c r="LU347" s="23"/>
      <c r="LV347" s="23"/>
      <c r="LW347" s="23"/>
      <c r="LX347" s="23"/>
      <c r="LY347" s="23"/>
      <c r="LZ347" s="23"/>
      <c r="MA347" s="23"/>
      <c r="MB347" s="23"/>
      <c r="MC347" s="23"/>
      <c r="MD347" s="23"/>
      <c r="ME347" s="23"/>
      <c r="MF347" s="23"/>
      <c r="MG347" s="23"/>
      <c r="MH347" s="23"/>
      <c r="MI347" s="23"/>
      <c r="MJ347" s="23"/>
      <c r="MK347" s="23"/>
      <c r="ML347" s="23"/>
      <c r="MM347" s="23"/>
      <c r="MN347" s="23"/>
      <c r="MO347" s="23"/>
      <c r="MP347" s="23"/>
      <c r="MQ347" s="23"/>
      <c r="MR347" s="23"/>
      <c r="MS347" s="23"/>
      <c r="MT347" s="23"/>
      <c r="MU347" s="23"/>
      <c r="MV347" s="23"/>
      <c r="MW347" s="23"/>
      <c r="MX347" s="23"/>
      <c r="MY347" s="23"/>
      <c r="MZ347" s="23"/>
      <c r="NA347" s="23"/>
      <c r="NB347" s="23"/>
      <c r="NC347" s="23"/>
      <c r="ND347" s="23"/>
      <c r="NE347" s="23"/>
      <c r="NF347" s="23"/>
      <c r="NG347" s="23"/>
      <c r="NH347" s="23"/>
      <c r="NI347" s="23"/>
      <c r="NJ347" s="23"/>
      <c r="NK347" s="23"/>
      <c r="NL347" s="23"/>
      <c r="NM347" s="23"/>
      <c r="NN347" s="23"/>
      <c r="NO347" s="23"/>
      <c r="NP347" s="23"/>
      <c r="NQ347" s="23"/>
      <c r="NR347" s="23"/>
      <c r="NS347" s="23"/>
      <c r="NT347" s="23"/>
      <c r="NU347" s="23"/>
      <c r="NV347" s="23"/>
      <c r="NW347" s="23"/>
      <c r="NX347" s="23"/>
      <c r="NY347" s="23"/>
      <c r="NZ347" s="23"/>
      <c r="OA347" s="23"/>
      <c r="OB347" s="23"/>
      <c r="OC347" s="23"/>
      <c r="OD347" s="23"/>
      <c r="OE347" s="23"/>
      <c r="OF347" s="23"/>
      <c r="OG347" s="23"/>
      <c r="OH347" s="23"/>
      <c r="OI347" s="23"/>
      <c r="OJ347" s="23"/>
      <c r="OK347" s="23"/>
      <c r="OL347" s="23"/>
      <c r="OM347" s="23"/>
      <c r="ON347" s="23"/>
      <c r="OO347" s="23"/>
      <c r="OP347" s="23"/>
      <c r="OQ347" s="23"/>
      <c r="OR347" s="23"/>
      <c r="OS347" s="23"/>
      <c r="OT347" s="23"/>
      <c r="OU347" s="23"/>
      <c r="OV347" s="23"/>
      <c r="OW347" s="23"/>
      <c r="OX347" s="23"/>
      <c r="OY347" s="23"/>
      <c r="OZ347" s="23"/>
      <c r="PA347" s="23"/>
      <c r="PB347" s="23"/>
      <c r="PC347" s="23"/>
      <c r="PD347" s="23"/>
      <c r="PE347" s="23"/>
      <c r="PF347" s="23"/>
      <c r="PG347" s="23"/>
      <c r="PH347" s="23"/>
      <c r="PI347" s="23"/>
      <c r="PJ347" s="23"/>
      <c r="PK347" s="23"/>
      <c r="PL347" s="23"/>
      <c r="PM347" s="23"/>
      <c r="PN347" s="23"/>
      <c r="PO347" s="23"/>
      <c r="PP347" s="23"/>
      <c r="PQ347" s="23"/>
      <c r="PR347" s="23"/>
      <c r="PS347" s="23"/>
      <c r="PT347" s="23"/>
      <c r="PU347" s="23"/>
      <c r="PV347" s="23"/>
      <c r="PW347" s="23"/>
      <c r="PX347" s="23"/>
      <c r="PY347" s="23"/>
      <c r="PZ347" s="23"/>
      <c r="QA347" s="23"/>
      <c r="QB347" s="23"/>
      <c r="QC347" s="23"/>
      <c r="QD347" s="23"/>
      <c r="QE347" s="23"/>
      <c r="QF347" s="23"/>
      <c r="QG347" s="23"/>
      <c r="QH347" s="23"/>
      <c r="QI347" s="23"/>
      <c r="QJ347" s="23"/>
      <c r="QK347" s="23"/>
      <c r="QL347" s="23"/>
      <c r="QM347" s="23"/>
      <c r="QN347" s="23"/>
      <c r="QO347" s="23"/>
      <c r="QP347" s="23"/>
      <c r="QQ347" s="23"/>
      <c r="QR347" s="23"/>
      <c r="QS347" s="23"/>
      <c r="QT347" s="23"/>
      <c r="QU347" s="23"/>
      <c r="QV347" s="23"/>
      <c r="QW347" s="23"/>
      <c r="QX347" s="23"/>
      <c r="QY347" s="23"/>
      <c r="QZ347" s="23"/>
      <c r="RA347" s="23"/>
      <c r="RB347" s="23"/>
      <c r="RC347" s="23"/>
      <c r="RD347" s="23"/>
      <c r="RE347" s="23"/>
      <c r="RF347" s="23"/>
      <c r="RG347" s="23"/>
      <c r="RH347" s="23"/>
      <c r="RI347" s="23"/>
      <c r="RJ347" s="23"/>
      <c r="RK347" s="23"/>
      <c r="RL347" s="23"/>
      <c r="RM347" s="23"/>
      <c r="RN347" s="23"/>
      <c r="RO347" s="23"/>
      <c r="RP347" s="23"/>
      <c r="RQ347" s="23"/>
      <c r="RR347" s="23"/>
      <c r="RS347" s="23"/>
      <c r="RT347" s="23"/>
      <c r="RU347" s="23"/>
      <c r="RV347" s="23"/>
      <c r="RW347" s="23"/>
      <c r="RX347" s="23"/>
      <c r="RY347" s="23"/>
      <c r="RZ347" s="23"/>
      <c r="SA347" s="23"/>
      <c r="SB347" s="23"/>
      <c r="SC347" s="23"/>
      <c r="SD347" s="23"/>
      <c r="SE347" s="23"/>
      <c r="SF347" s="23"/>
      <c r="SG347" s="23"/>
      <c r="SH347" s="23"/>
      <c r="SI347" s="23"/>
      <c r="SJ347" s="23"/>
      <c r="SK347" s="23"/>
      <c r="SL347" s="23"/>
      <c r="SM347" s="23"/>
      <c r="SN347" s="23"/>
      <c r="SO347" s="23"/>
      <c r="SP347" s="23"/>
      <c r="SQ347" s="23"/>
      <c r="SR347" s="23"/>
      <c r="SS347" s="23"/>
      <c r="ST347" s="23"/>
      <c r="SU347" s="23"/>
      <c r="SV347" s="23"/>
      <c r="SW347" s="23"/>
      <c r="SX347" s="23"/>
      <c r="SY347" s="23"/>
      <c r="SZ347" s="23"/>
      <c r="TA347" s="23"/>
      <c r="TB347" s="23"/>
      <c r="TC347" s="23"/>
      <c r="TD347" s="23"/>
      <c r="TE347" s="23"/>
    </row>
    <row r="348" spans="1:525" s="22" customFormat="1" ht="32.25" hidden="1" customHeight="1" x14ac:dyDescent="0.25">
      <c r="A348" s="87" t="s">
        <v>263</v>
      </c>
      <c r="B348" s="42" t="str">
        <f>'дод 9'!A227</f>
        <v>7650</v>
      </c>
      <c r="C348" s="42" t="str">
        <f>'дод 9'!B227</f>
        <v>0490</v>
      </c>
      <c r="D348" s="36" t="str">
        <f>'дод 9'!C227</f>
        <v>Проведення експертної грошової оцінки земельної ділянки чи права на неї</v>
      </c>
      <c r="E348" s="122">
        <f t="shared" si="198"/>
        <v>0</v>
      </c>
      <c r="F348" s="122"/>
      <c r="G348" s="122"/>
      <c r="H348" s="122"/>
      <c r="I348" s="122"/>
      <c r="J348" s="122">
        <f t="shared" si="200"/>
        <v>0</v>
      </c>
      <c r="K348" s="122"/>
      <c r="L348" s="122"/>
      <c r="M348" s="122"/>
      <c r="N348" s="122"/>
      <c r="O348" s="122"/>
      <c r="P348" s="122">
        <f t="shared" si="199"/>
        <v>0</v>
      </c>
      <c r="Q348" s="23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  <c r="IW348" s="23"/>
      <c r="IX348" s="23"/>
      <c r="IY348" s="23"/>
      <c r="IZ348" s="23"/>
      <c r="JA348" s="23"/>
      <c r="JB348" s="23"/>
      <c r="JC348" s="23"/>
      <c r="JD348" s="23"/>
      <c r="JE348" s="23"/>
      <c r="JF348" s="23"/>
      <c r="JG348" s="23"/>
      <c r="JH348" s="23"/>
      <c r="JI348" s="23"/>
      <c r="JJ348" s="23"/>
      <c r="JK348" s="23"/>
      <c r="JL348" s="23"/>
      <c r="JM348" s="23"/>
      <c r="JN348" s="23"/>
      <c r="JO348" s="23"/>
      <c r="JP348" s="23"/>
      <c r="JQ348" s="23"/>
      <c r="JR348" s="23"/>
      <c r="JS348" s="23"/>
      <c r="JT348" s="23"/>
      <c r="JU348" s="23"/>
      <c r="JV348" s="23"/>
      <c r="JW348" s="23"/>
      <c r="JX348" s="23"/>
      <c r="JY348" s="23"/>
      <c r="JZ348" s="23"/>
      <c r="KA348" s="23"/>
      <c r="KB348" s="23"/>
      <c r="KC348" s="23"/>
      <c r="KD348" s="23"/>
      <c r="KE348" s="23"/>
      <c r="KF348" s="23"/>
      <c r="KG348" s="23"/>
      <c r="KH348" s="23"/>
      <c r="KI348" s="23"/>
      <c r="KJ348" s="23"/>
      <c r="KK348" s="23"/>
      <c r="KL348" s="23"/>
      <c r="KM348" s="23"/>
      <c r="KN348" s="23"/>
      <c r="KO348" s="23"/>
      <c r="KP348" s="23"/>
      <c r="KQ348" s="23"/>
      <c r="KR348" s="23"/>
      <c r="KS348" s="23"/>
      <c r="KT348" s="23"/>
      <c r="KU348" s="23"/>
      <c r="KV348" s="23"/>
      <c r="KW348" s="23"/>
      <c r="KX348" s="23"/>
      <c r="KY348" s="23"/>
      <c r="KZ348" s="23"/>
      <c r="LA348" s="23"/>
      <c r="LB348" s="23"/>
      <c r="LC348" s="23"/>
      <c r="LD348" s="23"/>
      <c r="LE348" s="23"/>
      <c r="LF348" s="23"/>
      <c r="LG348" s="23"/>
      <c r="LH348" s="23"/>
      <c r="LI348" s="23"/>
      <c r="LJ348" s="23"/>
      <c r="LK348" s="23"/>
      <c r="LL348" s="23"/>
      <c r="LM348" s="23"/>
      <c r="LN348" s="23"/>
      <c r="LO348" s="23"/>
      <c r="LP348" s="23"/>
      <c r="LQ348" s="23"/>
      <c r="LR348" s="23"/>
      <c r="LS348" s="23"/>
      <c r="LT348" s="23"/>
      <c r="LU348" s="23"/>
      <c r="LV348" s="23"/>
      <c r="LW348" s="23"/>
      <c r="LX348" s="23"/>
      <c r="LY348" s="23"/>
      <c r="LZ348" s="23"/>
      <c r="MA348" s="23"/>
      <c r="MB348" s="23"/>
      <c r="MC348" s="23"/>
      <c r="MD348" s="23"/>
      <c r="ME348" s="23"/>
      <c r="MF348" s="23"/>
      <c r="MG348" s="23"/>
      <c r="MH348" s="23"/>
      <c r="MI348" s="23"/>
      <c r="MJ348" s="23"/>
      <c r="MK348" s="23"/>
      <c r="ML348" s="23"/>
      <c r="MM348" s="23"/>
      <c r="MN348" s="23"/>
      <c r="MO348" s="23"/>
      <c r="MP348" s="23"/>
      <c r="MQ348" s="23"/>
      <c r="MR348" s="23"/>
      <c r="MS348" s="23"/>
      <c r="MT348" s="23"/>
      <c r="MU348" s="23"/>
      <c r="MV348" s="23"/>
      <c r="MW348" s="23"/>
      <c r="MX348" s="23"/>
      <c r="MY348" s="23"/>
      <c r="MZ348" s="23"/>
      <c r="NA348" s="23"/>
      <c r="NB348" s="23"/>
      <c r="NC348" s="23"/>
      <c r="ND348" s="23"/>
      <c r="NE348" s="23"/>
      <c r="NF348" s="23"/>
      <c r="NG348" s="23"/>
      <c r="NH348" s="23"/>
      <c r="NI348" s="23"/>
      <c r="NJ348" s="23"/>
      <c r="NK348" s="23"/>
      <c r="NL348" s="23"/>
      <c r="NM348" s="23"/>
      <c r="NN348" s="23"/>
      <c r="NO348" s="23"/>
      <c r="NP348" s="23"/>
      <c r="NQ348" s="23"/>
      <c r="NR348" s="23"/>
      <c r="NS348" s="23"/>
      <c r="NT348" s="23"/>
      <c r="NU348" s="23"/>
      <c r="NV348" s="23"/>
      <c r="NW348" s="23"/>
      <c r="NX348" s="23"/>
      <c r="NY348" s="23"/>
      <c r="NZ348" s="23"/>
      <c r="OA348" s="23"/>
      <c r="OB348" s="23"/>
      <c r="OC348" s="23"/>
      <c r="OD348" s="23"/>
      <c r="OE348" s="23"/>
      <c r="OF348" s="23"/>
      <c r="OG348" s="23"/>
      <c r="OH348" s="23"/>
      <c r="OI348" s="23"/>
      <c r="OJ348" s="23"/>
      <c r="OK348" s="23"/>
      <c r="OL348" s="23"/>
      <c r="OM348" s="23"/>
      <c r="ON348" s="23"/>
      <c r="OO348" s="23"/>
      <c r="OP348" s="23"/>
      <c r="OQ348" s="23"/>
      <c r="OR348" s="23"/>
      <c r="OS348" s="23"/>
      <c r="OT348" s="23"/>
      <c r="OU348" s="23"/>
      <c r="OV348" s="23"/>
      <c r="OW348" s="23"/>
      <c r="OX348" s="23"/>
      <c r="OY348" s="23"/>
      <c r="OZ348" s="23"/>
      <c r="PA348" s="23"/>
      <c r="PB348" s="23"/>
      <c r="PC348" s="23"/>
      <c r="PD348" s="23"/>
      <c r="PE348" s="23"/>
      <c r="PF348" s="23"/>
      <c r="PG348" s="23"/>
      <c r="PH348" s="23"/>
      <c r="PI348" s="23"/>
      <c r="PJ348" s="23"/>
      <c r="PK348" s="23"/>
      <c r="PL348" s="23"/>
      <c r="PM348" s="23"/>
      <c r="PN348" s="23"/>
      <c r="PO348" s="23"/>
      <c r="PP348" s="23"/>
      <c r="PQ348" s="23"/>
      <c r="PR348" s="23"/>
      <c r="PS348" s="23"/>
      <c r="PT348" s="23"/>
      <c r="PU348" s="23"/>
      <c r="PV348" s="23"/>
      <c r="PW348" s="23"/>
      <c r="PX348" s="23"/>
      <c r="PY348" s="23"/>
      <c r="PZ348" s="23"/>
      <c r="QA348" s="23"/>
      <c r="QB348" s="23"/>
      <c r="QC348" s="23"/>
      <c r="QD348" s="23"/>
      <c r="QE348" s="23"/>
      <c r="QF348" s="23"/>
      <c r="QG348" s="23"/>
      <c r="QH348" s="23"/>
      <c r="QI348" s="23"/>
      <c r="QJ348" s="23"/>
      <c r="QK348" s="23"/>
      <c r="QL348" s="23"/>
      <c r="QM348" s="23"/>
      <c r="QN348" s="23"/>
      <c r="QO348" s="23"/>
      <c r="QP348" s="23"/>
      <c r="QQ348" s="23"/>
      <c r="QR348" s="23"/>
      <c r="QS348" s="23"/>
      <c r="QT348" s="23"/>
      <c r="QU348" s="23"/>
      <c r="QV348" s="23"/>
      <c r="QW348" s="23"/>
      <c r="QX348" s="23"/>
      <c r="QY348" s="23"/>
      <c r="QZ348" s="23"/>
      <c r="RA348" s="23"/>
      <c r="RB348" s="23"/>
      <c r="RC348" s="23"/>
      <c r="RD348" s="23"/>
      <c r="RE348" s="23"/>
      <c r="RF348" s="23"/>
      <c r="RG348" s="23"/>
      <c r="RH348" s="23"/>
      <c r="RI348" s="23"/>
      <c r="RJ348" s="23"/>
      <c r="RK348" s="23"/>
      <c r="RL348" s="23"/>
      <c r="RM348" s="23"/>
      <c r="RN348" s="23"/>
      <c r="RO348" s="23"/>
      <c r="RP348" s="23"/>
      <c r="RQ348" s="23"/>
      <c r="RR348" s="23"/>
      <c r="RS348" s="23"/>
      <c r="RT348" s="23"/>
      <c r="RU348" s="23"/>
      <c r="RV348" s="23"/>
      <c r="RW348" s="23"/>
      <c r="RX348" s="23"/>
      <c r="RY348" s="23"/>
      <c r="RZ348" s="23"/>
      <c r="SA348" s="23"/>
      <c r="SB348" s="23"/>
      <c r="SC348" s="23"/>
      <c r="SD348" s="23"/>
      <c r="SE348" s="23"/>
      <c r="SF348" s="23"/>
      <c r="SG348" s="23"/>
      <c r="SH348" s="23"/>
      <c r="SI348" s="23"/>
      <c r="SJ348" s="23"/>
      <c r="SK348" s="23"/>
      <c r="SL348" s="23"/>
      <c r="SM348" s="23"/>
      <c r="SN348" s="23"/>
      <c r="SO348" s="23"/>
      <c r="SP348" s="23"/>
      <c r="SQ348" s="23"/>
      <c r="SR348" s="23"/>
      <c r="SS348" s="23"/>
      <c r="ST348" s="23"/>
      <c r="SU348" s="23"/>
      <c r="SV348" s="23"/>
      <c r="SW348" s="23"/>
      <c r="SX348" s="23"/>
      <c r="SY348" s="23"/>
      <c r="SZ348" s="23"/>
      <c r="TA348" s="23"/>
      <c r="TB348" s="23"/>
      <c r="TC348" s="23"/>
      <c r="TD348" s="23"/>
      <c r="TE348" s="23"/>
    </row>
    <row r="349" spans="1:525" s="22" customFormat="1" ht="63" hidden="1" customHeight="1" x14ac:dyDescent="0.25">
      <c r="A349" s="87" t="s">
        <v>265</v>
      </c>
      <c r="B349" s="42" t="str">
        <f>'дод 9'!A228</f>
        <v>7660</v>
      </c>
      <c r="C349" s="42" t="str">
        <f>'дод 9'!B228</f>
        <v>0490</v>
      </c>
      <c r="D349" s="36" t="str">
        <f>'дод 9'!C228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49" s="122">
        <f t="shared" si="198"/>
        <v>0</v>
      </c>
      <c r="F349" s="122"/>
      <c r="G349" s="122"/>
      <c r="H349" s="122"/>
      <c r="I349" s="122"/>
      <c r="J349" s="122">
        <f t="shared" si="200"/>
        <v>0</v>
      </c>
      <c r="K349" s="122"/>
      <c r="L349" s="122"/>
      <c r="M349" s="122"/>
      <c r="N349" s="122"/>
      <c r="O349" s="122"/>
      <c r="P349" s="122">
        <f t="shared" si="199"/>
        <v>0</v>
      </c>
      <c r="Q349" s="23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  <c r="IW349" s="23"/>
      <c r="IX349" s="23"/>
      <c r="IY349" s="23"/>
      <c r="IZ349" s="23"/>
      <c r="JA349" s="23"/>
      <c r="JB349" s="23"/>
      <c r="JC349" s="23"/>
      <c r="JD349" s="23"/>
      <c r="JE349" s="23"/>
      <c r="JF349" s="23"/>
      <c r="JG349" s="23"/>
      <c r="JH349" s="23"/>
      <c r="JI349" s="23"/>
      <c r="JJ349" s="23"/>
      <c r="JK349" s="23"/>
      <c r="JL349" s="23"/>
      <c r="JM349" s="23"/>
      <c r="JN349" s="23"/>
      <c r="JO349" s="23"/>
      <c r="JP349" s="23"/>
      <c r="JQ349" s="23"/>
      <c r="JR349" s="23"/>
      <c r="JS349" s="23"/>
      <c r="JT349" s="23"/>
      <c r="JU349" s="23"/>
      <c r="JV349" s="23"/>
      <c r="JW349" s="23"/>
      <c r="JX349" s="23"/>
      <c r="JY349" s="23"/>
      <c r="JZ349" s="23"/>
      <c r="KA349" s="23"/>
      <c r="KB349" s="23"/>
      <c r="KC349" s="23"/>
      <c r="KD349" s="23"/>
      <c r="KE349" s="23"/>
      <c r="KF349" s="23"/>
      <c r="KG349" s="23"/>
      <c r="KH349" s="23"/>
      <c r="KI349" s="23"/>
      <c r="KJ349" s="23"/>
      <c r="KK349" s="23"/>
      <c r="KL349" s="23"/>
      <c r="KM349" s="23"/>
      <c r="KN349" s="23"/>
      <c r="KO349" s="23"/>
      <c r="KP349" s="23"/>
      <c r="KQ349" s="23"/>
      <c r="KR349" s="23"/>
      <c r="KS349" s="23"/>
      <c r="KT349" s="23"/>
      <c r="KU349" s="23"/>
      <c r="KV349" s="23"/>
      <c r="KW349" s="23"/>
      <c r="KX349" s="23"/>
      <c r="KY349" s="23"/>
      <c r="KZ349" s="23"/>
      <c r="LA349" s="23"/>
      <c r="LB349" s="23"/>
      <c r="LC349" s="23"/>
      <c r="LD349" s="23"/>
      <c r="LE349" s="23"/>
      <c r="LF349" s="23"/>
      <c r="LG349" s="23"/>
      <c r="LH349" s="23"/>
      <c r="LI349" s="23"/>
      <c r="LJ349" s="23"/>
      <c r="LK349" s="23"/>
      <c r="LL349" s="23"/>
      <c r="LM349" s="23"/>
      <c r="LN349" s="23"/>
      <c r="LO349" s="23"/>
      <c r="LP349" s="23"/>
      <c r="LQ349" s="23"/>
      <c r="LR349" s="23"/>
      <c r="LS349" s="23"/>
      <c r="LT349" s="23"/>
      <c r="LU349" s="23"/>
      <c r="LV349" s="23"/>
      <c r="LW349" s="23"/>
      <c r="LX349" s="23"/>
      <c r="LY349" s="23"/>
      <c r="LZ349" s="23"/>
      <c r="MA349" s="23"/>
      <c r="MB349" s="23"/>
      <c r="MC349" s="23"/>
      <c r="MD349" s="23"/>
      <c r="ME349" s="23"/>
      <c r="MF349" s="23"/>
      <c r="MG349" s="23"/>
      <c r="MH349" s="23"/>
      <c r="MI349" s="23"/>
      <c r="MJ349" s="23"/>
      <c r="MK349" s="23"/>
      <c r="ML349" s="23"/>
      <c r="MM349" s="23"/>
      <c r="MN349" s="23"/>
      <c r="MO349" s="23"/>
      <c r="MP349" s="23"/>
      <c r="MQ349" s="23"/>
      <c r="MR349" s="23"/>
      <c r="MS349" s="23"/>
      <c r="MT349" s="23"/>
      <c r="MU349" s="23"/>
      <c r="MV349" s="23"/>
      <c r="MW349" s="23"/>
      <c r="MX349" s="23"/>
      <c r="MY349" s="23"/>
      <c r="MZ349" s="23"/>
      <c r="NA349" s="23"/>
      <c r="NB349" s="23"/>
      <c r="NC349" s="23"/>
      <c r="ND349" s="23"/>
      <c r="NE349" s="23"/>
      <c r="NF349" s="23"/>
      <c r="NG349" s="23"/>
      <c r="NH349" s="23"/>
      <c r="NI349" s="23"/>
      <c r="NJ349" s="23"/>
      <c r="NK349" s="23"/>
      <c r="NL349" s="23"/>
      <c r="NM349" s="23"/>
      <c r="NN349" s="23"/>
      <c r="NO349" s="23"/>
      <c r="NP349" s="23"/>
      <c r="NQ349" s="23"/>
      <c r="NR349" s="23"/>
      <c r="NS349" s="23"/>
      <c r="NT349" s="23"/>
      <c r="NU349" s="23"/>
      <c r="NV349" s="23"/>
      <c r="NW349" s="23"/>
      <c r="NX349" s="23"/>
      <c r="NY349" s="23"/>
      <c r="NZ349" s="23"/>
      <c r="OA349" s="23"/>
      <c r="OB349" s="23"/>
      <c r="OC349" s="23"/>
      <c r="OD349" s="23"/>
      <c r="OE349" s="23"/>
      <c r="OF349" s="23"/>
      <c r="OG349" s="23"/>
      <c r="OH349" s="23"/>
      <c r="OI349" s="23"/>
      <c r="OJ349" s="23"/>
      <c r="OK349" s="23"/>
      <c r="OL349" s="23"/>
      <c r="OM349" s="23"/>
      <c r="ON349" s="23"/>
      <c r="OO349" s="23"/>
      <c r="OP349" s="23"/>
      <c r="OQ349" s="23"/>
      <c r="OR349" s="23"/>
      <c r="OS349" s="23"/>
      <c r="OT349" s="23"/>
      <c r="OU349" s="23"/>
      <c r="OV349" s="23"/>
      <c r="OW349" s="23"/>
      <c r="OX349" s="23"/>
      <c r="OY349" s="23"/>
      <c r="OZ349" s="23"/>
      <c r="PA349" s="23"/>
      <c r="PB349" s="23"/>
      <c r="PC349" s="23"/>
      <c r="PD349" s="23"/>
      <c r="PE349" s="23"/>
      <c r="PF349" s="23"/>
      <c r="PG349" s="23"/>
      <c r="PH349" s="23"/>
      <c r="PI349" s="23"/>
      <c r="PJ349" s="23"/>
      <c r="PK349" s="23"/>
      <c r="PL349" s="23"/>
      <c r="PM349" s="23"/>
      <c r="PN349" s="23"/>
      <c r="PO349" s="23"/>
      <c r="PP349" s="23"/>
      <c r="PQ349" s="23"/>
      <c r="PR349" s="23"/>
      <c r="PS349" s="23"/>
      <c r="PT349" s="23"/>
      <c r="PU349" s="23"/>
      <c r="PV349" s="23"/>
      <c r="PW349" s="23"/>
      <c r="PX349" s="23"/>
      <c r="PY349" s="23"/>
      <c r="PZ349" s="23"/>
      <c r="QA349" s="23"/>
      <c r="QB349" s="23"/>
      <c r="QC349" s="23"/>
      <c r="QD349" s="23"/>
      <c r="QE349" s="23"/>
      <c r="QF349" s="23"/>
      <c r="QG349" s="23"/>
      <c r="QH349" s="23"/>
      <c r="QI349" s="23"/>
      <c r="QJ349" s="23"/>
      <c r="QK349" s="23"/>
      <c r="QL349" s="23"/>
      <c r="QM349" s="23"/>
      <c r="QN349" s="23"/>
      <c r="QO349" s="23"/>
      <c r="QP349" s="23"/>
      <c r="QQ349" s="23"/>
      <c r="QR349" s="23"/>
      <c r="QS349" s="23"/>
      <c r="QT349" s="23"/>
      <c r="QU349" s="23"/>
      <c r="QV349" s="23"/>
      <c r="QW349" s="23"/>
      <c r="QX349" s="23"/>
      <c r="QY349" s="23"/>
      <c r="QZ349" s="23"/>
      <c r="RA349" s="23"/>
      <c r="RB349" s="23"/>
      <c r="RC349" s="23"/>
      <c r="RD349" s="23"/>
      <c r="RE349" s="23"/>
      <c r="RF349" s="23"/>
      <c r="RG349" s="23"/>
      <c r="RH349" s="23"/>
      <c r="RI349" s="23"/>
      <c r="RJ349" s="23"/>
      <c r="RK349" s="23"/>
      <c r="RL349" s="23"/>
      <c r="RM349" s="23"/>
      <c r="RN349" s="23"/>
      <c r="RO349" s="23"/>
      <c r="RP349" s="23"/>
      <c r="RQ349" s="23"/>
      <c r="RR349" s="23"/>
      <c r="RS349" s="23"/>
      <c r="RT349" s="23"/>
      <c r="RU349" s="23"/>
      <c r="RV349" s="23"/>
      <c r="RW349" s="23"/>
      <c r="RX349" s="23"/>
      <c r="RY349" s="23"/>
      <c r="RZ349" s="23"/>
      <c r="SA349" s="23"/>
      <c r="SB349" s="23"/>
      <c r="SC349" s="23"/>
      <c r="SD349" s="23"/>
      <c r="SE349" s="23"/>
      <c r="SF349" s="23"/>
      <c r="SG349" s="23"/>
      <c r="SH349" s="23"/>
      <c r="SI349" s="23"/>
      <c r="SJ349" s="23"/>
      <c r="SK349" s="23"/>
      <c r="SL349" s="23"/>
      <c r="SM349" s="23"/>
      <c r="SN349" s="23"/>
      <c r="SO349" s="23"/>
      <c r="SP349" s="23"/>
      <c r="SQ349" s="23"/>
      <c r="SR349" s="23"/>
      <c r="SS349" s="23"/>
      <c r="ST349" s="23"/>
      <c r="SU349" s="23"/>
      <c r="SV349" s="23"/>
      <c r="SW349" s="23"/>
      <c r="SX349" s="23"/>
      <c r="SY349" s="23"/>
      <c r="SZ349" s="23"/>
      <c r="TA349" s="23"/>
      <c r="TB349" s="23"/>
      <c r="TC349" s="23"/>
      <c r="TD349" s="23"/>
      <c r="TE349" s="23"/>
    </row>
    <row r="350" spans="1:525" s="22" customFormat="1" ht="22.5" customHeight="1" x14ac:dyDescent="0.25">
      <c r="A350" s="87" t="s">
        <v>261</v>
      </c>
      <c r="B350" s="42" t="str">
        <f>'дод 9'!A233</f>
        <v>7693</v>
      </c>
      <c r="C350" s="42" t="str">
        <f>'дод 9'!B233</f>
        <v>0490</v>
      </c>
      <c r="D350" s="36" t="str">
        <f>'дод 9'!C233</f>
        <v>Інші заходи, пов'язані з економічною діяльністю</v>
      </c>
      <c r="E350" s="122">
        <f t="shared" si="198"/>
        <v>160000</v>
      </c>
      <c r="F350" s="122">
        <v>160000</v>
      </c>
      <c r="G350" s="122"/>
      <c r="H350" s="122"/>
      <c r="I350" s="122"/>
      <c r="J350" s="122">
        <f t="shared" si="200"/>
        <v>0</v>
      </c>
      <c r="K350" s="122"/>
      <c r="L350" s="122"/>
      <c r="M350" s="122"/>
      <c r="N350" s="122"/>
      <c r="O350" s="122"/>
      <c r="P350" s="122">
        <f t="shared" si="199"/>
        <v>160000</v>
      </c>
      <c r="Q350" s="23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  <c r="IV350" s="23"/>
      <c r="IW350" s="23"/>
      <c r="IX350" s="23"/>
      <c r="IY350" s="23"/>
      <c r="IZ350" s="23"/>
      <c r="JA350" s="23"/>
      <c r="JB350" s="23"/>
      <c r="JC350" s="23"/>
      <c r="JD350" s="23"/>
      <c r="JE350" s="23"/>
      <c r="JF350" s="23"/>
      <c r="JG350" s="23"/>
      <c r="JH350" s="23"/>
      <c r="JI350" s="23"/>
      <c r="JJ350" s="23"/>
      <c r="JK350" s="23"/>
      <c r="JL350" s="23"/>
      <c r="JM350" s="23"/>
      <c r="JN350" s="23"/>
      <c r="JO350" s="23"/>
      <c r="JP350" s="23"/>
      <c r="JQ350" s="23"/>
      <c r="JR350" s="23"/>
      <c r="JS350" s="23"/>
      <c r="JT350" s="23"/>
      <c r="JU350" s="23"/>
      <c r="JV350" s="23"/>
      <c r="JW350" s="23"/>
      <c r="JX350" s="23"/>
      <c r="JY350" s="23"/>
      <c r="JZ350" s="23"/>
      <c r="KA350" s="23"/>
      <c r="KB350" s="23"/>
      <c r="KC350" s="23"/>
      <c r="KD350" s="23"/>
      <c r="KE350" s="23"/>
      <c r="KF350" s="23"/>
      <c r="KG350" s="23"/>
      <c r="KH350" s="23"/>
      <c r="KI350" s="23"/>
      <c r="KJ350" s="23"/>
      <c r="KK350" s="23"/>
      <c r="KL350" s="23"/>
      <c r="KM350" s="23"/>
      <c r="KN350" s="23"/>
      <c r="KO350" s="23"/>
      <c r="KP350" s="23"/>
      <c r="KQ350" s="23"/>
      <c r="KR350" s="23"/>
      <c r="KS350" s="23"/>
      <c r="KT350" s="23"/>
      <c r="KU350" s="23"/>
      <c r="KV350" s="23"/>
      <c r="KW350" s="23"/>
      <c r="KX350" s="23"/>
      <c r="KY350" s="23"/>
      <c r="KZ350" s="23"/>
      <c r="LA350" s="23"/>
      <c r="LB350" s="23"/>
      <c r="LC350" s="23"/>
      <c r="LD350" s="23"/>
      <c r="LE350" s="23"/>
      <c r="LF350" s="23"/>
      <c r="LG350" s="23"/>
      <c r="LH350" s="23"/>
      <c r="LI350" s="23"/>
      <c r="LJ350" s="23"/>
      <c r="LK350" s="23"/>
      <c r="LL350" s="23"/>
      <c r="LM350" s="23"/>
      <c r="LN350" s="23"/>
      <c r="LO350" s="23"/>
      <c r="LP350" s="23"/>
      <c r="LQ350" s="23"/>
      <c r="LR350" s="23"/>
      <c r="LS350" s="23"/>
      <c r="LT350" s="23"/>
      <c r="LU350" s="23"/>
      <c r="LV350" s="23"/>
      <c r="LW350" s="23"/>
      <c r="LX350" s="23"/>
      <c r="LY350" s="23"/>
      <c r="LZ350" s="23"/>
      <c r="MA350" s="23"/>
      <c r="MB350" s="23"/>
      <c r="MC350" s="23"/>
      <c r="MD350" s="23"/>
      <c r="ME350" s="23"/>
      <c r="MF350" s="23"/>
      <c r="MG350" s="23"/>
      <c r="MH350" s="23"/>
      <c r="MI350" s="23"/>
      <c r="MJ350" s="23"/>
      <c r="MK350" s="23"/>
      <c r="ML350" s="23"/>
      <c r="MM350" s="23"/>
      <c r="MN350" s="23"/>
      <c r="MO350" s="23"/>
      <c r="MP350" s="23"/>
      <c r="MQ350" s="23"/>
      <c r="MR350" s="23"/>
      <c r="MS350" s="23"/>
      <c r="MT350" s="23"/>
      <c r="MU350" s="23"/>
      <c r="MV350" s="23"/>
      <c r="MW350" s="23"/>
      <c r="MX350" s="23"/>
      <c r="MY350" s="23"/>
      <c r="MZ350" s="23"/>
      <c r="NA350" s="23"/>
      <c r="NB350" s="23"/>
      <c r="NC350" s="23"/>
      <c r="ND350" s="23"/>
      <c r="NE350" s="23"/>
      <c r="NF350" s="23"/>
      <c r="NG350" s="23"/>
      <c r="NH350" s="23"/>
      <c r="NI350" s="23"/>
      <c r="NJ350" s="23"/>
      <c r="NK350" s="23"/>
      <c r="NL350" s="23"/>
      <c r="NM350" s="23"/>
      <c r="NN350" s="23"/>
      <c r="NO350" s="23"/>
      <c r="NP350" s="23"/>
      <c r="NQ350" s="23"/>
      <c r="NR350" s="23"/>
      <c r="NS350" s="23"/>
      <c r="NT350" s="23"/>
      <c r="NU350" s="23"/>
      <c r="NV350" s="23"/>
      <c r="NW350" s="23"/>
      <c r="NX350" s="23"/>
      <c r="NY350" s="23"/>
      <c r="NZ350" s="23"/>
      <c r="OA350" s="23"/>
      <c r="OB350" s="23"/>
      <c r="OC350" s="23"/>
      <c r="OD350" s="23"/>
      <c r="OE350" s="23"/>
      <c r="OF350" s="23"/>
      <c r="OG350" s="23"/>
      <c r="OH350" s="23"/>
      <c r="OI350" s="23"/>
      <c r="OJ350" s="23"/>
      <c r="OK350" s="23"/>
      <c r="OL350" s="23"/>
      <c r="OM350" s="23"/>
      <c r="ON350" s="23"/>
      <c r="OO350" s="23"/>
      <c r="OP350" s="23"/>
      <c r="OQ350" s="23"/>
      <c r="OR350" s="23"/>
      <c r="OS350" s="23"/>
      <c r="OT350" s="23"/>
      <c r="OU350" s="23"/>
      <c r="OV350" s="23"/>
      <c r="OW350" s="23"/>
      <c r="OX350" s="23"/>
      <c r="OY350" s="23"/>
      <c r="OZ350" s="23"/>
      <c r="PA350" s="23"/>
      <c r="PB350" s="23"/>
      <c r="PC350" s="23"/>
      <c r="PD350" s="23"/>
      <c r="PE350" s="23"/>
      <c r="PF350" s="23"/>
      <c r="PG350" s="23"/>
      <c r="PH350" s="23"/>
      <c r="PI350" s="23"/>
      <c r="PJ350" s="23"/>
      <c r="PK350" s="23"/>
      <c r="PL350" s="23"/>
      <c r="PM350" s="23"/>
      <c r="PN350" s="23"/>
      <c r="PO350" s="23"/>
      <c r="PP350" s="23"/>
      <c r="PQ350" s="23"/>
      <c r="PR350" s="23"/>
      <c r="PS350" s="23"/>
      <c r="PT350" s="23"/>
      <c r="PU350" s="23"/>
      <c r="PV350" s="23"/>
      <c r="PW350" s="23"/>
      <c r="PX350" s="23"/>
      <c r="PY350" s="23"/>
      <c r="PZ350" s="23"/>
      <c r="QA350" s="23"/>
      <c r="QB350" s="23"/>
      <c r="QC350" s="23"/>
      <c r="QD350" s="23"/>
      <c r="QE350" s="23"/>
      <c r="QF350" s="23"/>
      <c r="QG350" s="23"/>
      <c r="QH350" s="23"/>
      <c r="QI350" s="23"/>
      <c r="QJ350" s="23"/>
      <c r="QK350" s="23"/>
      <c r="QL350" s="23"/>
      <c r="QM350" s="23"/>
      <c r="QN350" s="23"/>
      <c r="QO350" s="23"/>
      <c r="QP350" s="23"/>
      <c r="QQ350" s="23"/>
      <c r="QR350" s="23"/>
      <c r="QS350" s="23"/>
      <c r="QT350" s="23"/>
      <c r="QU350" s="23"/>
      <c r="QV350" s="23"/>
      <c r="QW350" s="23"/>
      <c r="QX350" s="23"/>
      <c r="QY350" s="23"/>
      <c r="QZ350" s="23"/>
      <c r="RA350" s="23"/>
      <c r="RB350" s="23"/>
      <c r="RC350" s="23"/>
      <c r="RD350" s="23"/>
      <c r="RE350" s="23"/>
      <c r="RF350" s="23"/>
      <c r="RG350" s="23"/>
      <c r="RH350" s="23"/>
      <c r="RI350" s="23"/>
      <c r="RJ350" s="23"/>
      <c r="RK350" s="23"/>
      <c r="RL350" s="23"/>
      <c r="RM350" s="23"/>
      <c r="RN350" s="23"/>
      <c r="RO350" s="23"/>
      <c r="RP350" s="23"/>
      <c r="RQ350" s="23"/>
      <c r="RR350" s="23"/>
      <c r="RS350" s="23"/>
      <c r="RT350" s="23"/>
      <c r="RU350" s="23"/>
      <c r="RV350" s="23"/>
      <c r="RW350" s="23"/>
      <c r="RX350" s="23"/>
      <c r="RY350" s="23"/>
      <c r="RZ350" s="23"/>
      <c r="SA350" s="23"/>
      <c r="SB350" s="23"/>
      <c r="SC350" s="23"/>
      <c r="SD350" s="23"/>
      <c r="SE350" s="23"/>
      <c r="SF350" s="23"/>
      <c r="SG350" s="23"/>
      <c r="SH350" s="23"/>
      <c r="SI350" s="23"/>
      <c r="SJ350" s="23"/>
      <c r="SK350" s="23"/>
      <c r="SL350" s="23"/>
      <c r="SM350" s="23"/>
      <c r="SN350" s="23"/>
      <c r="SO350" s="23"/>
      <c r="SP350" s="23"/>
      <c r="SQ350" s="23"/>
      <c r="SR350" s="23"/>
      <c r="SS350" s="23"/>
      <c r="ST350" s="23"/>
      <c r="SU350" s="23"/>
      <c r="SV350" s="23"/>
      <c r="SW350" s="23"/>
      <c r="SX350" s="23"/>
      <c r="SY350" s="23"/>
      <c r="SZ350" s="23"/>
      <c r="TA350" s="23"/>
      <c r="TB350" s="23"/>
      <c r="TC350" s="23"/>
      <c r="TD350" s="23"/>
      <c r="TE350" s="23"/>
    </row>
    <row r="351" spans="1:525" s="27" customFormat="1" ht="33.75" customHeight="1" x14ac:dyDescent="0.25">
      <c r="A351" s="94" t="s">
        <v>653</v>
      </c>
      <c r="B351" s="96"/>
      <c r="C351" s="96"/>
      <c r="D351" s="91" t="s">
        <v>38</v>
      </c>
      <c r="E351" s="120">
        <f>E352</f>
        <v>19970200</v>
      </c>
      <c r="F351" s="120">
        <f t="shared" ref="F351:P351" si="201">F352</f>
        <v>19970200</v>
      </c>
      <c r="G351" s="120">
        <f t="shared" si="201"/>
        <v>13067600</v>
      </c>
      <c r="H351" s="120">
        <f t="shared" si="201"/>
        <v>591600</v>
      </c>
      <c r="I351" s="120">
        <f t="shared" si="201"/>
        <v>0</v>
      </c>
      <c r="J351" s="120">
        <f t="shared" si="201"/>
        <v>175000</v>
      </c>
      <c r="K351" s="120">
        <f t="shared" si="201"/>
        <v>175000</v>
      </c>
      <c r="L351" s="120">
        <f t="shared" si="201"/>
        <v>0</v>
      </c>
      <c r="M351" s="120">
        <f t="shared" si="201"/>
        <v>0</v>
      </c>
      <c r="N351" s="120">
        <f t="shared" si="201"/>
        <v>0</v>
      </c>
      <c r="O351" s="120">
        <f t="shared" si="201"/>
        <v>175000</v>
      </c>
      <c r="P351" s="120">
        <f t="shared" si="201"/>
        <v>20145200</v>
      </c>
      <c r="Q351" s="233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2"/>
      <c r="IM351" s="32"/>
      <c r="IN351" s="32"/>
      <c r="IO351" s="32"/>
      <c r="IP351" s="32"/>
      <c r="IQ351" s="32"/>
      <c r="IR351" s="32"/>
      <c r="IS351" s="32"/>
      <c r="IT351" s="32"/>
      <c r="IU351" s="32"/>
      <c r="IV351" s="32"/>
      <c r="IW351" s="32"/>
      <c r="IX351" s="32"/>
      <c r="IY351" s="32"/>
      <c r="IZ351" s="32"/>
      <c r="JA351" s="32"/>
      <c r="JB351" s="32"/>
      <c r="JC351" s="32"/>
      <c r="JD351" s="32"/>
      <c r="JE351" s="32"/>
      <c r="JF351" s="32"/>
      <c r="JG351" s="32"/>
      <c r="JH351" s="32"/>
      <c r="JI351" s="32"/>
      <c r="JJ351" s="32"/>
      <c r="JK351" s="32"/>
      <c r="JL351" s="32"/>
      <c r="JM351" s="32"/>
      <c r="JN351" s="32"/>
      <c r="JO351" s="32"/>
      <c r="JP351" s="32"/>
      <c r="JQ351" s="32"/>
      <c r="JR351" s="32"/>
      <c r="JS351" s="32"/>
      <c r="JT351" s="32"/>
      <c r="JU351" s="32"/>
      <c r="JV351" s="32"/>
      <c r="JW351" s="32"/>
      <c r="JX351" s="32"/>
      <c r="JY351" s="32"/>
      <c r="JZ351" s="32"/>
      <c r="KA351" s="32"/>
      <c r="KB351" s="32"/>
      <c r="KC351" s="32"/>
      <c r="KD351" s="32"/>
      <c r="KE351" s="32"/>
      <c r="KF351" s="32"/>
      <c r="KG351" s="32"/>
      <c r="KH351" s="32"/>
      <c r="KI351" s="32"/>
      <c r="KJ351" s="32"/>
      <c r="KK351" s="32"/>
      <c r="KL351" s="32"/>
      <c r="KM351" s="32"/>
      <c r="KN351" s="32"/>
      <c r="KO351" s="32"/>
      <c r="KP351" s="32"/>
      <c r="KQ351" s="32"/>
      <c r="KR351" s="32"/>
      <c r="KS351" s="32"/>
      <c r="KT351" s="32"/>
      <c r="KU351" s="32"/>
      <c r="KV351" s="32"/>
      <c r="KW351" s="32"/>
      <c r="KX351" s="32"/>
      <c r="KY351" s="32"/>
      <c r="KZ351" s="32"/>
      <c r="LA351" s="32"/>
      <c r="LB351" s="32"/>
      <c r="LC351" s="32"/>
      <c r="LD351" s="32"/>
      <c r="LE351" s="32"/>
      <c r="LF351" s="32"/>
      <c r="LG351" s="32"/>
      <c r="LH351" s="32"/>
      <c r="LI351" s="32"/>
      <c r="LJ351" s="32"/>
      <c r="LK351" s="32"/>
      <c r="LL351" s="32"/>
      <c r="LM351" s="32"/>
      <c r="LN351" s="32"/>
      <c r="LO351" s="32"/>
      <c r="LP351" s="32"/>
      <c r="LQ351" s="32"/>
      <c r="LR351" s="32"/>
      <c r="LS351" s="32"/>
      <c r="LT351" s="32"/>
      <c r="LU351" s="32"/>
      <c r="LV351" s="32"/>
      <c r="LW351" s="32"/>
      <c r="LX351" s="32"/>
      <c r="LY351" s="32"/>
      <c r="LZ351" s="32"/>
      <c r="MA351" s="32"/>
      <c r="MB351" s="32"/>
      <c r="MC351" s="32"/>
      <c r="MD351" s="32"/>
      <c r="ME351" s="32"/>
      <c r="MF351" s="32"/>
      <c r="MG351" s="32"/>
      <c r="MH351" s="32"/>
      <c r="MI351" s="32"/>
      <c r="MJ351" s="32"/>
      <c r="MK351" s="32"/>
      <c r="ML351" s="32"/>
      <c r="MM351" s="32"/>
      <c r="MN351" s="32"/>
      <c r="MO351" s="32"/>
      <c r="MP351" s="32"/>
      <c r="MQ351" s="32"/>
      <c r="MR351" s="32"/>
      <c r="MS351" s="32"/>
      <c r="MT351" s="32"/>
      <c r="MU351" s="32"/>
      <c r="MV351" s="32"/>
      <c r="MW351" s="32"/>
      <c r="MX351" s="32"/>
      <c r="MY351" s="32"/>
      <c r="MZ351" s="32"/>
      <c r="NA351" s="32"/>
      <c r="NB351" s="32"/>
      <c r="NC351" s="32"/>
      <c r="ND351" s="32"/>
      <c r="NE351" s="32"/>
      <c r="NF351" s="32"/>
      <c r="NG351" s="32"/>
      <c r="NH351" s="32"/>
      <c r="NI351" s="32"/>
      <c r="NJ351" s="32"/>
      <c r="NK351" s="32"/>
      <c r="NL351" s="32"/>
      <c r="NM351" s="32"/>
      <c r="NN351" s="32"/>
      <c r="NO351" s="32"/>
      <c r="NP351" s="32"/>
      <c r="NQ351" s="32"/>
      <c r="NR351" s="32"/>
      <c r="NS351" s="32"/>
      <c r="NT351" s="32"/>
      <c r="NU351" s="32"/>
      <c r="NV351" s="32"/>
      <c r="NW351" s="32"/>
      <c r="NX351" s="32"/>
      <c r="NY351" s="32"/>
      <c r="NZ351" s="32"/>
      <c r="OA351" s="32"/>
      <c r="OB351" s="32"/>
      <c r="OC351" s="32"/>
      <c r="OD351" s="32"/>
      <c r="OE351" s="32"/>
      <c r="OF351" s="32"/>
      <c r="OG351" s="32"/>
      <c r="OH351" s="32"/>
      <c r="OI351" s="32"/>
      <c r="OJ351" s="32"/>
      <c r="OK351" s="32"/>
      <c r="OL351" s="32"/>
      <c r="OM351" s="32"/>
      <c r="ON351" s="32"/>
      <c r="OO351" s="32"/>
      <c r="OP351" s="32"/>
      <c r="OQ351" s="32"/>
      <c r="OR351" s="32"/>
      <c r="OS351" s="32"/>
      <c r="OT351" s="32"/>
      <c r="OU351" s="32"/>
      <c r="OV351" s="32"/>
      <c r="OW351" s="32"/>
      <c r="OX351" s="32"/>
      <c r="OY351" s="32"/>
      <c r="OZ351" s="32"/>
      <c r="PA351" s="32"/>
      <c r="PB351" s="32"/>
      <c r="PC351" s="32"/>
      <c r="PD351" s="32"/>
      <c r="PE351" s="32"/>
      <c r="PF351" s="32"/>
      <c r="PG351" s="32"/>
      <c r="PH351" s="32"/>
      <c r="PI351" s="32"/>
      <c r="PJ351" s="32"/>
      <c r="PK351" s="32"/>
      <c r="PL351" s="32"/>
      <c r="PM351" s="32"/>
      <c r="PN351" s="32"/>
      <c r="PO351" s="32"/>
      <c r="PP351" s="32"/>
      <c r="PQ351" s="32"/>
      <c r="PR351" s="32"/>
      <c r="PS351" s="32"/>
      <c r="PT351" s="32"/>
      <c r="PU351" s="32"/>
      <c r="PV351" s="32"/>
      <c r="PW351" s="32"/>
      <c r="PX351" s="32"/>
      <c r="PY351" s="32"/>
      <c r="PZ351" s="32"/>
      <c r="QA351" s="32"/>
      <c r="QB351" s="32"/>
      <c r="QC351" s="32"/>
      <c r="QD351" s="32"/>
      <c r="QE351" s="32"/>
      <c r="QF351" s="32"/>
      <c r="QG351" s="32"/>
      <c r="QH351" s="32"/>
      <c r="QI351" s="32"/>
      <c r="QJ351" s="32"/>
      <c r="QK351" s="32"/>
      <c r="QL351" s="32"/>
      <c r="QM351" s="32"/>
      <c r="QN351" s="32"/>
      <c r="QO351" s="32"/>
      <c r="QP351" s="32"/>
      <c r="QQ351" s="32"/>
      <c r="QR351" s="32"/>
      <c r="QS351" s="32"/>
      <c r="QT351" s="32"/>
      <c r="QU351" s="32"/>
      <c r="QV351" s="32"/>
      <c r="QW351" s="32"/>
      <c r="QX351" s="32"/>
      <c r="QY351" s="32"/>
      <c r="QZ351" s="32"/>
      <c r="RA351" s="32"/>
      <c r="RB351" s="32"/>
      <c r="RC351" s="32"/>
      <c r="RD351" s="32"/>
      <c r="RE351" s="32"/>
      <c r="RF351" s="32"/>
      <c r="RG351" s="32"/>
      <c r="RH351" s="32"/>
      <c r="RI351" s="32"/>
      <c r="RJ351" s="32"/>
      <c r="RK351" s="32"/>
      <c r="RL351" s="32"/>
      <c r="RM351" s="32"/>
      <c r="RN351" s="32"/>
      <c r="RO351" s="32"/>
      <c r="RP351" s="32"/>
      <c r="RQ351" s="32"/>
      <c r="RR351" s="32"/>
      <c r="RS351" s="32"/>
      <c r="RT351" s="32"/>
      <c r="RU351" s="32"/>
      <c r="RV351" s="32"/>
      <c r="RW351" s="32"/>
      <c r="RX351" s="32"/>
      <c r="RY351" s="32"/>
      <c r="RZ351" s="32"/>
      <c r="SA351" s="32"/>
      <c r="SB351" s="32"/>
      <c r="SC351" s="32"/>
      <c r="SD351" s="32"/>
      <c r="SE351" s="32"/>
      <c r="SF351" s="32"/>
      <c r="SG351" s="32"/>
      <c r="SH351" s="32"/>
      <c r="SI351" s="32"/>
      <c r="SJ351" s="32"/>
      <c r="SK351" s="32"/>
      <c r="SL351" s="32"/>
      <c r="SM351" s="32"/>
      <c r="SN351" s="32"/>
      <c r="SO351" s="32"/>
      <c r="SP351" s="32"/>
      <c r="SQ351" s="32"/>
      <c r="SR351" s="32"/>
      <c r="SS351" s="32"/>
      <c r="ST351" s="32"/>
      <c r="SU351" s="32"/>
      <c r="SV351" s="32"/>
      <c r="SW351" s="32"/>
      <c r="SX351" s="32"/>
      <c r="SY351" s="32"/>
      <c r="SZ351" s="32"/>
      <c r="TA351" s="32"/>
      <c r="TB351" s="32"/>
      <c r="TC351" s="32"/>
      <c r="TD351" s="32"/>
      <c r="TE351" s="32"/>
    </row>
    <row r="352" spans="1:525" s="34" customFormat="1" ht="36.75" customHeight="1" x14ac:dyDescent="0.25">
      <c r="A352" s="84" t="s">
        <v>654</v>
      </c>
      <c r="B352" s="93"/>
      <c r="C352" s="93"/>
      <c r="D352" s="68" t="s">
        <v>38</v>
      </c>
      <c r="E352" s="121">
        <f>E353+E354+E355+E356+E357+E358+E359+E360+E361</f>
        <v>19970200</v>
      </c>
      <c r="F352" s="121">
        <f t="shared" ref="F352:P352" si="202">F353+F354+F355+F356+F357+F358+F359+F360+F361</f>
        <v>19970200</v>
      </c>
      <c r="G352" s="121">
        <f t="shared" si="202"/>
        <v>13067600</v>
      </c>
      <c r="H352" s="121">
        <f t="shared" si="202"/>
        <v>591600</v>
      </c>
      <c r="I352" s="121">
        <f t="shared" si="202"/>
        <v>0</v>
      </c>
      <c r="J352" s="121">
        <f t="shared" si="202"/>
        <v>175000</v>
      </c>
      <c r="K352" s="121">
        <f t="shared" si="202"/>
        <v>175000</v>
      </c>
      <c r="L352" s="121">
        <f t="shared" si="202"/>
        <v>0</v>
      </c>
      <c r="M352" s="121">
        <f t="shared" si="202"/>
        <v>0</v>
      </c>
      <c r="N352" s="121">
        <f t="shared" si="202"/>
        <v>0</v>
      </c>
      <c r="O352" s="121">
        <f t="shared" si="202"/>
        <v>175000</v>
      </c>
      <c r="P352" s="121">
        <f t="shared" si="202"/>
        <v>20145200</v>
      </c>
      <c r="Q352" s="2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  <c r="IV352" s="33"/>
      <c r="IW352" s="33"/>
      <c r="IX352" s="33"/>
      <c r="IY352" s="33"/>
      <c r="IZ352" s="33"/>
      <c r="JA352" s="33"/>
      <c r="JB352" s="33"/>
      <c r="JC352" s="33"/>
      <c r="JD352" s="33"/>
      <c r="JE352" s="33"/>
      <c r="JF352" s="33"/>
      <c r="JG352" s="33"/>
      <c r="JH352" s="33"/>
      <c r="JI352" s="33"/>
      <c r="JJ352" s="33"/>
      <c r="JK352" s="33"/>
      <c r="JL352" s="33"/>
      <c r="JM352" s="33"/>
      <c r="JN352" s="33"/>
      <c r="JO352" s="33"/>
      <c r="JP352" s="33"/>
      <c r="JQ352" s="33"/>
      <c r="JR352" s="33"/>
      <c r="JS352" s="33"/>
      <c r="JT352" s="33"/>
      <c r="JU352" s="33"/>
      <c r="JV352" s="33"/>
      <c r="JW352" s="33"/>
      <c r="JX352" s="33"/>
      <c r="JY352" s="33"/>
      <c r="JZ352" s="33"/>
      <c r="KA352" s="33"/>
      <c r="KB352" s="33"/>
      <c r="KC352" s="33"/>
      <c r="KD352" s="33"/>
      <c r="KE352" s="33"/>
      <c r="KF352" s="33"/>
      <c r="KG352" s="33"/>
      <c r="KH352" s="33"/>
      <c r="KI352" s="33"/>
      <c r="KJ352" s="33"/>
      <c r="KK352" s="33"/>
      <c r="KL352" s="33"/>
      <c r="KM352" s="33"/>
      <c r="KN352" s="33"/>
      <c r="KO352" s="33"/>
      <c r="KP352" s="33"/>
      <c r="KQ352" s="33"/>
      <c r="KR352" s="33"/>
      <c r="KS352" s="33"/>
      <c r="KT352" s="33"/>
      <c r="KU352" s="33"/>
      <c r="KV352" s="33"/>
      <c r="KW352" s="33"/>
      <c r="KX352" s="33"/>
      <c r="KY352" s="33"/>
      <c r="KZ352" s="33"/>
      <c r="LA352" s="33"/>
      <c r="LB352" s="33"/>
      <c r="LC352" s="33"/>
      <c r="LD352" s="33"/>
      <c r="LE352" s="33"/>
      <c r="LF352" s="33"/>
      <c r="LG352" s="33"/>
      <c r="LH352" s="33"/>
      <c r="LI352" s="33"/>
      <c r="LJ352" s="33"/>
      <c r="LK352" s="33"/>
      <c r="LL352" s="33"/>
      <c r="LM352" s="33"/>
      <c r="LN352" s="33"/>
      <c r="LO352" s="33"/>
      <c r="LP352" s="33"/>
      <c r="LQ352" s="33"/>
      <c r="LR352" s="33"/>
      <c r="LS352" s="33"/>
      <c r="LT352" s="33"/>
      <c r="LU352" s="33"/>
      <c r="LV352" s="33"/>
      <c r="LW352" s="33"/>
      <c r="LX352" s="33"/>
      <c r="LY352" s="33"/>
      <c r="LZ352" s="33"/>
      <c r="MA352" s="33"/>
      <c r="MB352" s="33"/>
      <c r="MC352" s="33"/>
      <c r="MD352" s="33"/>
      <c r="ME352" s="33"/>
      <c r="MF352" s="33"/>
      <c r="MG352" s="33"/>
      <c r="MH352" s="33"/>
      <c r="MI352" s="33"/>
      <c r="MJ352" s="33"/>
      <c r="MK352" s="33"/>
      <c r="ML352" s="33"/>
      <c r="MM352" s="33"/>
      <c r="MN352" s="33"/>
      <c r="MO352" s="33"/>
      <c r="MP352" s="33"/>
      <c r="MQ352" s="33"/>
      <c r="MR352" s="33"/>
      <c r="MS352" s="33"/>
      <c r="MT352" s="33"/>
      <c r="MU352" s="33"/>
      <c r="MV352" s="33"/>
      <c r="MW352" s="33"/>
      <c r="MX352" s="33"/>
      <c r="MY352" s="33"/>
      <c r="MZ352" s="33"/>
      <c r="NA352" s="33"/>
      <c r="NB352" s="33"/>
      <c r="NC352" s="33"/>
      <c r="ND352" s="33"/>
      <c r="NE352" s="33"/>
      <c r="NF352" s="33"/>
      <c r="NG352" s="33"/>
      <c r="NH352" s="33"/>
      <c r="NI352" s="33"/>
      <c r="NJ352" s="33"/>
      <c r="NK352" s="33"/>
      <c r="NL352" s="33"/>
      <c r="NM352" s="33"/>
      <c r="NN352" s="33"/>
      <c r="NO352" s="33"/>
      <c r="NP352" s="33"/>
      <c r="NQ352" s="33"/>
      <c r="NR352" s="33"/>
      <c r="NS352" s="33"/>
      <c r="NT352" s="33"/>
      <c r="NU352" s="33"/>
      <c r="NV352" s="33"/>
      <c r="NW352" s="33"/>
      <c r="NX352" s="33"/>
      <c r="NY352" s="33"/>
      <c r="NZ352" s="33"/>
      <c r="OA352" s="33"/>
      <c r="OB352" s="33"/>
      <c r="OC352" s="33"/>
      <c r="OD352" s="33"/>
      <c r="OE352" s="33"/>
      <c r="OF352" s="33"/>
      <c r="OG352" s="33"/>
      <c r="OH352" s="33"/>
      <c r="OI352" s="33"/>
      <c r="OJ352" s="33"/>
      <c r="OK352" s="33"/>
      <c r="OL352" s="33"/>
      <c r="OM352" s="33"/>
      <c r="ON352" s="33"/>
      <c r="OO352" s="33"/>
      <c r="OP352" s="33"/>
      <c r="OQ352" s="33"/>
      <c r="OR352" s="33"/>
      <c r="OS352" s="33"/>
      <c r="OT352" s="33"/>
      <c r="OU352" s="33"/>
      <c r="OV352" s="33"/>
      <c r="OW352" s="33"/>
      <c r="OX352" s="33"/>
      <c r="OY352" s="33"/>
      <c r="OZ352" s="33"/>
      <c r="PA352" s="33"/>
      <c r="PB352" s="33"/>
      <c r="PC352" s="33"/>
      <c r="PD352" s="33"/>
      <c r="PE352" s="33"/>
      <c r="PF352" s="33"/>
      <c r="PG352" s="33"/>
      <c r="PH352" s="33"/>
      <c r="PI352" s="33"/>
      <c r="PJ352" s="33"/>
      <c r="PK352" s="33"/>
      <c r="PL352" s="33"/>
      <c r="PM352" s="33"/>
      <c r="PN352" s="33"/>
      <c r="PO352" s="33"/>
      <c r="PP352" s="33"/>
      <c r="PQ352" s="33"/>
      <c r="PR352" s="33"/>
      <c r="PS352" s="33"/>
      <c r="PT352" s="33"/>
      <c r="PU352" s="33"/>
      <c r="PV352" s="33"/>
      <c r="PW352" s="33"/>
      <c r="PX352" s="33"/>
      <c r="PY352" s="33"/>
      <c r="PZ352" s="33"/>
      <c r="QA352" s="33"/>
      <c r="QB352" s="33"/>
      <c r="QC352" s="33"/>
      <c r="QD352" s="33"/>
      <c r="QE352" s="33"/>
      <c r="QF352" s="33"/>
      <c r="QG352" s="33"/>
      <c r="QH352" s="33"/>
      <c r="QI352" s="33"/>
      <c r="QJ352" s="33"/>
      <c r="QK352" s="33"/>
      <c r="QL352" s="33"/>
      <c r="QM352" s="33"/>
      <c r="QN352" s="33"/>
      <c r="QO352" s="33"/>
      <c r="QP352" s="33"/>
      <c r="QQ352" s="33"/>
      <c r="QR352" s="33"/>
      <c r="QS352" s="33"/>
      <c r="QT352" s="33"/>
      <c r="QU352" s="33"/>
      <c r="QV352" s="33"/>
      <c r="QW352" s="33"/>
      <c r="QX352" s="33"/>
      <c r="QY352" s="33"/>
      <c r="QZ352" s="33"/>
      <c r="RA352" s="33"/>
      <c r="RB352" s="33"/>
      <c r="RC352" s="33"/>
      <c r="RD352" s="33"/>
      <c r="RE352" s="33"/>
      <c r="RF352" s="33"/>
      <c r="RG352" s="33"/>
      <c r="RH352" s="33"/>
      <c r="RI352" s="33"/>
      <c r="RJ352" s="33"/>
      <c r="RK352" s="33"/>
      <c r="RL352" s="33"/>
      <c r="RM352" s="33"/>
      <c r="RN352" s="33"/>
      <c r="RO352" s="33"/>
      <c r="RP352" s="33"/>
      <c r="RQ352" s="33"/>
      <c r="RR352" s="33"/>
      <c r="RS352" s="33"/>
      <c r="RT352" s="33"/>
      <c r="RU352" s="33"/>
      <c r="RV352" s="33"/>
      <c r="RW352" s="33"/>
      <c r="RX352" s="33"/>
      <c r="RY352" s="33"/>
      <c r="RZ352" s="33"/>
      <c r="SA352" s="33"/>
      <c r="SB352" s="33"/>
      <c r="SC352" s="33"/>
      <c r="SD352" s="33"/>
      <c r="SE352" s="33"/>
      <c r="SF352" s="33"/>
      <c r="SG352" s="33"/>
      <c r="SH352" s="33"/>
      <c r="SI352" s="33"/>
      <c r="SJ352" s="33"/>
      <c r="SK352" s="33"/>
      <c r="SL352" s="33"/>
      <c r="SM352" s="33"/>
      <c r="SN352" s="33"/>
      <c r="SO352" s="33"/>
      <c r="SP352" s="33"/>
      <c r="SQ352" s="33"/>
      <c r="SR352" s="33"/>
      <c r="SS352" s="33"/>
      <c r="ST352" s="33"/>
      <c r="SU352" s="33"/>
      <c r="SV352" s="33"/>
      <c r="SW352" s="33"/>
      <c r="SX352" s="33"/>
      <c r="SY352" s="33"/>
      <c r="SZ352" s="33"/>
      <c r="TA352" s="33"/>
      <c r="TB352" s="33"/>
      <c r="TC352" s="33"/>
      <c r="TD352" s="33"/>
      <c r="TE352" s="33"/>
    </row>
    <row r="353" spans="1:525" s="22" customFormat="1" ht="51.75" customHeight="1" x14ac:dyDescent="0.25">
      <c r="A353" s="56" t="s">
        <v>655</v>
      </c>
      <c r="B353" s="82" t="str">
        <f>'дод 9'!A17</f>
        <v>0160</v>
      </c>
      <c r="C353" s="82" t="str">
        <f>'дод 9'!B17</f>
        <v>0111</v>
      </c>
      <c r="D353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53" s="122">
        <f>F353+I353</f>
        <v>17489700</v>
      </c>
      <c r="F353" s="122">
        <v>17489700</v>
      </c>
      <c r="G353" s="122">
        <v>13067600</v>
      </c>
      <c r="H353" s="122">
        <v>591600</v>
      </c>
      <c r="I353" s="122"/>
      <c r="J353" s="122">
        <f>L353+O353</f>
        <v>0</v>
      </c>
      <c r="K353" s="122">
        <f>8000-8000</f>
        <v>0</v>
      </c>
      <c r="L353" s="122"/>
      <c r="M353" s="122"/>
      <c r="N353" s="122"/>
      <c r="O353" s="122">
        <f>8000-8000</f>
        <v>0</v>
      </c>
      <c r="P353" s="122">
        <f>E353+J353</f>
        <v>17489700</v>
      </c>
      <c r="Q353" s="23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  <c r="IO353" s="23"/>
      <c r="IP353" s="23"/>
      <c r="IQ353" s="23"/>
      <c r="IR353" s="23"/>
      <c r="IS353" s="23"/>
      <c r="IT353" s="23"/>
      <c r="IU353" s="23"/>
      <c r="IV353" s="23"/>
      <c r="IW353" s="23"/>
      <c r="IX353" s="23"/>
      <c r="IY353" s="23"/>
      <c r="IZ353" s="23"/>
      <c r="JA353" s="23"/>
      <c r="JB353" s="23"/>
      <c r="JC353" s="23"/>
      <c r="JD353" s="23"/>
      <c r="JE353" s="23"/>
      <c r="JF353" s="23"/>
      <c r="JG353" s="23"/>
      <c r="JH353" s="23"/>
      <c r="JI353" s="23"/>
      <c r="JJ353" s="23"/>
      <c r="JK353" s="23"/>
      <c r="JL353" s="23"/>
      <c r="JM353" s="23"/>
      <c r="JN353" s="23"/>
      <c r="JO353" s="23"/>
      <c r="JP353" s="23"/>
      <c r="JQ353" s="23"/>
      <c r="JR353" s="23"/>
      <c r="JS353" s="23"/>
      <c r="JT353" s="23"/>
      <c r="JU353" s="23"/>
      <c r="JV353" s="23"/>
      <c r="JW353" s="23"/>
      <c r="JX353" s="23"/>
      <c r="JY353" s="23"/>
      <c r="JZ353" s="23"/>
      <c r="KA353" s="23"/>
      <c r="KB353" s="23"/>
      <c r="KC353" s="23"/>
      <c r="KD353" s="23"/>
      <c r="KE353" s="23"/>
      <c r="KF353" s="23"/>
      <c r="KG353" s="23"/>
      <c r="KH353" s="23"/>
      <c r="KI353" s="23"/>
      <c r="KJ353" s="23"/>
      <c r="KK353" s="23"/>
      <c r="KL353" s="23"/>
      <c r="KM353" s="23"/>
      <c r="KN353" s="23"/>
      <c r="KO353" s="23"/>
      <c r="KP353" s="23"/>
      <c r="KQ353" s="23"/>
      <c r="KR353" s="23"/>
      <c r="KS353" s="23"/>
      <c r="KT353" s="23"/>
      <c r="KU353" s="23"/>
      <c r="KV353" s="23"/>
      <c r="KW353" s="23"/>
      <c r="KX353" s="23"/>
      <c r="KY353" s="23"/>
      <c r="KZ353" s="23"/>
      <c r="LA353" s="23"/>
      <c r="LB353" s="23"/>
      <c r="LC353" s="23"/>
      <c r="LD353" s="23"/>
      <c r="LE353" s="23"/>
      <c r="LF353" s="23"/>
      <c r="LG353" s="23"/>
      <c r="LH353" s="23"/>
      <c r="LI353" s="23"/>
      <c r="LJ353" s="23"/>
      <c r="LK353" s="23"/>
      <c r="LL353" s="23"/>
      <c r="LM353" s="23"/>
      <c r="LN353" s="23"/>
      <c r="LO353" s="23"/>
      <c r="LP353" s="23"/>
      <c r="LQ353" s="23"/>
      <c r="LR353" s="23"/>
      <c r="LS353" s="23"/>
      <c r="LT353" s="23"/>
      <c r="LU353" s="23"/>
      <c r="LV353" s="23"/>
      <c r="LW353" s="23"/>
      <c r="LX353" s="23"/>
      <c r="LY353" s="23"/>
      <c r="LZ353" s="23"/>
      <c r="MA353" s="23"/>
      <c r="MB353" s="23"/>
      <c r="MC353" s="23"/>
      <c r="MD353" s="23"/>
      <c r="ME353" s="23"/>
      <c r="MF353" s="23"/>
      <c r="MG353" s="23"/>
      <c r="MH353" s="23"/>
      <c r="MI353" s="23"/>
      <c r="MJ353" s="23"/>
      <c r="MK353" s="23"/>
      <c r="ML353" s="23"/>
      <c r="MM353" s="23"/>
      <c r="MN353" s="23"/>
      <c r="MO353" s="23"/>
      <c r="MP353" s="23"/>
      <c r="MQ353" s="23"/>
      <c r="MR353" s="23"/>
      <c r="MS353" s="23"/>
      <c r="MT353" s="23"/>
      <c r="MU353" s="23"/>
      <c r="MV353" s="23"/>
      <c r="MW353" s="23"/>
      <c r="MX353" s="23"/>
      <c r="MY353" s="23"/>
      <c r="MZ353" s="23"/>
      <c r="NA353" s="23"/>
      <c r="NB353" s="23"/>
      <c r="NC353" s="23"/>
      <c r="ND353" s="23"/>
      <c r="NE353" s="23"/>
      <c r="NF353" s="23"/>
      <c r="NG353" s="23"/>
      <c r="NH353" s="23"/>
      <c r="NI353" s="23"/>
      <c r="NJ353" s="23"/>
      <c r="NK353" s="23"/>
      <c r="NL353" s="23"/>
      <c r="NM353" s="23"/>
      <c r="NN353" s="23"/>
      <c r="NO353" s="23"/>
      <c r="NP353" s="23"/>
      <c r="NQ353" s="23"/>
      <c r="NR353" s="23"/>
      <c r="NS353" s="23"/>
      <c r="NT353" s="23"/>
      <c r="NU353" s="23"/>
      <c r="NV353" s="23"/>
      <c r="NW353" s="23"/>
      <c r="NX353" s="23"/>
      <c r="NY353" s="23"/>
      <c r="NZ353" s="23"/>
      <c r="OA353" s="23"/>
      <c r="OB353" s="23"/>
      <c r="OC353" s="23"/>
      <c r="OD353" s="23"/>
      <c r="OE353" s="23"/>
      <c r="OF353" s="23"/>
      <c r="OG353" s="23"/>
      <c r="OH353" s="23"/>
      <c r="OI353" s="23"/>
      <c r="OJ353" s="23"/>
      <c r="OK353" s="23"/>
      <c r="OL353" s="23"/>
      <c r="OM353" s="23"/>
      <c r="ON353" s="23"/>
      <c r="OO353" s="23"/>
      <c r="OP353" s="23"/>
      <c r="OQ353" s="23"/>
      <c r="OR353" s="23"/>
      <c r="OS353" s="23"/>
      <c r="OT353" s="23"/>
      <c r="OU353" s="23"/>
      <c r="OV353" s="23"/>
      <c r="OW353" s="23"/>
      <c r="OX353" s="23"/>
      <c r="OY353" s="23"/>
      <c r="OZ353" s="23"/>
      <c r="PA353" s="23"/>
      <c r="PB353" s="23"/>
      <c r="PC353" s="23"/>
      <c r="PD353" s="23"/>
      <c r="PE353" s="23"/>
      <c r="PF353" s="23"/>
      <c r="PG353" s="23"/>
      <c r="PH353" s="23"/>
      <c r="PI353" s="23"/>
      <c r="PJ353" s="23"/>
      <c r="PK353" s="23"/>
      <c r="PL353" s="23"/>
      <c r="PM353" s="23"/>
      <c r="PN353" s="23"/>
      <c r="PO353" s="23"/>
      <c r="PP353" s="23"/>
      <c r="PQ353" s="23"/>
      <c r="PR353" s="23"/>
      <c r="PS353" s="23"/>
      <c r="PT353" s="23"/>
      <c r="PU353" s="23"/>
      <c r="PV353" s="23"/>
      <c r="PW353" s="23"/>
      <c r="PX353" s="23"/>
      <c r="PY353" s="23"/>
      <c r="PZ353" s="23"/>
      <c r="QA353" s="23"/>
      <c r="QB353" s="23"/>
      <c r="QC353" s="23"/>
      <c r="QD353" s="23"/>
      <c r="QE353" s="23"/>
      <c r="QF353" s="23"/>
      <c r="QG353" s="23"/>
      <c r="QH353" s="23"/>
      <c r="QI353" s="23"/>
      <c r="QJ353" s="23"/>
      <c r="QK353" s="23"/>
      <c r="QL353" s="23"/>
      <c r="QM353" s="23"/>
      <c r="QN353" s="23"/>
      <c r="QO353" s="23"/>
      <c r="QP353" s="23"/>
      <c r="QQ353" s="23"/>
      <c r="QR353" s="23"/>
      <c r="QS353" s="23"/>
      <c r="QT353" s="23"/>
      <c r="QU353" s="23"/>
      <c r="QV353" s="23"/>
      <c r="QW353" s="23"/>
      <c r="QX353" s="23"/>
      <c r="QY353" s="23"/>
      <c r="QZ353" s="23"/>
      <c r="RA353" s="23"/>
      <c r="RB353" s="23"/>
      <c r="RC353" s="23"/>
      <c r="RD353" s="23"/>
      <c r="RE353" s="23"/>
      <c r="RF353" s="23"/>
      <c r="RG353" s="23"/>
      <c r="RH353" s="23"/>
      <c r="RI353" s="23"/>
      <c r="RJ353" s="23"/>
      <c r="RK353" s="23"/>
      <c r="RL353" s="23"/>
      <c r="RM353" s="23"/>
      <c r="RN353" s="23"/>
      <c r="RO353" s="23"/>
      <c r="RP353" s="23"/>
      <c r="RQ353" s="23"/>
      <c r="RR353" s="23"/>
      <c r="RS353" s="23"/>
      <c r="RT353" s="23"/>
      <c r="RU353" s="23"/>
      <c r="RV353" s="23"/>
      <c r="RW353" s="23"/>
      <c r="RX353" s="23"/>
      <c r="RY353" s="23"/>
      <c r="RZ353" s="23"/>
      <c r="SA353" s="23"/>
      <c r="SB353" s="23"/>
      <c r="SC353" s="23"/>
      <c r="SD353" s="23"/>
      <c r="SE353" s="23"/>
      <c r="SF353" s="23"/>
      <c r="SG353" s="23"/>
      <c r="SH353" s="23"/>
      <c r="SI353" s="23"/>
      <c r="SJ353" s="23"/>
      <c r="SK353" s="23"/>
      <c r="SL353" s="23"/>
      <c r="SM353" s="23"/>
      <c r="SN353" s="23"/>
      <c r="SO353" s="23"/>
      <c r="SP353" s="23"/>
      <c r="SQ353" s="23"/>
      <c r="SR353" s="23"/>
      <c r="SS353" s="23"/>
      <c r="ST353" s="23"/>
      <c r="SU353" s="23"/>
      <c r="SV353" s="23"/>
      <c r="SW353" s="23"/>
      <c r="SX353" s="23"/>
      <c r="SY353" s="23"/>
      <c r="SZ353" s="23"/>
      <c r="TA353" s="23"/>
      <c r="TB353" s="23"/>
      <c r="TC353" s="23"/>
      <c r="TD353" s="23"/>
      <c r="TE353" s="23"/>
    </row>
    <row r="354" spans="1:525" s="22" customFormat="1" ht="30" customHeight="1" x14ac:dyDescent="0.25">
      <c r="A354" s="56" t="s">
        <v>657</v>
      </c>
      <c r="B354" s="82" t="str">
        <f>'дод 9'!A176</f>
        <v>6090</v>
      </c>
      <c r="C354" s="82" t="str">
        <f>'дод 9'!B176</f>
        <v>0640</v>
      </c>
      <c r="D354" s="97" t="str">
        <f>'дод 9'!C176</f>
        <v>Інша діяльність у сфері житлово-комунального господарства</v>
      </c>
      <c r="E354" s="122">
        <f t="shared" ref="E354:E361" si="203">F354+I354</f>
        <v>70500</v>
      </c>
      <c r="F354" s="122">
        <v>70500</v>
      </c>
      <c r="G354" s="122"/>
      <c r="H354" s="122"/>
      <c r="I354" s="122"/>
      <c r="J354" s="122">
        <f t="shared" ref="J354:J361" si="204">L354+O354</f>
        <v>0</v>
      </c>
      <c r="K354" s="122">
        <f t="shared" ref="K354:K361" si="205">8000-8000</f>
        <v>0</v>
      </c>
      <c r="L354" s="122"/>
      <c r="M354" s="122"/>
      <c r="N354" s="122"/>
      <c r="O354" s="122">
        <f t="shared" ref="O354:O361" si="206">8000-8000</f>
        <v>0</v>
      </c>
      <c r="P354" s="122">
        <f t="shared" ref="P354:P361" si="207">E354+J354</f>
        <v>70500</v>
      </c>
      <c r="Q354" s="23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3"/>
      <c r="IR354" s="23"/>
      <c r="IS354" s="23"/>
      <c r="IT354" s="23"/>
      <c r="IU354" s="23"/>
      <c r="IV354" s="23"/>
      <c r="IW354" s="23"/>
      <c r="IX354" s="23"/>
      <c r="IY354" s="23"/>
      <c r="IZ354" s="23"/>
      <c r="JA354" s="23"/>
      <c r="JB354" s="23"/>
      <c r="JC354" s="23"/>
      <c r="JD354" s="23"/>
      <c r="JE354" s="23"/>
      <c r="JF354" s="23"/>
      <c r="JG354" s="23"/>
      <c r="JH354" s="23"/>
      <c r="JI354" s="23"/>
      <c r="JJ354" s="23"/>
      <c r="JK354" s="23"/>
      <c r="JL354" s="23"/>
      <c r="JM354" s="23"/>
      <c r="JN354" s="23"/>
      <c r="JO354" s="23"/>
      <c r="JP354" s="23"/>
      <c r="JQ354" s="23"/>
      <c r="JR354" s="23"/>
      <c r="JS354" s="23"/>
      <c r="JT354" s="23"/>
      <c r="JU354" s="23"/>
      <c r="JV354" s="23"/>
      <c r="JW354" s="23"/>
      <c r="JX354" s="23"/>
      <c r="JY354" s="23"/>
      <c r="JZ354" s="23"/>
      <c r="KA354" s="23"/>
      <c r="KB354" s="23"/>
      <c r="KC354" s="23"/>
      <c r="KD354" s="23"/>
      <c r="KE354" s="23"/>
      <c r="KF354" s="23"/>
      <c r="KG354" s="23"/>
      <c r="KH354" s="23"/>
      <c r="KI354" s="23"/>
      <c r="KJ354" s="23"/>
      <c r="KK354" s="23"/>
      <c r="KL354" s="23"/>
      <c r="KM354" s="23"/>
      <c r="KN354" s="23"/>
      <c r="KO354" s="23"/>
      <c r="KP354" s="23"/>
      <c r="KQ354" s="23"/>
      <c r="KR354" s="23"/>
      <c r="KS354" s="23"/>
      <c r="KT354" s="23"/>
      <c r="KU354" s="23"/>
      <c r="KV354" s="23"/>
      <c r="KW354" s="23"/>
      <c r="KX354" s="23"/>
      <c r="KY354" s="23"/>
      <c r="KZ354" s="23"/>
      <c r="LA354" s="23"/>
      <c r="LB354" s="23"/>
      <c r="LC354" s="23"/>
      <c r="LD354" s="23"/>
      <c r="LE354" s="23"/>
      <c r="LF354" s="23"/>
      <c r="LG354" s="23"/>
      <c r="LH354" s="23"/>
      <c r="LI354" s="23"/>
      <c r="LJ354" s="23"/>
      <c r="LK354" s="23"/>
      <c r="LL354" s="23"/>
      <c r="LM354" s="23"/>
      <c r="LN354" s="23"/>
      <c r="LO354" s="23"/>
      <c r="LP354" s="23"/>
      <c r="LQ354" s="23"/>
      <c r="LR354" s="23"/>
      <c r="LS354" s="23"/>
      <c r="LT354" s="23"/>
      <c r="LU354" s="23"/>
      <c r="LV354" s="23"/>
      <c r="LW354" s="23"/>
      <c r="LX354" s="23"/>
      <c r="LY354" s="23"/>
      <c r="LZ354" s="23"/>
      <c r="MA354" s="23"/>
      <c r="MB354" s="23"/>
      <c r="MC354" s="23"/>
      <c r="MD354" s="23"/>
      <c r="ME354" s="23"/>
      <c r="MF354" s="23"/>
      <c r="MG354" s="23"/>
      <c r="MH354" s="23"/>
      <c r="MI354" s="23"/>
      <c r="MJ354" s="23"/>
      <c r="MK354" s="23"/>
      <c r="ML354" s="23"/>
      <c r="MM354" s="23"/>
      <c r="MN354" s="23"/>
      <c r="MO354" s="23"/>
      <c r="MP354" s="23"/>
      <c r="MQ354" s="23"/>
      <c r="MR354" s="23"/>
      <c r="MS354" s="23"/>
      <c r="MT354" s="23"/>
      <c r="MU354" s="23"/>
      <c r="MV354" s="23"/>
      <c r="MW354" s="23"/>
      <c r="MX354" s="23"/>
      <c r="MY354" s="23"/>
      <c r="MZ354" s="23"/>
      <c r="NA354" s="23"/>
      <c r="NB354" s="23"/>
      <c r="NC354" s="23"/>
      <c r="ND354" s="23"/>
      <c r="NE354" s="23"/>
      <c r="NF354" s="23"/>
      <c r="NG354" s="23"/>
      <c r="NH354" s="23"/>
      <c r="NI354" s="23"/>
      <c r="NJ354" s="23"/>
      <c r="NK354" s="23"/>
      <c r="NL354" s="23"/>
      <c r="NM354" s="23"/>
      <c r="NN354" s="23"/>
      <c r="NO354" s="23"/>
      <c r="NP354" s="23"/>
      <c r="NQ354" s="23"/>
      <c r="NR354" s="23"/>
      <c r="NS354" s="23"/>
      <c r="NT354" s="23"/>
      <c r="NU354" s="23"/>
      <c r="NV354" s="23"/>
      <c r="NW354" s="23"/>
      <c r="NX354" s="23"/>
      <c r="NY354" s="23"/>
      <c r="NZ354" s="23"/>
      <c r="OA354" s="23"/>
      <c r="OB354" s="23"/>
      <c r="OC354" s="23"/>
      <c r="OD354" s="23"/>
      <c r="OE354" s="23"/>
      <c r="OF354" s="23"/>
      <c r="OG354" s="23"/>
      <c r="OH354" s="23"/>
      <c r="OI354" s="23"/>
      <c r="OJ354" s="23"/>
      <c r="OK354" s="23"/>
      <c r="OL354" s="23"/>
      <c r="OM354" s="23"/>
      <c r="ON354" s="23"/>
      <c r="OO354" s="23"/>
      <c r="OP354" s="23"/>
      <c r="OQ354" s="23"/>
      <c r="OR354" s="23"/>
      <c r="OS354" s="23"/>
      <c r="OT354" s="23"/>
      <c r="OU354" s="23"/>
      <c r="OV354" s="23"/>
      <c r="OW354" s="23"/>
      <c r="OX354" s="23"/>
      <c r="OY354" s="23"/>
      <c r="OZ354" s="23"/>
      <c r="PA354" s="23"/>
      <c r="PB354" s="23"/>
      <c r="PC354" s="23"/>
      <c r="PD354" s="23"/>
      <c r="PE354" s="23"/>
      <c r="PF354" s="23"/>
      <c r="PG354" s="23"/>
      <c r="PH354" s="23"/>
      <c r="PI354" s="23"/>
      <c r="PJ354" s="23"/>
      <c r="PK354" s="23"/>
      <c r="PL354" s="23"/>
      <c r="PM354" s="23"/>
      <c r="PN354" s="23"/>
      <c r="PO354" s="23"/>
      <c r="PP354" s="23"/>
      <c r="PQ354" s="23"/>
      <c r="PR354" s="23"/>
      <c r="PS354" s="23"/>
      <c r="PT354" s="23"/>
      <c r="PU354" s="23"/>
      <c r="PV354" s="23"/>
      <c r="PW354" s="23"/>
      <c r="PX354" s="23"/>
      <c r="PY354" s="23"/>
      <c r="PZ354" s="23"/>
      <c r="QA354" s="23"/>
      <c r="QB354" s="23"/>
      <c r="QC354" s="23"/>
      <c r="QD354" s="23"/>
      <c r="QE354" s="23"/>
      <c r="QF354" s="23"/>
      <c r="QG354" s="23"/>
      <c r="QH354" s="23"/>
      <c r="QI354" s="23"/>
      <c r="QJ354" s="23"/>
      <c r="QK354" s="23"/>
      <c r="QL354" s="23"/>
      <c r="QM354" s="23"/>
      <c r="QN354" s="23"/>
      <c r="QO354" s="23"/>
      <c r="QP354" s="23"/>
      <c r="QQ354" s="23"/>
      <c r="QR354" s="23"/>
      <c r="QS354" s="23"/>
      <c r="QT354" s="23"/>
      <c r="QU354" s="23"/>
      <c r="QV354" s="23"/>
      <c r="QW354" s="23"/>
      <c r="QX354" s="23"/>
      <c r="QY354" s="23"/>
      <c r="QZ354" s="23"/>
      <c r="RA354" s="23"/>
      <c r="RB354" s="23"/>
      <c r="RC354" s="23"/>
      <c r="RD354" s="23"/>
      <c r="RE354" s="23"/>
      <c r="RF354" s="23"/>
      <c r="RG354" s="23"/>
      <c r="RH354" s="23"/>
      <c r="RI354" s="23"/>
      <c r="RJ354" s="23"/>
      <c r="RK354" s="23"/>
      <c r="RL354" s="23"/>
      <c r="RM354" s="23"/>
      <c r="RN354" s="23"/>
      <c r="RO354" s="23"/>
      <c r="RP354" s="23"/>
      <c r="RQ354" s="23"/>
      <c r="RR354" s="23"/>
      <c r="RS354" s="23"/>
      <c r="RT354" s="23"/>
      <c r="RU354" s="23"/>
      <c r="RV354" s="23"/>
      <c r="RW354" s="23"/>
      <c r="RX354" s="23"/>
      <c r="RY354" s="23"/>
      <c r="RZ354" s="23"/>
      <c r="SA354" s="23"/>
      <c r="SB354" s="23"/>
      <c r="SC354" s="23"/>
      <c r="SD354" s="23"/>
      <c r="SE354" s="23"/>
      <c r="SF354" s="23"/>
      <c r="SG354" s="23"/>
      <c r="SH354" s="23"/>
      <c r="SI354" s="23"/>
      <c r="SJ354" s="23"/>
      <c r="SK354" s="23"/>
      <c r="SL354" s="23"/>
      <c r="SM354" s="23"/>
      <c r="SN354" s="23"/>
      <c r="SO354" s="23"/>
      <c r="SP354" s="23"/>
      <c r="SQ354" s="23"/>
      <c r="SR354" s="23"/>
      <c r="SS354" s="23"/>
      <c r="ST354" s="23"/>
      <c r="SU354" s="23"/>
      <c r="SV354" s="23"/>
      <c r="SW354" s="23"/>
      <c r="SX354" s="23"/>
      <c r="SY354" s="23"/>
      <c r="SZ354" s="23"/>
      <c r="TA354" s="23"/>
      <c r="TB354" s="23"/>
      <c r="TC354" s="23"/>
      <c r="TD354" s="23"/>
      <c r="TE354" s="23"/>
    </row>
    <row r="355" spans="1:525" s="22" customFormat="1" ht="27.75" customHeight="1" x14ac:dyDescent="0.25">
      <c r="A355" s="56" t="s">
        <v>660</v>
      </c>
      <c r="B355" s="82" t="str">
        <f>'дод 9'!A183</f>
        <v>7130</v>
      </c>
      <c r="C355" s="82" t="str">
        <f>'дод 9'!B183</f>
        <v>0421</v>
      </c>
      <c r="D355" s="97" t="str">
        <f>'дод 9'!C183</f>
        <v>Здійснення заходів із землеустрою</v>
      </c>
      <c r="E355" s="122">
        <f t="shared" si="203"/>
        <v>1750000</v>
      </c>
      <c r="F355" s="122">
        <v>1750000</v>
      </c>
      <c r="G355" s="122"/>
      <c r="H355" s="122"/>
      <c r="I355" s="122"/>
      <c r="J355" s="122">
        <f t="shared" si="204"/>
        <v>0</v>
      </c>
      <c r="K355" s="122">
        <f t="shared" si="205"/>
        <v>0</v>
      </c>
      <c r="L355" s="122"/>
      <c r="M355" s="122"/>
      <c r="N355" s="122"/>
      <c r="O355" s="122">
        <f t="shared" si="206"/>
        <v>0</v>
      </c>
      <c r="P355" s="122">
        <f t="shared" si="207"/>
        <v>1750000</v>
      </c>
      <c r="Q355" s="23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  <c r="IV355" s="23"/>
      <c r="IW355" s="23"/>
      <c r="IX355" s="23"/>
      <c r="IY355" s="23"/>
      <c r="IZ355" s="23"/>
      <c r="JA355" s="23"/>
      <c r="JB355" s="23"/>
      <c r="JC355" s="23"/>
      <c r="JD355" s="23"/>
      <c r="JE355" s="23"/>
      <c r="JF355" s="23"/>
      <c r="JG355" s="23"/>
      <c r="JH355" s="23"/>
      <c r="JI355" s="23"/>
      <c r="JJ355" s="23"/>
      <c r="JK355" s="23"/>
      <c r="JL355" s="23"/>
      <c r="JM355" s="23"/>
      <c r="JN355" s="23"/>
      <c r="JO355" s="23"/>
      <c r="JP355" s="23"/>
      <c r="JQ355" s="23"/>
      <c r="JR355" s="23"/>
      <c r="JS355" s="23"/>
      <c r="JT355" s="23"/>
      <c r="JU355" s="23"/>
      <c r="JV355" s="23"/>
      <c r="JW355" s="23"/>
      <c r="JX355" s="23"/>
      <c r="JY355" s="23"/>
      <c r="JZ355" s="23"/>
      <c r="KA355" s="23"/>
      <c r="KB355" s="23"/>
      <c r="KC355" s="23"/>
      <c r="KD355" s="23"/>
      <c r="KE355" s="23"/>
      <c r="KF355" s="23"/>
      <c r="KG355" s="23"/>
      <c r="KH355" s="23"/>
      <c r="KI355" s="23"/>
      <c r="KJ355" s="23"/>
      <c r="KK355" s="23"/>
      <c r="KL355" s="23"/>
      <c r="KM355" s="23"/>
      <c r="KN355" s="23"/>
      <c r="KO355" s="23"/>
      <c r="KP355" s="23"/>
      <c r="KQ355" s="23"/>
      <c r="KR355" s="23"/>
      <c r="KS355" s="23"/>
      <c r="KT355" s="23"/>
      <c r="KU355" s="23"/>
      <c r="KV355" s="23"/>
      <c r="KW355" s="23"/>
      <c r="KX355" s="23"/>
      <c r="KY355" s="23"/>
      <c r="KZ355" s="23"/>
      <c r="LA355" s="23"/>
      <c r="LB355" s="23"/>
      <c r="LC355" s="23"/>
      <c r="LD355" s="23"/>
      <c r="LE355" s="23"/>
      <c r="LF355" s="23"/>
      <c r="LG355" s="23"/>
      <c r="LH355" s="23"/>
      <c r="LI355" s="23"/>
      <c r="LJ355" s="23"/>
      <c r="LK355" s="23"/>
      <c r="LL355" s="23"/>
      <c r="LM355" s="23"/>
      <c r="LN355" s="23"/>
      <c r="LO355" s="23"/>
      <c r="LP355" s="23"/>
      <c r="LQ355" s="23"/>
      <c r="LR355" s="23"/>
      <c r="LS355" s="23"/>
      <c r="LT355" s="23"/>
      <c r="LU355" s="23"/>
      <c r="LV355" s="23"/>
      <c r="LW355" s="23"/>
      <c r="LX355" s="23"/>
      <c r="LY355" s="23"/>
      <c r="LZ355" s="23"/>
      <c r="MA355" s="23"/>
      <c r="MB355" s="23"/>
      <c r="MC355" s="23"/>
      <c r="MD355" s="23"/>
      <c r="ME355" s="23"/>
      <c r="MF355" s="23"/>
      <c r="MG355" s="23"/>
      <c r="MH355" s="23"/>
      <c r="MI355" s="23"/>
      <c r="MJ355" s="23"/>
      <c r="MK355" s="23"/>
      <c r="ML355" s="23"/>
      <c r="MM355" s="23"/>
      <c r="MN355" s="23"/>
      <c r="MO355" s="23"/>
      <c r="MP355" s="23"/>
      <c r="MQ355" s="23"/>
      <c r="MR355" s="23"/>
      <c r="MS355" s="23"/>
      <c r="MT355" s="23"/>
      <c r="MU355" s="23"/>
      <c r="MV355" s="23"/>
      <c r="MW355" s="23"/>
      <c r="MX355" s="23"/>
      <c r="MY355" s="23"/>
      <c r="MZ355" s="23"/>
      <c r="NA355" s="23"/>
      <c r="NB355" s="23"/>
      <c r="NC355" s="23"/>
      <c r="ND355" s="23"/>
      <c r="NE355" s="23"/>
      <c r="NF355" s="23"/>
      <c r="NG355" s="23"/>
      <c r="NH355" s="23"/>
      <c r="NI355" s="23"/>
      <c r="NJ355" s="23"/>
      <c r="NK355" s="23"/>
      <c r="NL355" s="23"/>
      <c r="NM355" s="23"/>
      <c r="NN355" s="23"/>
      <c r="NO355" s="23"/>
      <c r="NP355" s="23"/>
      <c r="NQ355" s="23"/>
      <c r="NR355" s="23"/>
      <c r="NS355" s="23"/>
      <c r="NT355" s="23"/>
      <c r="NU355" s="23"/>
      <c r="NV355" s="23"/>
      <c r="NW355" s="23"/>
      <c r="NX355" s="23"/>
      <c r="NY355" s="23"/>
      <c r="NZ355" s="23"/>
      <c r="OA355" s="23"/>
      <c r="OB355" s="23"/>
      <c r="OC355" s="23"/>
      <c r="OD355" s="23"/>
      <c r="OE355" s="23"/>
      <c r="OF355" s="23"/>
      <c r="OG355" s="23"/>
      <c r="OH355" s="23"/>
      <c r="OI355" s="23"/>
      <c r="OJ355" s="23"/>
      <c r="OK355" s="23"/>
      <c r="OL355" s="23"/>
      <c r="OM355" s="23"/>
      <c r="ON355" s="23"/>
      <c r="OO355" s="23"/>
      <c r="OP355" s="23"/>
      <c r="OQ355" s="23"/>
      <c r="OR355" s="23"/>
      <c r="OS355" s="23"/>
      <c r="OT355" s="23"/>
      <c r="OU355" s="23"/>
      <c r="OV355" s="23"/>
      <c r="OW355" s="23"/>
      <c r="OX355" s="23"/>
      <c r="OY355" s="23"/>
      <c r="OZ355" s="23"/>
      <c r="PA355" s="23"/>
      <c r="PB355" s="23"/>
      <c r="PC355" s="23"/>
      <c r="PD355" s="23"/>
      <c r="PE355" s="23"/>
      <c r="PF355" s="23"/>
      <c r="PG355" s="23"/>
      <c r="PH355" s="23"/>
      <c r="PI355" s="23"/>
      <c r="PJ355" s="23"/>
      <c r="PK355" s="23"/>
      <c r="PL355" s="23"/>
      <c r="PM355" s="23"/>
      <c r="PN355" s="23"/>
      <c r="PO355" s="23"/>
      <c r="PP355" s="23"/>
      <c r="PQ355" s="23"/>
      <c r="PR355" s="23"/>
      <c r="PS355" s="23"/>
      <c r="PT355" s="23"/>
      <c r="PU355" s="23"/>
      <c r="PV355" s="23"/>
      <c r="PW355" s="23"/>
      <c r="PX355" s="23"/>
      <c r="PY355" s="23"/>
      <c r="PZ355" s="23"/>
      <c r="QA355" s="23"/>
      <c r="QB355" s="23"/>
      <c r="QC355" s="23"/>
      <c r="QD355" s="23"/>
      <c r="QE355" s="23"/>
      <c r="QF355" s="23"/>
      <c r="QG355" s="23"/>
      <c r="QH355" s="23"/>
      <c r="QI355" s="23"/>
      <c r="QJ355" s="23"/>
      <c r="QK355" s="23"/>
      <c r="QL355" s="23"/>
      <c r="QM355" s="23"/>
      <c r="QN355" s="23"/>
      <c r="QO355" s="23"/>
      <c r="QP355" s="23"/>
      <c r="QQ355" s="23"/>
      <c r="QR355" s="23"/>
      <c r="QS355" s="23"/>
      <c r="QT355" s="23"/>
      <c r="QU355" s="23"/>
      <c r="QV355" s="23"/>
      <c r="QW355" s="23"/>
      <c r="QX355" s="23"/>
      <c r="QY355" s="23"/>
      <c r="QZ355" s="23"/>
      <c r="RA355" s="23"/>
      <c r="RB355" s="23"/>
      <c r="RC355" s="23"/>
      <c r="RD355" s="23"/>
      <c r="RE355" s="23"/>
      <c r="RF355" s="23"/>
      <c r="RG355" s="23"/>
      <c r="RH355" s="23"/>
      <c r="RI355" s="23"/>
      <c r="RJ355" s="23"/>
      <c r="RK355" s="23"/>
      <c r="RL355" s="23"/>
      <c r="RM355" s="23"/>
      <c r="RN355" s="23"/>
      <c r="RO355" s="23"/>
      <c r="RP355" s="23"/>
      <c r="RQ355" s="23"/>
      <c r="RR355" s="23"/>
      <c r="RS355" s="23"/>
      <c r="RT355" s="23"/>
      <c r="RU355" s="23"/>
      <c r="RV355" s="23"/>
      <c r="RW355" s="23"/>
      <c r="RX355" s="23"/>
      <c r="RY355" s="23"/>
      <c r="RZ355" s="23"/>
      <c r="SA355" s="23"/>
      <c r="SB355" s="23"/>
      <c r="SC355" s="23"/>
      <c r="SD355" s="23"/>
      <c r="SE355" s="23"/>
      <c r="SF355" s="23"/>
      <c r="SG355" s="23"/>
      <c r="SH355" s="23"/>
      <c r="SI355" s="23"/>
      <c r="SJ355" s="23"/>
      <c r="SK355" s="23"/>
      <c r="SL355" s="23"/>
      <c r="SM355" s="23"/>
      <c r="SN355" s="23"/>
      <c r="SO355" s="23"/>
      <c r="SP355" s="23"/>
      <c r="SQ355" s="23"/>
      <c r="SR355" s="23"/>
      <c r="SS355" s="23"/>
      <c r="ST355" s="23"/>
      <c r="SU355" s="23"/>
      <c r="SV355" s="23"/>
      <c r="SW355" s="23"/>
      <c r="SX355" s="23"/>
      <c r="SY355" s="23"/>
      <c r="SZ355" s="23"/>
      <c r="TA355" s="23"/>
      <c r="TB355" s="23"/>
      <c r="TC355" s="23"/>
      <c r="TD355" s="23"/>
      <c r="TE355" s="23"/>
    </row>
    <row r="356" spans="1:525" s="22" customFormat="1" ht="31.5" hidden="1" customHeight="1" x14ac:dyDescent="0.25">
      <c r="A356" s="56" t="s">
        <v>658</v>
      </c>
      <c r="B356" s="82" t="str">
        <f>'дод 9'!A195</f>
        <v>7340</v>
      </c>
      <c r="C356" s="82" t="str">
        <f>'дод 9'!B195</f>
        <v>0443</v>
      </c>
      <c r="D356" s="97" t="str">
        <f>'дод 9'!C195</f>
        <v>Проектування, реставрація та охорона пам'яток архітектури</v>
      </c>
      <c r="E356" s="122">
        <f t="shared" si="203"/>
        <v>0</v>
      </c>
      <c r="F356" s="122"/>
      <c r="G356" s="122"/>
      <c r="H356" s="122"/>
      <c r="I356" s="122"/>
      <c r="J356" s="122">
        <f t="shared" si="204"/>
        <v>0</v>
      </c>
      <c r="K356" s="122">
        <f t="shared" si="205"/>
        <v>0</v>
      </c>
      <c r="L356" s="122"/>
      <c r="M356" s="122"/>
      <c r="N356" s="122"/>
      <c r="O356" s="122">
        <f t="shared" si="206"/>
        <v>0</v>
      </c>
      <c r="P356" s="122">
        <f t="shared" si="207"/>
        <v>0</v>
      </c>
      <c r="Q356" s="23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  <c r="IW356" s="23"/>
      <c r="IX356" s="23"/>
      <c r="IY356" s="23"/>
      <c r="IZ356" s="23"/>
      <c r="JA356" s="23"/>
      <c r="JB356" s="23"/>
      <c r="JC356" s="23"/>
      <c r="JD356" s="23"/>
      <c r="JE356" s="23"/>
      <c r="JF356" s="23"/>
      <c r="JG356" s="23"/>
      <c r="JH356" s="23"/>
      <c r="JI356" s="23"/>
      <c r="JJ356" s="23"/>
      <c r="JK356" s="23"/>
      <c r="JL356" s="23"/>
      <c r="JM356" s="23"/>
      <c r="JN356" s="23"/>
      <c r="JO356" s="23"/>
      <c r="JP356" s="23"/>
      <c r="JQ356" s="23"/>
      <c r="JR356" s="23"/>
      <c r="JS356" s="23"/>
      <c r="JT356" s="23"/>
      <c r="JU356" s="23"/>
      <c r="JV356" s="23"/>
      <c r="JW356" s="23"/>
      <c r="JX356" s="23"/>
      <c r="JY356" s="23"/>
      <c r="JZ356" s="23"/>
      <c r="KA356" s="23"/>
      <c r="KB356" s="23"/>
      <c r="KC356" s="23"/>
      <c r="KD356" s="23"/>
      <c r="KE356" s="23"/>
      <c r="KF356" s="23"/>
      <c r="KG356" s="23"/>
      <c r="KH356" s="23"/>
      <c r="KI356" s="23"/>
      <c r="KJ356" s="23"/>
      <c r="KK356" s="23"/>
      <c r="KL356" s="23"/>
      <c r="KM356" s="23"/>
      <c r="KN356" s="23"/>
      <c r="KO356" s="23"/>
      <c r="KP356" s="23"/>
      <c r="KQ356" s="23"/>
      <c r="KR356" s="23"/>
      <c r="KS356" s="23"/>
      <c r="KT356" s="23"/>
      <c r="KU356" s="23"/>
      <c r="KV356" s="23"/>
      <c r="KW356" s="23"/>
      <c r="KX356" s="23"/>
      <c r="KY356" s="23"/>
      <c r="KZ356" s="23"/>
      <c r="LA356" s="23"/>
      <c r="LB356" s="23"/>
      <c r="LC356" s="23"/>
      <c r="LD356" s="23"/>
      <c r="LE356" s="23"/>
      <c r="LF356" s="23"/>
      <c r="LG356" s="23"/>
      <c r="LH356" s="23"/>
      <c r="LI356" s="23"/>
      <c r="LJ356" s="23"/>
      <c r="LK356" s="23"/>
      <c r="LL356" s="23"/>
      <c r="LM356" s="23"/>
      <c r="LN356" s="23"/>
      <c r="LO356" s="23"/>
      <c r="LP356" s="23"/>
      <c r="LQ356" s="23"/>
      <c r="LR356" s="23"/>
      <c r="LS356" s="23"/>
      <c r="LT356" s="23"/>
      <c r="LU356" s="23"/>
      <c r="LV356" s="23"/>
      <c r="LW356" s="23"/>
      <c r="LX356" s="23"/>
      <c r="LY356" s="23"/>
      <c r="LZ356" s="23"/>
      <c r="MA356" s="23"/>
      <c r="MB356" s="23"/>
      <c r="MC356" s="23"/>
      <c r="MD356" s="23"/>
      <c r="ME356" s="23"/>
      <c r="MF356" s="23"/>
      <c r="MG356" s="23"/>
      <c r="MH356" s="23"/>
      <c r="MI356" s="23"/>
      <c r="MJ356" s="23"/>
      <c r="MK356" s="23"/>
      <c r="ML356" s="23"/>
      <c r="MM356" s="23"/>
      <c r="MN356" s="23"/>
      <c r="MO356" s="23"/>
      <c r="MP356" s="23"/>
      <c r="MQ356" s="23"/>
      <c r="MR356" s="23"/>
      <c r="MS356" s="23"/>
      <c r="MT356" s="23"/>
      <c r="MU356" s="23"/>
      <c r="MV356" s="23"/>
      <c r="MW356" s="23"/>
      <c r="MX356" s="23"/>
      <c r="MY356" s="23"/>
      <c r="MZ356" s="23"/>
      <c r="NA356" s="23"/>
      <c r="NB356" s="23"/>
      <c r="NC356" s="23"/>
      <c r="ND356" s="23"/>
      <c r="NE356" s="23"/>
      <c r="NF356" s="23"/>
      <c r="NG356" s="23"/>
      <c r="NH356" s="23"/>
      <c r="NI356" s="23"/>
      <c r="NJ356" s="23"/>
      <c r="NK356" s="23"/>
      <c r="NL356" s="23"/>
      <c r="NM356" s="23"/>
      <c r="NN356" s="23"/>
      <c r="NO356" s="23"/>
      <c r="NP356" s="23"/>
      <c r="NQ356" s="23"/>
      <c r="NR356" s="23"/>
      <c r="NS356" s="23"/>
      <c r="NT356" s="23"/>
      <c r="NU356" s="23"/>
      <c r="NV356" s="23"/>
      <c r="NW356" s="23"/>
      <c r="NX356" s="23"/>
      <c r="NY356" s="23"/>
      <c r="NZ356" s="23"/>
      <c r="OA356" s="23"/>
      <c r="OB356" s="23"/>
      <c r="OC356" s="23"/>
      <c r="OD356" s="23"/>
      <c r="OE356" s="23"/>
      <c r="OF356" s="23"/>
      <c r="OG356" s="23"/>
      <c r="OH356" s="23"/>
      <c r="OI356" s="23"/>
      <c r="OJ356" s="23"/>
      <c r="OK356" s="23"/>
      <c r="OL356" s="23"/>
      <c r="OM356" s="23"/>
      <c r="ON356" s="23"/>
      <c r="OO356" s="23"/>
      <c r="OP356" s="23"/>
      <c r="OQ356" s="23"/>
      <c r="OR356" s="23"/>
      <c r="OS356" s="23"/>
      <c r="OT356" s="23"/>
      <c r="OU356" s="23"/>
      <c r="OV356" s="23"/>
      <c r="OW356" s="23"/>
      <c r="OX356" s="23"/>
      <c r="OY356" s="23"/>
      <c r="OZ356" s="23"/>
      <c r="PA356" s="23"/>
      <c r="PB356" s="23"/>
      <c r="PC356" s="23"/>
      <c r="PD356" s="23"/>
      <c r="PE356" s="23"/>
      <c r="PF356" s="23"/>
      <c r="PG356" s="23"/>
      <c r="PH356" s="23"/>
      <c r="PI356" s="23"/>
      <c r="PJ356" s="23"/>
      <c r="PK356" s="23"/>
      <c r="PL356" s="23"/>
      <c r="PM356" s="23"/>
      <c r="PN356" s="23"/>
      <c r="PO356" s="23"/>
      <c r="PP356" s="23"/>
      <c r="PQ356" s="23"/>
      <c r="PR356" s="23"/>
      <c r="PS356" s="23"/>
      <c r="PT356" s="23"/>
      <c r="PU356" s="23"/>
      <c r="PV356" s="23"/>
      <c r="PW356" s="23"/>
      <c r="PX356" s="23"/>
      <c r="PY356" s="23"/>
      <c r="PZ356" s="23"/>
      <c r="QA356" s="23"/>
      <c r="QB356" s="23"/>
      <c r="QC356" s="23"/>
      <c r="QD356" s="23"/>
      <c r="QE356" s="23"/>
      <c r="QF356" s="23"/>
      <c r="QG356" s="23"/>
      <c r="QH356" s="23"/>
      <c r="QI356" s="23"/>
      <c r="QJ356" s="23"/>
      <c r="QK356" s="23"/>
      <c r="QL356" s="23"/>
      <c r="QM356" s="23"/>
      <c r="QN356" s="23"/>
      <c r="QO356" s="23"/>
      <c r="QP356" s="23"/>
      <c r="QQ356" s="23"/>
      <c r="QR356" s="23"/>
      <c r="QS356" s="23"/>
      <c r="QT356" s="23"/>
      <c r="QU356" s="23"/>
      <c r="QV356" s="23"/>
      <c r="QW356" s="23"/>
      <c r="QX356" s="23"/>
      <c r="QY356" s="23"/>
      <c r="QZ356" s="23"/>
      <c r="RA356" s="23"/>
      <c r="RB356" s="23"/>
      <c r="RC356" s="23"/>
      <c r="RD356" s="23"/>
      <c r="RE356" s="23"/>
      <c r="RF356" s="23"/>
      <c r="RG356" s="23"/>
      <c r="RH356" s="23"/>
      <c r="RI356" s="23"/>
      <c r="RJ356" s="23"/>
      <c r="RK356" s="23"/>
      <c r="RL356" s="23"/>
      <c r="RM356" s="23"/>
      <c r="RN356" s="23"/>
      <c r="RO356" s="23"/>
      <c r="RP356" s="23"/>
      <c r="RQ356" s="23"/>
      <c r="RR356" s="23"/>
      <c r="RS356" s="23"/>
      <c r="RT356" s="23"/>
      <c r="RU356" s="23"/>
      <c r="RV356" s="23"/>
      <c r="RW356" s="23"/>
      <c r="RX356" s="23"/>
      <c r="RY356" s="23"/>
      <c r="RZ356" s="23"/>
      <c r="SA356" s="23"/>
      <c r="SB356" s="23"/>
      <c r="SC356" s="23"/>
      <c r="SD356" s="23"/>
      <c r="SE356" s="23"/>
      <c r="SF356" s="23"/>
      <c r="SG356" s="23"/>
      <c r="SH356" s="23"/>
      <c r="SI356" s="23"/>
      <c r="SJ356" s="23"/>
      <c r="SK356" s="23"/>
      <c r="SL356" s="23"/>
      <c r="SM356" s="23"/>
      <c r="SN356" s="23"/>
      <c r="SO356" s="23"/>
      <c r="SP356" s="23"/>
      <c r="SQ356" s="23"/>
      <c r="SR356" s="23"/>
      <c r="SS356" s="23"/>
      <c r="ST356" s="23"/>
      <c r="SU356" s="23"/>
      <c r="SV356" s="23"/>
      <c r="SW356" s="23"/>
      <c r="SX356" s="23"/>
      <c r="SY356" s="23"/>
      <c r="SZ356" s="23"/>
      <c r="TA356" s="23"/>
      <c r="TB356" s="23"/>
      <c r="TC356" s="23"/>
      <c r="TD356" s="23"/>
      <c r="TE356" s="23"/>
    </row>
    <row r="357" spans="1:525" s="22" customFormat="1" ht="30" hidden="1" customHeight="1" x14ac:dyDescent="0.25">
      <c r="A357" s="56" t="s">
        <v>659</v>
      </c>
      <c r="B357" s="82">
        <f>'дод 9'!A203</f>
        <v>7370</v>
      </c>
      <c r="C357" s="82" t="str">
        <f>'дод 9'!B203</f>
        <v>0490</v>
      </c>
      <c r="D357" s="97" t="str">
        <f>'дод 9'!C203</f>
        <v>Реалізація інших заходів щодо соціально-економічного розвитку територій</v>
      </c>
      <c r="E357" s="122">
        <f t="shared" si="203"/>
        <v>0</v>
      </c>
      <c r="F357" s="122"/>
      <c r="G357" s="122"/>
      <c r="H357" s="122"/>
      <c r="I357" s="122"/>
      <c r="J357" s="122">
        <f t="shared" si="204"/>
        <v>0</v>
      </c>
      <c r="K357" s="122">
        <f t="shared" si="205"/>
        <v>0</v>
      </c>
      <c r="L357" s="122"/>
      <c r="M357" s="122"/>
      <c r="N357" s="122"/>
      <c r="O357" s="122">
        <f t="shared" si="206"/>
        <v>0</v>
      </c>
      <c r="P357" s="122">
        <f t="shared" si="207"/>
        <v>0</v>
      </c>
      <c r="Q357" s="23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  <c r="IV357" s="23"/>
      <c r="IW357" s="23"/>
      <c r="IX357" s="23"/>
      <c r="IY357" s="23"/>
      <c r="IZ357" s="23"/>
      <c r="JA357" s="23"/>
      <c r="JB357" s="23"/>
      <c r="JC357" s="23"/>
      <c r="JD357" s="23"/>
      <c r="JE357" s="23"/>
      <c r="JF357" s="23"/>
      <c r="JG357" s="23"/>
      <c r="JH357" s="23"/>
      <c r="JI357" s="23"/>
      <c r="JJ357" s="23"/>
      <c r="JK357" s="23"/>
      <c r="JL357" s="23"/>
      <c r="JM357" s="23"/>
      <c r="JN357" s="23"/>
      <c r="JO357" s="23"/>
      <c r="JP357" s="23"/>
      <c r="JQ357" s="23"/>
      <c r="JR357" s="23"/>
      <c r="JS357" s="23"/>
      <c r="JT357" s="23"/>
      <c r="JU357" s="23"/>
      <c r="JV357" s="23"/>
      <c r="JW357" s="23"/>
      <c r="JX357" s="23"/>
      <c r="JY357" s="23"/>
      <c r="JZ357" s="23"/>
      <c r="KA357" s="23"/>
      <c r="KB357" s="23"/>
      <c r="KC357" s="23"/>
      <c r="KD357" s="23"/>
      <c r="KE357" s="23"/>
      <c r="KF357" s="23"/>
      <c r="KG357" s="23"/>
      <c r="KH357" s="23"/>
      <c r="KI357" s="23"/>
      <c r="KJ357" s="23"/>
      <c r="KK357" s="23"/>
      <c r="KL357" s="23"/>
      <c r="KM357" s="23"/>
      <c r="KN357" s="23"/>
      <c r="KO357" s="23"/>
      <c r="KP357" s="23"/>
      <c r="KQ357" s="23"/>
      <c r="KR357" s="23"/>
      <c r="KS357" s="23"/>
      <c r="KT357" s="23"/>
      <c r="KU357" s="23"/>
      <c r="KV357" s="23"/>
      <c r="KW357" s="23"/>
      <c r="KX357" s="23"/>
      <c r="KY357" s="23"/>
      <c r="KZ357" s="23"/>
      <c r="LA357" s="23"/>
      <c r="LB357" s="23"/>
      <c r="LC357" s="23"/>
      <c r="LD357" s="23"/>
      <c r="LE357" s="23"/>
      <c r="LF357" s="23"/>
      <c r="LG357" s="23"/>
      <c r="LH357" s="23"/>
      <c r="LI357" s="23"/>
      <c r="LJ357" s="23"/>
      <c r="LK357" s="23"/>
      <c r="LL357" s="23"/>
      <c r="LM357" s="23"/>
      <c r="LN357" s="23"/>
      <c r="LO357" s="23"/>
      <c r="LP357" s="23"/>
      <c r="LQ357" s="23"/>
      <c r="LR357" s="23"/>
      <c r="LS357" s="23"/>
      <c r="LT357" s="23"/>
      <c r="LU357" s="23"/>
      <c r="LV357" s="23"/>
      <c r="LW357" s="23"/>
      <c r="LX357" s="23"/>
      <c r="LY357" s="23"/>
      <c r="LZ357" s="23"/>
      <c r="MA357" s="23"/>
      <c r="MB357" s="23"/>
      <c r="MC357" s="23"/>
      <c r="MD357" s="23"/>
      <c r="ME357" s="23"/>
      <c r="MF357" s="23"/>
      <c r="MG357" s="23"/>
      <c r="MH357" s="23"/>
      <c r="MI357" s="23"/>
      <c r="MJ357" s="23"/>
      <c r="MK357" s="23"/>
      <c r="ML357" s="23"/>
      <c r="MM357" s="23"/>
      <c r="MN357" s="23"/>
      <c r="MO357" s="23"/>
      <c r="MP357" s="23"/>
      <c r="MQ357" s="23"/>
      <c r="MR357" s="23"/>
      <c r="MS357" s="23"/>
      <c r="MT357" s="23"/>
      <c r="MU357" s="23"/>
      <c r="MV357" s="23"/>
      <c r="MW357" s="23"/>
      <c r="MX357" s="23"/>
      <c r="MY357" s="23"/>
      <c r="MZ357" s="23"/>
      <c r="NA357" s="23"/>
      <c r="NB357" s="23"/>
      <c r="NC357" s="23"/>
      <c r="ND357" s="23"/>
      <c r="NE357" s="23"/>
      <c r="NF357" s="23"/>
      <c r="NG357" s="23"/>
      <c r="NH357" s="23"/>
      <c r="NI357" s="23"/>
      <c r="NJ357" s="23"/>
      <c r="NK357" s="23"/>
      <c r="NL357" s="23"/>
      <c r="NM357" s="23"/>
      <c r="NN357" s="23"/>
      <c r="NO357" s="23"/>
      <c r="NP357" s="23"/>
      <c r="NQ357" s="23"/>
      <c r="NR357" s="23"/>
      <c r="NS357" s="23"/>
      <c r="NT357" s="23"/>
      <c r="NU357" s="23"/>
      <c r="NV357" s="23"/>
      <c r="NW357" s="23"/>
      <c r="NX357" s="23"/>
      <c r="NY357" s="23"/>
      <c r="NZ357" s="23"/>
      <c r="OA357" s="23"/>
      <c r="OB357" s="23"/>
      <c r="OC357" s="23"/>
      <c r="OD357" s="23"/>
      <c r="OE357" s="23"/>
      <c r="OF357" s="23"/>
      <c r="OG357" s="23"/>
      <c r="OH357" s="23"/>
      <c r="OI357" s="23"/>
      <c r="OJ357" s="23"/>
      <c r="OK357" s="23"/>
      <c r="OL357" s="23"/>
      <c r="OM357" s="23"/>
      <c r="ON357" s="23"/>
      <c r="OO357" s="23"/>
      <c r="OP357" s="23"/>
      <c r="OQ357" s="23"/>
      <c r="OR357" s="23"/>
      <c r="OS357" s="23"/>
      <c r="OT357" s="23"/>
      <c r="OU357" s="23"/>
      <c r="OV357" s="23"/>
      <c r="OW357" s="23"/>
      <c r="OX357" s="23"/>
      <c r="OY357" s="23"/>
      <c r="OZ357" s="23"/>
      <c r="PA357" s="23"/>
      <c r="PB357" s="23"/>
      <c r="PC357" s="23"/>
      <c r="PD357" s="23"/>
      <c r="PE357" s="23"/>
      <c r="PF357" s="23"/>
      <c r="PG357" s="23"/>
      <c r="PH357" s="23"/>
      <c r="PI357" s="23"/>
      <c r="PJ357" s="23"/>
      <c r="PK357" s="23"/>
      <c r="PL357" s="23"/>
      <c r="PM357" s="23"/>
      <c r="PN357" s="23"/>
      <c r="PO357" s="23"/>
      <c r="PP357" s="23"/>
      <c r="PQ357" s="23"/>
      <c r="PR357" s="23"/>
      <c r="PS357" s="23"/>
      <c r="PT357" s="23"/>
      <c r="PU357" s="23"/>
      <c r="PV357" s="23"/>
      <c r="PW357" s="23"/>
      <c r="PX357" s="23"/>
      <c r="PY357" s="23"/>
      <c r="PZ357" s="23"/>
      <c r="QA357" s="23"/>
      <c r="QB357" s="23"/>
      <c r="QC357" s="23"/>
      <c r="QD357" s="23"/>
      <c r="QE357" s="23"/>
      <c r="QF357" s="23"/>
      <c r="QG357" s="23"/>
      <c r="QH357" s="23"/>
      <c r="QI357" s="23"/>
      <c r="QJ357" s="23"/>
      <c r="QK357" s="23"/>
      <c r="QL357" s="23"/>
      <c r="QM357" s="23"/>
      <c r="QN357" s="23"/>
      <c r="QO357" s="23"/>
      <c r="QP357" s="23"/>
      <c r="QQ357" s="23"/>
      <c r="QR357" s="23"/>
      <c r="QS357" s="23"/>
      <c r="QT357" s="23"/>
      <c r="QU357" s="23"/>
      <c r="QV357" s="23"/>
      <c r="QW357" s="23"/>
      <c r="QX357" s="23"/>
      <c r="QY357" s="23"/>
      <c r="QZ357" s="23"/>
      <c r="RA357" s="23"/>
      <c r="RB357" s="23"/>
      <c r="RC357" s="23"/>
      <c r="RD357" s="23"/>
      <c r="RE357" s="23"/>
      <c r="RF357" s="23"/>
      <c r="RG357" s="23"/>
      <c r="RH357" s="23"/>
      <c r="RI357" s="23"/>
      <c r="RJ357" s="23"/>
      <c r="RK357" s="23"/>
      <c r="RL357" s="23"/>
      <c r="RM357" s="23"/>
      <c r="RN357" s="23"/>
      <c r="RO357" s="23"/>
      <c r="RP357" s="23"/>
      <c r="RQ357" s="23"/>
      <c r="RR357" s="23"/>
      <c r="RS357" s="23"/>
      <c r="RT357" s="23"/>
      <c r="RU357" s="23"/>
      <c r="RV357" s="23"/>
      <c r="RW357" s="23"/>
      <c r="RX357" s="23"/>
      <c r="RY357" s="23"/>
      <c r="RZ357" s="23"/>
      <c r="SA357" s="23"/>
      <c r="SB357" s="23"/>
      <c r="SC357" s="23"/>
      <c r="SD357" s="23"/>
      <c r="SE357" s="23"/>
      <c r="SF357" s="23"/>
      <c r="SG357" s="23"/>
      <c r="SH357" s="23"/>
      <c r="SI357" s="23"/>
      <c r="SJ357" s="23"/>
      <c r="SK357" s="23"/>
      <c r="SL357" s="23"/>
      <c r="SM357" s="23"/>
      <c r="SN357" s="23"/>
      <c r="SO357" s="23"/>
      <c r="SP357" s="23"/>
      <c r="SQ357" s="23"/>
      <c r="SR357" s="23"/>
      <c r="SS357" s="23"/>
      <c r="ST357" s="23"/>
      <c r="SU357" s="23"/>
      <c r="SV357" s="23"/>
      <c r="SW357" s="23"/>
      <c r="SX357" s="23"/>
      <c r="SY357" s="23"/>
      <c r="SZ357" s="23"/>
      <c r="TA357" s="23"/>
      <c r="TB357" s="23"/>
      <c r="TC357" s="23"/>
      <c r="TD357" s="23"/>
      <c r="TE357" s="23"/>
    </row>
    <row r="358" spans="1:525" s="22" customFormat="1" ht="33" hidden="1" customHeight="1" x14ac:dyDescent="0.25">
      <c r="A358" s="87" t="s">
        <v>661</v>
      </c>
      <c r="B358" s="82" t="str">
        <f>'дод 9'!A224</f>
        <v>7610</v>
      </c>
      <c r="C358" s="82" t="str">
        <f>'дод 9'!B224</f>
        <v>0411</v>
      </c>
      <c r="D358" s="97" t="str">
        <f>'дод 9'!C224</f>
        <v>Сприяння розвитку малого та середнього підприємництва</v>
      </c>
      <c r="E358" s="122">
        <f t="shared" si="203"/>
        <v>0</v>
      </c>
      <c r="F358" s="122"/>
      <c r="G358" s="122"/>
      <c r="H358" s="122"/>
      <c r="I358" s="122"/>
      <c r="J358" s="122">
        <f t="shared" si="204"/>
        <v>0</v>
      </c>
      <c r="K358" s="122">
        <f t="shared" si="205"/>
        <v>0</v>
      </c>
      <c r="L358" s="122"/>
      <c r="M358" s="122"/>
      <c r="N358" s="122"/>
      <c r="O358" s="122">
        <f t="shared" si="206"/>
        <v>0</v>
      </c>
      <c r="P358" s="122">
        <f t="shared" si="207"/>
        <v>0</v>
      </c>
      <c r="Q358" s="23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  <c r="IV358" s="23"/>
      <c r="IW358" s="23"/>
      <c r="IX358" s="23"/>
      <c r="IY358" s="23"/>
      <c r="IZ358" s="23"/>
      <c r="JA358" s="23"/>
      <c r="JB358" s="23"/>
      <c r="JC358" s="23"/>
      <c r="JD358" s="23"/>
      <c r="JE358" s="23"/>
      <c r="JF358" s="23"/>
      <c r="JG358" s="23"/>
      <c r="JH358" s="23"/>
      <c r="JI358" s="23"/>
      <c r="JJ358" s="23"/>
      <c r="JK358" s="23"/>
      <c r="JL358" s="23"/>
      <c r="JM358" s="23"/>
      <c r="JN358" s="23"/>
      <c r="JO358" s="23"/>
      <c r="JP358" s="23"/>
      <c r="JQ358" s="23"/>
      <c r="JR358" s="23"/>
      <c r="JS358" s="23"/>
      <c r="JT358" s="23"/>
      <c r="JU358" s="23"/>
      <c r="JV358" s="23"/>
      <c r="JW358" s="23"/>
      <c r="JX358" s="23"/>
      <c r="JY358" s="23"/>
      <c r="JZ358" s="23"/>
      <c r="KA358" s="23"/>
      <c r="KB358" s="23"/>
      <c r="KC358" s="23"/>
      <c r="KD358" s="23"/>
      <c r="KE358" s="23"/>
      <c r="KF358" s="23"/>
      <c r="KG358" s="23"/>
      <c r="KH358" s="23"/>
      <c r="KI358" s="23"/>
      <c r="KJ358" s="23"/>
      <c r="KK358" s="23"/>
      <c r="KL358" s="23"/>
      <c r="KM358" s="23"/>
      <c r="KN358" s="23"/>
      <c r="KO358" s="23"/>
      <c r="KP358" s="23"/>
      <c r="KQ358" s="23"/>
      <c r="KR358" s="23"/>
      <c r="KS358" s="23"/>
      <c r="KT358" s="23"/>
      <c r="KU358" s="23"/>
      <c r="KV358" s="23"/>
      <c r="KW358" s="23"/>
      <c r="KX358" s="23"/>
      <c r="KY358" s="23"/>
      <c r="KZ358" s="23"/>
      <c r="LA358" s="23"/>
      <c r="LB358" s="23"/>
      <c r="LC358" s="23"/>
      <c r="LD358" s="23"/>
      <c r="LE358" s="23"/>
      <c r="LF358" s="23"/>
      <c r="LG358" s="23"/>
      <c r="LH358" s="23"/>
      <c r="LI358" s="23"/>
      <c r="LJ358" s="23"/>
      <c r="LK358" s="23"/>
      <c r="LL358" s="23"/>
      <c r="LM358" s="23"/>
      <c r="LN358" s="23"/>
      <c r="LO358" s="23"/>
      <c r="LP358" s="23"/>
      <c r="LQ358" s="23"/>
      <c r="LR358" s="23"/>
      <c r="LS358" s="23"/>
      <c r="LT358" s="23"/>
      <c r="LU358" s="23"/>
      <c r="LV358" s="23"/>
      <c r="LW358" s="23"/>
      <c r="LX358" s="23"/>
      <c r="LY358" s="23"/>
      <c r="LZ358" s="23"/>
      <c r="MA358" s="23"/>
      <c r="MB358" s="23"/>
      <c r="MC358" s="23"/>
      <c r="MD358" s="23"/>
      <c r="ME358" s="23"/>
      <c r="MF358" s="23"/>
      <c r="MG358" s="23"/>
      <c r="MH358" s="23"/>
      <c r="MI358" s="23"/>
      <c r="MJ358" s="23"/>
      <c r="MK358" s="23"/>
      <c r="ML358" s="23"/>
      <c r="MM358" s="23"/>
      <c r="MN358" s="23"/>
      <c r="MO358" s="23"/>
      <c r="MP358" s="23"/>
      <c r="MQ358" s="23"/>
      <c r="MR358" s="23"/>
      <c r="MS358" s="23"/>
      <c r="MT358" s="23"/>
      <c r="MU358" s="23"/>
      <c r="MV358" s="23"/>
      <c r="MW358" s="23"/>
      <c r="MX358" s="23"/>
      <c r="MY358" s="23"/>
      <c r="MZ358" s="23"/>
      <c r="NA358" s="23"/>
      <c r="NB358" s="23"/>
      <c r="NC358" s="23"/>
      <c r="ND358" s="23"/>
      <c r="NE358" s="23"/>
      <c r="NF358" s="23"/>
      <c r="NG358" s="23"/>
      <c r="NH358" s="23"/>
      <c r="NI358" s="23"/>
      <c r="NJ358" s="23"/>
      <c r="NK358" s="23"/>
      <c r="NL358" s="23"/>
      <c r="NM358" s="23"/>
      <c r="NN358" s="23"/>
      <c r="NO358" s="23"/>
      <c r="NP358" s="23"/>
      <c r="NQ358" s="23"/>
      <c r="NR358" s="23"/>
      <c r="NS358" s="23"/>
      <c r="NT358" s="23"/>
      <c r="NU358" s="23"/>
      <c r="NV358" s="23"/>
      <c r="NW358" s="23"/>
      <c r="NX358" s="23"/>
      <c r="NY358" s="23"/>
      <c r="NZ358" s="23"/>
      <c r="OA358" s="23"/>
      <c r="OB358" s="23"/>
      <c r="OC358" s="23"/>
      <c r="OD358" s="23"/>
      <c r="OE358" s="23"/>
      <c r="OF358" s="23"/>
      <c r="OG358" s="23"/>
      <c r="OH358" s="23"/>
      <c r="OI358" s="23"/>
      <c r="OJ358" s="23"/>
      <c r="OK358" s="23"/>
      <c r="OL358" s="23"/>
      <c r="OM358" s="23"/>
      <c r="ON358" s="23"/>
      <c r="OO358" s="23"/>
      <c r="OP358" s="23"/>
      <c r="OQ358" s="23"/>
      <c r="OR358" s="23"/>
      <c r="OS358" s="23"/>
      <c r="OT358" s="23"/>
      <c r="OU358" s="23"/>
      <c r="OV358" s="23"/>
      <c r="OW358" s="23"/>
      <c r="OX358" s="23"/>
      <c r="OY358" s="23"/>
      <c r="OZ358" s="23"/>
      <c r="PA358" s="23"/>
      <c r="PB358" s="23"/>
      <c r="PC358" s="23"/>
      <c r="PD358" s="23"/>
      <c r="PE358" s="23"/>
      <c r="PF358" s="23"/>
      <c r="PG358" s="23"/>
      <c r="PH358" s="23"/>
      <c r="PI358" s="23"/>
      <c r="PJ358" s="23"/>
      <c r="PK358" s="23"/>
      <c r="PL358" s="23"/>
      <c r="PM358" s="23"/>
      <c r="PN358" s="23"/>
      <c r="PO358" s="23"/>
      <c r="PP358" s="23"/>
      <c r="PQ358" s="23"/>
      <c r="PR358" s="23"/>
      <c r="PS358" s="23"/>
      <c r="PT358" s="23"/>
      <c r="PU358" s="23"/>
      <c r="PV358" s="23"/>
      <c r="PW358" s="23"/>
      <c r="PX358" s="23"/>
      <c r="PY358" s="23"/>
      <c r="PZ358" s="23"/>
      <c r="QA358" s="23"/>
      <c r="QB358" s="23"/>
      <c r="QC358" s="23"/>
      <c r="QD358" s="23"/>
      <c r="QE358" s="23"/>
      <c r="QF358" s="23"/>
      <c r="QG358" s="23"/>
      <c r="QH358" s="23"/>
      <c r="QI358" s="23"/>
      <c r="QJ358" s="23"/>
      <c r="QK358" s="23"/>
      <c r="QL358" s="23"/>
      <c r="QM358" s="23"/>
      <c r="QN358" s="23"/>
      <c r="QO358" s="23"/>
      <c r="QP358" s="23"/>
      <c r="QQ358" s="23"/>
      <c r="QR358" s="23"/>
      <c r="QS358" s="23"/>
      <c r="QT358" s="23"/>
      <c r="QU358" s="23"/>
      <c r="QV358" s="23"/>
      <c r="QW358" s="23"/>
      <c r="QX358" s="23"/>
      <c r="QY358" s="23"/>
      <c r="QZ358" s="23"/>
      <c r="RA358" s="23"/>
      <c r="RB358" s="23"/>
      <c r="RC358" s="23"/>
      <c r="RD358" s="23"/>
      <c r="RE358" s="23"/>
      <c r="RF358" s="23"/>
      <c r="RG358" s="23"/>
      <c r="RH358" s="23"/>
      <c r="RI358" s="23"/>
      <c r="RJ358" s="23"/>
      <c r="RK358" s="23"/>
      <c r="RL358" s="23"/>
      <c r="RM358" s="23"/>
      <c r="RN358" s="23"/>
      <c r="RO358" s="23"/>
      <c r="RP358" s="23"/>
      <c r="RQ358" s="23"/>
      <c r="RR358" s="23"/>
      <c r="RS358" s="23"/>
      <c r="RT358" s="23"/>
      <c r="RU358" s="23"/>
      <c r="RV358" s="23"/>
      <c r="RW358" s="23"/>
      <c r="RX358" s="23"/>
      <c r="RY358" s="23"/>
      <c r="RZ358" s="23"/>
      <c r="SA358" s="23"/>
      <c r="SB358" s="23"/>
      <c r="SC358" s="23"/>
      <c r="SD358" s="23"/>
      <c r="SE358" s="23"/>
      <c r="SF358" s="23"/>
      <c r="SG358" s="23"/>
      <c r="SH358" s="23"/>
      <c r="SI358" s="23"/>
      <c r="SJ358" s="23"/>
      <c r="SK358" s="23"/>
      <c r="SL358" s="23"/>
      <c r="SM358" s="23"/>
      <c r="SN358" s="23"/>
      <c r="SO358" s="23"/>
      <c r="SP358" s="23"/>
      <c r="SQ358" s="23"/>
      <c r="SR358" s="23"/>
      <c r="SS358" s="23"/>
      <c r="ST358" s="23"/>
      <c r="SU358" s="23"/>
      <c r="SV358" s="23"/>
      <c r="SW358" s="23"/>
      <c r="SX358" s="23"/>
      <c r="SY358" s="23"/>
      <c r="SZ358" s="23"/>
      <c r="TA358" s="23"/>
      <c r="TB358" s="23"/>
      <c r="TC358" s="23"/>
      <c r="TD358" s="23"/>
      <c r="TE358" s="23"/>
    </row>
    <row r="359" spans="1:525" s="22" customFormat="1" ht="37.5" customHeight="1" x14ac:dyDescent="0.25">
      <c r="A359" s="87" t="s">
        <v>662</v>
      </c>
      <c r="B359" s="82" t="str">
        <f>'дод 9'!A227</f>
        <v>7650</v>
      </c>
      <c r="C359" s="82" t="str">
        <f>'дод 9'!B227</f>
        <v>0490</v>
      </c>
      <c r="D359" s="97" t="str">
        <f>'дод 9'!C227</f>
        <v>Проведення експертної грошової оцінки земельної ділянки чи права на неї</v>
      </c>
      <c r="E359" s="122">
        <f t="shared" si="203"/>
        <v>0</v>
      </c>
      <c r="F359" s="122"/>
      <c r="G359" s="122"/>
      <c r="H359" s="122"/>
      <c r="I359" s="122"/>
      <c r="J359" s="122">
        <f t="shared" si="204"/>
        <v>30000</v>
      </c>
      <c r="K359" s="122">
        <v>30000</v>
      </c>
      <c r="L359" s="122"/>
      <c r="M359" s="122"/>
      <c r="N359" s="122"/>
      <c r="O359" s="122">
        <v>30000</v>
      </c>
      <c r="P359" s="122">
        <f t="shared" si="207"/>
        <v>30000</v>
      </c>
      <c r="Q359" s="23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  <c r="IO359" s="23"/>
      <c r="IP359" s="23"/>
      <c r="IQ359" s="23"/>
      <c r="IR359" s="23"/>
      <c r="IS359" s="23"/>
      <c r="IT359" s="23"/>
      <c r="IU359" s="23"/>
      <c r="IV359" s="23"/>
      <c r="IW359" s="23"/>
      <c r="IX359" s="23"/>
      <c r="IY359" s="23"/>
      <c r="IZ359" s="23"/>
      <c r="JA359" s="23"/>
      <c r="JB359" s="23"/>
      <c r="JC359" s="23"/>
      <c r="JD359" s="23"/>
      <c r="JE359" s="23"/>
      <c r="JF359" s="23"/>
      <c r="JG359" s="23"/>
      <c r="JH359" s="23"/>
      <c r="JI359" s="23"/>
      <c r="JJ359" s="23"/>
      <c r="JK359" s="23"/>
      <c r="JL359" s="23"/>
      <c r="JM359" s="23"/>
      <c r="JN359" s="23"/>
      <c r="JO359" s="23"/>
      <c r="JP359" s="23"/>
      <c r="JQ359" s="23"/>
      <c r="JR359" s="23"/>
      <c r="JS359" s="23"/>
      <c r="JT359" s="23"/>
      <c r="JU359" s="23"/>
      <c r="JV359" s="23"/>
      <c r="JW359" s="23"/>
      <c r="JX359" s="23"/>
      <c r="JY359" s="23"/>
      <c r="JZ359" s="23"/>
      <c r="KA359" s="23"/>
      <c r="KB359" s="23"/>
      <c r="KC359" s="23"/>
      <c r="KD359" s="23"/>
      <c r="KE359" s="23"/>
      <c r="KF359" s="23"/>
      <c r="KG359" s="23"/>
      <c r="KH359" s="23"/>
      <c r="KI359" s="23"/>
      <c r="KJ359" s="23"/>
      <c r="KK359" s="23"/>
      <c r="KL359" s="23"/>
      <c r="KM359" s="23"/>
      <c r="KN359" s="23"/>
      <c r="KO359" s="23"/>
      <c r="KP359" s="23"/>
      <c r="KQ359" s="23"/>
      <c r="KR359" s="23"/>
      <c r="KS359" s="23"/>
      <c r="KT359" s="23"/>
      <c r="KU359" s="23"/>
      <c r="KV359" s="23"/>
      <c r="KW359" s="23"/>
      <c r="KX359" s="23"/>
      <c r="KY359" s="23"/>
      <c r="KZ359" s="23"/>
      <c r="LA359" s="23"/>
      <c r="LB359" s="23"/>
      <c r="LC359" s="23"/>
      <c r="LD359" s="23"/>
      <c r="LE359" s="23"/>
      <c r="LF359" s="23"/>
      <c r="LG359" s="23"/>
      <c r="LH359" s="23"/>
      <c r="LI359" s="23"/>
      <c r="LJ359" s="23"/>
      <c r="LK359" s="23"/>
      <c r="LL359" s="23"/>
      <c r="LM359" s="23"/>
      <c r="LN359" s="23"/>
      <c r="LO359" s="23"/>
      <c r="LP359" s="23"/>
      <c r="LQ359" s="23"/>
      <c r="LR359" s="23"/>
      <c r="LS359" s="23"/>
      <c r="LT359" s="23"/>
      <c r="LU359" s="23"/>
      <c r="LV359" s="23"/>
      <c r="LW359" s="23"/>
      <c r="LX359" s="23"/>
      <c r="LY359" s="23"/>
      <c r="LZ359" s="23"/>
      <c r="MA359" s="23"/>
      <c r="MB359" s="23"/>
      <c r="MC359" s="23"/>
      <c r="MD359" s="23"/>
      <c r="ME359" s="23"/>
      <c r="MF359" s="23"/>
      <c r="MG359" s="23"/>
      <c r="MH359" s="23"/>
      <c r="MI359" s="23"/>
      <c r="MJ359" s="23"/>
      <c r="MK359" s="23"/>
      <c r="ML359" s="23"/>
      <c r="MM359" s="23"/>
      <c r="MN359" s="23"/>
      <c r="MO359" s="23"/>
      <c r="MP359" s="23"/>
      <c r="MQ359" s="23"/>
      <c r="MR359" s="23"/>
      <c r="MS359" s="23"/>
      <c r="MT359" s="23"/>
      <c r="MU359" s="23"/>
      <c r="MV359" s="23"/>
      <c r="MW359" s="23"/>
      <c r="MX359" s="23"/>
      <c r="MY359" s="23"/>
      <c r="MZ359" s="23"/>
      <c r="NA359" s="23"/>
      <c r="NB359" s="23"/>
      <c r="NC359" s="23"/>
      <c r="ND359" s="23"/>
      <c r="NE359" s="23"/>
      <c r="NF359" s="23"/>
      <c r="NG359" s="23"/>
      <c r="NH359" s="23"/>
      <c r="NI359" s="23"/>
      <c r="NJ359" s="23"/>
      <c r="NK359" s="23"/>
      <c r="NL359" s="23"/>
      <c r="NM359" s="23"/>
      <c r="NN359" s="23"/>
      <c r="NO359" s="23"/>
      <c r="NP359" s="23"/>
      <c r="NQ359" s="23"/>
      <c r="NR359" s="23"/>
      <c r="NS359" s="23"/>
      <c r="NT359" s="23"/>
      <c r="NU359" s="23"/>
      <c r="NV359" s="23"/>
      <c r="NW359" s="23"/>
      <c r="NX359" s="23"/>
      <c r="NY359" s="23"/>
      <c r="NZ359" s="23"/>
      <c r="OA359" s="23"/>
      <c r="OB359" s="23"/>
      <c r="OC359" s="23"/>
      <c r="OD359" s="23"/>
      <c r="OE359" s="23"/>
      <c r="OF359" s="23"/>
      <c r="OG359" s="23"/>
      <c r="OH359" s="23"/>
      <c r="OI359" s="23"/>
      <c r="OJ359" s="23"/>
      <c r="OK359" s="23"/>
      <c r="OL359" s="23"/>
      <c r="OM359" s="23"/>
      <c r="ON359" s="23"/>
      <c r="OO359" s="23"/>
      <c r="OP359" s="23"/>
      <c r="OQ359" s="23"/>
      <c r="OR359" s="23"/>
      <c r="OS359" s="23"/>
      <c r="OT359" s="23"/>
      <c r="OU359" s="23"/>
      <c r="OV359" s="23"/>
      <c r="OW359" s="23"/>
      <c r="OX359" s="23"/>
      <c r="OY359" s="23"/>
      <c r="OZ359" s="23"/>
      <c r="PA359" s="23"/>
      <c r="PB359" s="23"/>
      <c r="PC359" s="23"/>
      <c r="PD359" s="23"/>
      <c r="PE359" s="23"/>
      <c r="PF359" s="23"/>
      <c r="PG359" s="23"/>
      <c r="PH359" s="23"/>
      <c r="PI359" s="23"/>
      <c r="PJ359" s="23"/>
      <c r="PK359" s="23"/>
      <c r="PL359" s="23"/>
      <c r="PM359" s="23"/>
      <c r="PN359" s="23"/>
      <c r="PO359" s="23"/>
      <c r="PP359" s="23"/>
      <c r="PQ359" s="23"/>
      <c r="PR359" s="23"/>
      <c r="PS359" s="23"/>
      <c r="PT359" s="23"/>
      <c r="PU359" s="23"/>
      <c r="PV359" s="23"/>
      <c r="PW359" s="23"/>
      <c r="PX359" s="23"/>
      <c r="PY359" s="23"/>
      <c r="PZ359" s="23"/>
      <c r="QA359" s="23"/>
      <c r="QB359" s="23"/>
      <c r="QC359" s="23"/>
      <c r="QD359" s="23"/>
      <c r="QE359" s="23"/>
      <c r="QF359" s="23"/>
      <c r="QG359" s="23"/>
      <c r="QH359" s="23"/>
      <c r="QI359" s="23"/>
      <c r="QJ359" s="23"/>
      <c r="QK359" s="23"/>
      <c r="QL359" s="23"/>
      <c r="QM359" s="23"/>
      <c r="QN359" s="23"/>
      <c r="QO359" s="23"/>
      <c r="QP359" s="23"/>
      <c r="QQ359" s="23"/>
      <c r="QR359" s="23"/>
      <c r="QS359" s="23"/>
      <c r="QT359" s="23"/>
      <c r="QU359" s="23"/>
      <c r="QV359" s="23"/>
      <c r="QW359" s="23"/>
      <c r="QX359" s="23"/>
      <c r="QY359" s="23"/>
      <c r="QZ359" s="23"/>
      <c r="RA359" s="23"/>
      <c r="RB359" s="23"/>
      <c r="RC359" s="23"/>
      <c r="RD359" s="23"/>
      <c r="RE359" s="23"/>
      <c r="RF359" s="23"/>
      <c r="RG359" s="23"/>
      <c r="RH359" s="23"/>
      <c r="RI359" s="23"/>
      <c r="RJ359" s="23"/>
      <c r="RK359" s="23"/>
      <c r="RL359" s="23"/>
      <c r="RM359" s="23"/>
      <c r="RN359" s="23"/>
      <c r="RO359" s="23"/>
      <c r="RP359" s="23"/>
      <c r="RQ359" s="23"/>
      <c r="RR359" s="23"/>
      <c r="RS359" s="23"/>
      <c r="RT359" s="23"/>
      <c r="RU359" s="23"/>
      <c r="RV359" s="23"/>
      <c r="RW359" s="23"/>
      <c r="RX359" s="23"/>
      <c r="RY359" s="23"/>
      <c r="RZ359" s="23"/>
      <c r="SA359" s="23"/>
      <c r="SB359" s="23"/>
      <c r="SC359" s="23"/>
      <c r="SD359" s="23"/>
      <c r="SE359" s="23"/>
      <c r="SF359" s="23"/>
      <c r="SG359" s="23"/>
      <c r="SH359" s="23"/>
      <c r="SI359" s="23"/>
      <c r="SJ359" s="23"/>
      <c r="SK359" s="23"/>
      <c r="SL359" s="23"/>
      <c r="SM359" s="23"/>
      <c r="SN359" s="23"/>
      <c r="SO359" s="23"/>
      <c r="SP359" s="23"/>
      <c r="SQ359" s="23"/>
      <c r="SR359" s="23"/>
      <c r="SS359" s="23"/>
      <c r="ST359" s="23"/>
      <c r="SU359" s="23"/>
      <c r="SV359" s="23"/>
      <c r="SW359" s="23"/>
      <c r="SX359" s="23"/>
      <c r="SY359" s="23"/>
      <c r="SZ359" s="23"/>
      <c r="TA359" s="23"/>
      <c r="TB359" s="23"/>
      <c r="TC359" s="23"/>
      <c r="TD359" s="23"/>
      <c r="TE359" s="23"/>
    </row>
    <row r="360" spans="1:525" s="22" customFormat="1" ht="63" x14ac:dyDescent="0.25">
      <c r="A360" s="87" t="s">
        <v>663</v>
      </c>
      <c r="B360" s="82" t="str">
        <f>'дод 9'!A228</f>
        <v>7660</v>
      </c>
      <c r="C360" s="82" t="str">
        <f>'дод 9'!B228</f>
        <v>0490</v>
      </c>
      <c r="D360" s="97" t="str">
        <f>'дод 9'!C228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0" s="122">
        <f t="shared" si="203"/>
        <v>0</v>
      </c>
      <c r="F360" s="122"/>
      <c r="G360" s="122"/>
      <c r="H360" s="122"/>
      <c r="I360" s="122"/>
      <c r="J360" s="122">
        <f t="shared" si="204"/>
        <v>145000</v>
      </c>
      <c r="K360" s="122">
        <v>145000</v>
      </c>
      <c r="L360" s="122"/>
      <c r="M360" s="122"/>
      <c r="N360" s="122"/>
      <c r="O360" s="122">
        <v>145000</v>
      </c>
      <c r="P360" s="122">
        <f t="shared" si="207"/>
        <v>145000</v>
      </c>
      <c r="Q360" s="23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23"/>
      <c r="IS360" s="23"/>
      <c r="IT360" s="23"/>
      <c r="IU360" s="23"/>
      <c r="IV360" s="23"/>
      <c r="IW360" s="23"/>
      <c r="IX360" s="23"/>
      <c r="IY360" s="23"/>
      <c r="IZ360" s="23"/>
      <c r="JA360" s="23"/>
      <c r="JB360" s="23"/>
      <c r="JC360" s="23"/>
      <c r="JD360" s="23"/>
      <c r="JE360" s="23"/>
      <c r="JF360" s="23"/>
      <c r="JG360" s="23"/>
      <c r="JH360" s="23"/>
      <c r="JI360" s="23"/>
      <c r="JJ360" s="23"/>
      <c r="JK360" s="23"/>
      <c r="JL360" s="23"/>
      <c r="JM360" s="23"/>
      <c r="JN360" s="23"/>
      <c r="JO360" s="23"/>
      <c r="JP360" s="23"/>
      <c r="JQ360" s="23"/>
      <c r="JR360" s="23"/>
      <c r="JS360" s="23"/>
      <c r="JT360" s="23"/>
      <c r="JU360" s="23"/>
      <c r="JV360" s="23"/>
      <c r="JW360" s="23"/>
      <c r="JX360" s="23"/>
      <c r="JY360" s="23"/>
      <c r="JZ360" s="23"/>
      <c r="KA360" s="23"/>
      <c r="KB360" s="23"/>
      <c r="KC360" s="23"/>
      <c r="KD360" s="23"/>
      <c r="KE360" s="23"/>
      <c r="KF360" s="23"/>
      <c r="KG360" s="23"/>
      <c r="KH360" s="23"/>
      <c r="KI360" s="23"/>
      <c r="KJ360" s="23"/>
      <c r="KK360" s="23"/>
      <c r="KL360" s="23"/>
      <c r="KM360" s="23"/>
      <c r="KN360" s="23"/>
      <c r="KO360" s="23"/>
      <c r="KP360" s="23"/>
      <c r="KQ360" s="23"/>
      <c r="KR360" s="23"/>
      <c r="KS360" s="23"/>
      <c r="KT360" s="23"/>
      <c r="KU360" s="23"/>
      <c r="KV360" s="23"/>
      <c r="KW360" s="23"/>
      <c r="KX360" s="23"/>
      <c r="KY360" s="23"/>
      <c r="KZ360" s="23"/>
      <c r="LA360" s="23"/>
      <c r="LB360" s="23"/>
      <c r="LC360" s="23"/>
      <c r="LD360" s="23"/>
      <c r="LE360" s="23"/>
      <c r="LF360" s="23"/>
      <c r="LG360" s="23"/>
      <c r="LH360" s="23"/>
      <c r="LI360" s="23"/>
      <c r="LJ360" s="23"/>
      <c r="LK360" s="23"/>
      <c r="LL360" s="23"/>
      <c r="LM360" s="23"/>
      <c r="LN360" s="23"/>
      <c r="LO360" s="23"/>
      <c r="LP360" s="23"/>
      <c r="LQ360" s="23"/>
      <c r="LR360" s="23"/>
      <c r="LS360" s="23"/>
      <c r="LT360" s="23"/>
      <c r="LU360" s="23"/>
      <c r="LV360" s="23"/>
      <c r="LW360" s="23"/>
      <c r="LX360" s="23"/>
      <c r="LY360" s="23"/>
      <c r="LZ360" s="23"/>
      <c r="MA360" s="23"/>
      <c r="MB360" s="23"/>
      <c r="MC360" s="23"/>
      <c r="MD360" s="23"/>
      <c r="ME360" s="23"/>
      <c r="MF360" s="23"/>
      <c r="MG360" s="23"/>
      <c r="MH360" s="23"/>
      <c r="MI360" s="23"/>
      <c r="MJ360" s="23"/>
      <c r="MK360" s="23"/>
      <c r="ML360" s="23"/>
      <c r="MM360" s="23"/>
      <c r="MN360" s="23"/>
      <c r="MO360" s="23"/>
      <c r="MP360" s="23"/>
      <c r="MQ360" s="23"/>
      <c r="MR360" s="23"/>
      <c r="MS360" s="23"/>
      <c r="MT360" s="23"/>
      <c r="MU360" s="23"/>
      <c r="MV360" s="23"/>
      <c r="MW360" s="23"/>
      <c r="MX360" s="23"/>
      <c r="MY360" s="23"/>
      <c r="MZ360" s="23"/>
      <c r="NA360" s="23"/>
      <c r="NB360" s="23"/>
      <c r="NC360" s="23"/>
      <c r="ND360" s="23"/>
      <c r="NE360" s="23"/>
      <c r="NF360" s="23"/>
      <c r="NG360" s="23"/>
      <c r="NH360" s="23"/>
      <c r="NI360" s="23"/>
      <c r="NJ360" s="23"/>
      <c r="NK360" s="23"/>
      <c r="NL360" s="23"/>
      <c r="NM360" s="23"/>
      <c r="NN360" s="23"/>
      <c r="NO360" s="23"/>
      <c r="NP360" s="23"/>
      <c r="NQ360" s="23"/>
      <c r="NR360" s="23"/>
      <c r="NS360" s="23"/>
      <c r="NT360" s="23"/>
      <c r="NU360" s="23"/>
      <c r="NV360" s="23"/>
      <c r="NW360" s="23"/>
      <c r="NX360" s="23"/>
      <c r="NY360" s="23"/>
      <c r="NZ360" s="23"/>
      <c r="OA360" s="23"/>
      <c r="OB360" s="23"/>
      <c r="OC360" s="23"/>
      <c r="OD360" s="23"/>
      <c r="OE360" s="23"/>
      <c r="OF360" s="23"/>
      <c r="OG360" s="23"/>
      <c r="OH360" s="23"/>
      <c r="OI360" s="23"/>
      <c r="OJ360" s="23"/>
      <c r="OK360" s="23"/>
      <c r="OL360" s="23"/>
      <c r="OM360" s="23"/>
      <c r="ON360" s="23"/>
      <c r="OO360" s="23"/>
      <c r="OP360" s="23"/>
      <c r="OQ360" s="23"/>
      <c r="OR360" s="23"/>
      <c r="OS360" s="23"/>
      <c r="OT360" s="23"/>
      <c r="OU360" s="23"/>
      <c r="OV360" s="23"/>
      <c r="OW360" s="23"/>
      <c r="OX360" s="23"/>
      <c r="OY360" s="23"/>
      <c r="OZ360" s="23"/>
      <c r="PA360" s="23"/>
      <c r="PB360" s="23"/>
      <c r="PC360" s="23"/>
      <c r="PD360" s="23"/>
      <c r="PE360" s="23"/>
      <c r="PF360" s="23"/>
      <c r="PG360" s="23"/>
      <c r="PH360" s="23"/>
      <c r="PI360" s="23"/>
      <c r="PJ360" s="23"/>
      <c r="PK360" s="23"/>
      <c r="PL360" s="23"/>
      <c r="PM360" s="23"/>
      <c r="PN360" s="23"/>
      <c r="PO360" s="23"/>
      <c r="PP360" s="23"/>
      <c r="PQ360" s="23"/>
      <c r="PR360" s="23"/>
      <c r="PS360" s="23"/>
      <c r="PT360" s="23"/>
      <c r="PU360" s="23"/>
      <c r="PV360" s="23"/>
      <c r="PW360" s="23"/>
      <c r="PX360" s="23"/>
      <c r="PY360" s="23"/>
      <c r="PZ360" s="23"/>
      <c r="QA360" s="23"/>
      <c r="QB360" s="23"/>
      <c r="QC360" s="23"/>
      <c r="QD360" s="23"/>
      <c r="QE360" s="23"/>
      <c r="QF360" s="23"/>
      <c r="QG360" s="23"/>
      <c r="QH360" s="23"/>
      <c r="QI360" s="23"/>
      <c r="QJ360" s="23"/>
      <c r="QK360" s="23"/>
      <c r="QL360" s="23"/>
      <c r="QM360" s="23"/>
      <c r="QN360" s="23"/>
      <c r="QO360" s="23"/>
      <c r="QP360" s="23"/>
      <c r="QQ360" s="23"/>
      <c r="QR360" s="23"/>
      <c r="QS360" s="23"/>
      <c r="QT360" s="23"/>
      <c r="QU360" s="23"/>
      <c r="QV360" s="23"/>
      <c r="QW360" s="23"/>
      <c r="QX360" s="23"/>
      <c r="QY360" s="23"/>
      <c r="QZ360" s="23"/>
      <c r="RA360" s="23"/>
      <c r="RB360" s="23"/>
      <c r="RC360" s="23"/>
      <c r="RD360" s="23"/>
      <c r="RE360" s="23"/>
      <c r="RF360" s="23"/>
      <c r="RG360" s="23"/>
      <c r="RH360" s="23"/>
      <c r="RI360" s="23"/>
      <c r="RJ360" s="23"/>
      <c r="RK360" s="23"/>
      <c r="RL360" s="23"/>
      <c r="RM360" s="23"/>
      <c r="RN360" s="23"/>
      <c r="RO360" s="23"/>
      <c r="RP360" s="23"/>
      <c r="RQ360" s="23"/>
      <c r="RR360" s="23"/>
      <c r="RS360" s="23"/>
      <c r="RT360" s="23"/>
      <c r="RU360" s="23"/>
      <c r="RV360" s="23"/>
      <c r="RW360" s="23"/>
      <c r="RX360" s="23"/>
      <c r="RY360" s="23"/>
      <c r="RZ360" s="23"/>
      <c r="SA360" s="23"/>
      <c r="SB360" s="23"/>
      <c r="SC360" s="23"/>
      <c r="SD360" s="23"/>
      <c r="SE360" s="23"/>
      <c r="SF360" s="23"/>
      <c r="SG360" s="23"/>
      <c r="SH360" s="23"/>
      <c r="SI360" s="23"/>
      <c r="SJ360" s="23"/>
      <c r="SK360" s="23"/>
      <c r="SL360" s="23"/>
      <c r="SM360" s="23"/>
      <c r="SN360" s="23"/>
      <c r="SO360" s="23"/>
      <c r="SP360" s="23"/>
      <c r="SQ360" s="23"/>
      <c r="SR360" s="23"/>
      <c r="SS360" s="23"/>
      <c r="ST360" s="23"/>
      <c r="SU360" s="23"/>
      <c r="SV360" s="23"/>
      <c r="SW360" s="23"/>
      <c r="SX360" s="23"/>
      <c r="SY360" s="23"/>
      <c r="SZ360" s="23"/>
      <c r="TA360" s="23"/>
      <c r="TB360" s="23"/>
      <c r="TC360" s="23"/>
      <c r="TD360" s="23"/>
      <c r="TE360" s="23"/>
    </row>
    <row r="361" spans="1:525" s="22" customFormat="1" ht="27.75" customHeight="1" x14ac:dyDescent="0.25">
      <c r="A361" s="87" t="s">
        <v>664</v>
      </c>
      <c r="B361" s="82" t="str">
        <f>'дод 9'!A233</f>
        <v>7693</v>
      </c>
      <c r="C361" s="82" t="str">
        <f>'дод 9'!B233</f>
        <v>0490</v>
      </c>
      <c r="D361" s="97" t="str">
        <f>'дод 9'!C233</f>
        <v>Інші заходи, пов'язані з економічною діяльністю</v>
      </c>
      <c r="E361" s="122">
        <f t="shared" si="203"/>
        <v>660000</v>
      </c>
      <c r="F361" s="122">
        <v>660000</v>
      </c>
      <c r="G361" s="122"/>
      <c r="H361" s="122"/>
      <c r="I361" s="122"/>
      <c r="J361" s="122">
        <f t="shared" si="204"/>
        <v>0</v>
      </c>
      <c r="K361" s="122">
        <f t="shared" si="205"/>
        <v>0</v>
      </c>
      <c r="L361" s="122"/>
      <c r="M361" s="122"/>
      <c r="N361" s="122"/>
      <c r="O361" s="122">
        <f t="shared" si="206"/>
        <v>0</v>
      </c>
      <c r="P361" s="122">
        <f t="shared" si="207"/>
        <v>660000</v>
      </c>
      <c r="Q361" s="23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3"/>
      <c r="IR361" s="23"/>
      <c r="IS361" s="23"/>
      <c r="IT361" s="23"/>
      <c r="IU361" s="23"/>
      <c r="IV361" s="23"/>
      <c r="IW361" s="23"/>
      <c r="IX361" s="23"/>
      <c r="IY361" s="23"/>
      <c r="IZ361" s="23"/>
      <c r="JA361" s="23"/>
      <c r="JB361" s="23"/>
      <c r="JC361" s="23"/>
      <c r="JD361" s="23"/>
      <c r="JE361" s="23"/>
      <c r="JF361" s="23"/>
      <c r="JG361" s="23"/>
      <c r="JH361" s="23"/>
      <c r="JI361" s="23"/>
      <c r="JJ361" s="23"/>
      <c r="JK361" s="23"/>
      <c r="JL361" s="23"/>
      <c r="JM361" s="23"/>
      <c r="JN361" s="23"/>
      <c r="JO361" s="23"/>
      <c r="JP361" s="23"/>
      <c r="JQ361" s="23"/>
      <c r="JR361" s="23"/>
      <c r="JS361" s="23"/>
      <c r="JT361" s="23"/>
      <c r="JU361" s="23"/>
      <c r="JV361" s="23"/>
      <c r="JW361" s="23"/>
      <c r="JX361" s="23"/>
      <c r="JY361" s="23"/>
      <c r="JZ361" s="23"/>
      <c r="KA361" s="23"/>
      <c r="KB361" s="23"/>
      <c r="KC361" s="23"/>
      <c r="KD361" s="23"/>
      <c r="KE361" s="23"/>
      <c r="KF361" s="23"/>
      <c r="KG361" s="23"/>
      <c r="KH361" s="23"/>
      <c r="KI361" s="23"/>
      <c r="KJ361" s="23"/>
      <c r="KK361" s="23"/>
      <c r="KL361" s="23"/>
      <c r="KM361" s="23"/>
      <c r="KN361" s="23"/>
      <c r="KO361" s="23"/>
      <c r="KP361" s="23"/>
      <c r="KQ361" s="23"/>
      <c r="KR361" s="23"/>
      <c r="KS361" s="23"/>
      <c r="KT361" s="23"/>
      <c r="KU361" s="23"/>
      <c r="KV361" s="23"/>
      <c r="KW361" s="23"/>
      <c r="KX361" s="23"/>
      <c r="KY361" s="23"/>
      <c r="KZ361" s="23"/>
      <c r="LA361" s="23"/>
      <c r="LB361" s="23"/>
      <c r="LC361" s="23"/>
      <c r="LD361" s="23"/>
      <c r="LE361" s="23"/>
      <c r="LF361" s="23"/>
      <c r="LG361" s="23"/>
      <c r="LH361" s="23"/>
      <c r="LI361" s="23"/>
      <c r="LJ361" s="23"/>
      <c r="LK361" s="23"/>
      <c r="LL361" s="23"/>
      <c r="LM361" s="23"/>
      <c r="LN361" s="23"/>
      <c r="LO361" s="23"/>
      <c r="LP361" s="23"/>
      <c r="LQ361" s="23"/>
      <c r="LR361" s="23"/>
      <c r="LS361" s="23"/>
      <c r="LT361" s="23"/>
      <c r="LU361" s="23"/>
      <c r="LV361" s="23"/>
      <c r="LW361" s="23"/>
      <c r="LX361" s="23"/>
      <c r="LY361" s="23"/>
      <c r="LZ361" s="23"/>
      <c r="MA361" s="23"/>
      <c r="MB361" s="23"/>
      <c r="MC361" s="23"/>
      <c r="MD361" s="23"/>
      <c r="ME361" s="23"/>
      <c r="MF361" s="23"/>
      <c r="MG361" s="23"/>
      <c r="MH361" s="23"/>
      <c r="MI361" s="23"/>
      <c r="MJ361" s="23"/>
      <c r="MK361" s="23"/>
      <c r="ML361" s="23"/>
      <c r="MM361" s="23"/>
      <c r="MN361" s="23"/>
      <c r="MO361" s="23"/>
      <c r="MP361" s="23"/>
      <c r="MQ361" s="23"/>
      <c r="MR361" s="23"/>
      <c r="MS361" s="23"/>
      <c r="MT361" s="23"/>
      <c r="MU361" s="23"/>
      <c r="MV361" s="23"/>
      <c r="MW361" s="23"/>
      <c r="MX361" s="23"/>
      <c r="MY361" s="23"/>
      <c r="MZ361" s="23"/>
      <c r="NA361" s="23"/>
      <c r="NB361" s="23"/>
      <c r="NC361" s="23"/>
      <c r="ND361" s="23"/>
      <c r="NE361" s="23"/>
      <c r="NF361" s="23"/>
      <c r="NG361" s="23"/>
      <c r="NH361" s="23"/>
      <c r="NI361" s="23"/>
      <c r="NJ361" s="23"/>
      <c r="NK361" s="23"/>
      <c r="NL361" s="23"/>
      <c r="NM361" s="23"/>
      <c r="NN361" s="23"/>
      <c r="NO361" s="23"/>
      <c r="NP361" s="23"/>
      <c r="NQ361" s="23"/>
      <c r="NR361" s="23"/>
      <c r="NS361" s="23"/>
      <c r="NT361" s="23"/>
      <c r="NU361" s="23"/>
      <c r="NV361" s="23"/>
      <c r="NW361" s="23"/>
      <c r="NX361" s="23"/>
      <c r="NY361" s="23"/>
      <c r="NZ361" s="23"/>
      <c r="OA361" s="23"/>
      <c r="OB361" s="23"/>
      <c r="OC361" s="23"/>
      <c r="OD361" s="23"/>
      <c r="OE361" s="23"/>
      <c r="OF361" s="23"/>
      <c r="OG361" s="23"/>
      <c r="OH361" s="23"/>
      <c r="OI361" s="23"/>
      <c r="OJ361" s="23"/>
      <c r="OK361" s="23"/>
      <c r="OL361" s="23"/>
      <c r="OM361" s="23"/>
      <c r="ON361" s="23"/>
      <c r="OO361" s="23"/>
      <c r="OP361" s="23"/>
      <c r="OQ361" s="23"/>
      <c r="OR361" s="23"/>
      <c r="OS361" s="23"/>
      <c r="OT361" s="23"/>
      <c r="OU361" s="23"/>
      <c r="OV361" s="23"/>
      <c r="OW361" s="23"/>
      <c r="OX361" s="23"/>
      <c r="OY361" s="23"/>
      <c r="OZ361" s="23"/>
      <c r="PA361" s="23"/>
      <c r="PB361" s="23"/>
      <c r="PC361" s="23"/>
      <c r="PD361" s="23"/>
      <c r="PE361" s="23"/>
      <c r="PF361" s="23"/>
      <c r="PG361" s="23"/>
      <c r="PH361" s="23"/>
      <c r="PI361" s="23"/>
      <c r="PJ361" s="23"/>
      <c r="PK361" s="23"/>
      <c r="PL361" s="23"/>
      <c r="PM361" s="23"/>
      <c r="PN361" s="23"/>
      <c r="PO361" s="23"/>
      <c r="PP361" s="23"/>
      <c r="PQ361" s="23"/>
      <c r="PR361" s="23"/>
      <c r="PS361" s="23"/>
      <c r="PT361" s="23"/>
      <c r="PU361" s="23"/>
      <c r="PV361" s="23"/>
      <c r="PW361" s="23"/>
      <c r="PX361" s="23"/>
      <c r="PY361" s="23"/>
      <c r="PZ361" s="23"/>
      <c r="QA361" s="23"/>
      <c r="QB361" s="23"/>
      <c r="QC361" s="23"/>
      <c r="QD361" s="23"/>
      <c r="QE361" s="23"/>
      <c r="QF361" s="23"/>
      <c r="QG361" s="23"/>
      <c r="QH361" s="23"/>
      <c r="QI361" s="23"/>
      <c r="QJ361" s="23"/>
      <c r="QK361" s="23"/>
      <c r="QL361" s="23"/>
      <c r="QM361" s="23"/>
      <c r="QN361" s="23"/>
      <c r="QO361" s="23"/>
      <c r="QP361" s="23"/>
      <c r="QQ361" s="23"/>
      <c r="QR361" s="23"/>
      <c r="QS361" s="23"/>
      <c r="QT361" s="23"/>
      <c r="QU361" s="23"/>
      <c r="QV361" s="23"/>
      <c r="QW361" s="23"/>
      <c r="QX361" s="23"/>
      <c r="QY361" s="23"/>
      <c r="QZ361" s="23"/>
      <c r="RA361" s="23"/>
      <c r="RB361" s="23"/>
      <c r="RC361" s="23"/>
      <c r="RD361" s="23"/>
      <c r="RE361" s="23"/>
      <c r="RF361" s="23"/>
      <c r="RG361" s="23"/>
      <c r="RH361" s="23"/>
      <c r="RI361" s="23"/>
      <c r="RJ361" s="23"/>
      <c r="RK361" s="23"/>
      <c r="RL361" s="23"/>
      <c r="RM361" s="23"/>
      <c r="RN361" s="23"/>
      <c r="RO361" s="23"/>
      <c r="RP361" s="23"/>
      <c r="RQ361" s="23"/>
      <c r="RR361" s="23"/>
      <c r="RS361" s="23"/>
      <c r="RT361" s="23"/>
      <c r="RU361" s="23"/>
      <c r="RV361" s="23"/>
      <c r="RW361" s="23"/>
      <c r="RX361" s="23"/>
      <c r="RY361" s="23"/>
      <c r="RZ361" s="23"/>
      <c r="SA361" s="23"/>
      <c r="SB361" s="23"/>
      <c r="SC361" s="23"/>
      <c r="SD361" s="23"/>
      <c r="SE361" s="23"/>
      <c r="SF361" s="23"/>
      <c r="SG361" s="23"/>
      <c r="SH361" s="23"/>
      <c r="SI361" s="23"/>
      <c r="SJ361" s="23"/>
      <c r="SK361" s="23"/>
      <c r="SL361" s="23"/>
      <c r="SM361" s="23"/>
      <c r="SN361" s="23"/>
      <c r="SO361" s="23"/>
      <c r="SP361" s="23"/>
      <c r="SQ361" s="23"/>
      <c r="SR361" s="23"/>
      <c r="SS361" s="23"/>
      <c r="ST361" s="23"/>
      <c r="SU361" s="23"/>
      <c r="SV361" s="23"/>
      <c r="SW361" s="23"/>
      <c r="SX361" s="23"/>
      <c r="SY361" s="23"/>
      <c r="SZ361" s="23"/>
      <c r="TA361" s="23"/>
      <c r="TB361" s="23"/>
      <c r="TC361" s="23"/>
      <c r="TD361" s="23"/>
      <c r="TE361" s="23"/>
    </row>
    <row r="362" spans="1:525" s="27" customFormat="1" ht="38.25" customHeight="1" x14ac:dyDescent="0.25">
      <c r="A362" s="94" t="s">
        <v>215</v>
      </c>
      <c r="B362" s="96"/>
      <c r="C362" s="96"/>
      <c r="D362" s="91" t="s">
        <v>40</v>
      </c>
      <c r="E362" s="120">
        <f>E363</f>
        <v>244147498</v>
      </c>
      <c r="F362" s="120">
        <f t="shared" ref="F362:J362" si="208">F363</f>
        <v>150412409</v>
      </c>
      <c r="G362" s="120">
        <f t="shared" si="208"/>
        <v>15957600</v>
      </c>
      <c r="H362" s="120">
        <f t="shared" si="208"/>
        <v>614000</v>
      </c>
      <c r="I362" s="120">
        <f t="shared" si="208"/>
        <v>0</v>
      </c>
      <c r="J362" s="120">
        <f t="shared" si="208"/>
        <v>190000</v>
      </c>
      <c r="K362" s="120">
        <f t="shared" ref="K362" si="209">K363</f>
        <v>0</v>
      </c>
      <c r="L362" s="120">
        <f t="shared" ref="L362" si="210">L363</f>
        <v>140000</v>
      </c>
      <c r="M362" s="120">
        <f t="shared" ref="M362" si="211">M363</f>
        <v>0</v>
      </c>
      <c r="N362" s="120">
        <f t="shared" ref="N362" si="212">N363</f>
        <v>0</v>
      </c>
      <c r="O362" s="120">
        <f t="shared" ref="O362:P362" si="213">O363</f>
        <v>50000</v>
      </c>
      <c r="P362" s="120">
        <f t="shared" si="213"/>
        <v>244337498</v>
      </c>
      <c r="Q362" s="233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  <c r="IP362" s="32"/>
      <c r="IQ362" s="32"/>
      <c r="IR362" s="32"/>
      <c r="IS362" s="32"/>
      <c r="IT362" s="32"/>
      <c r="IU362" s="32"/>
      <c r="IV362" s="32"/>
      <c r="IW362" s="32"/>
      <c r="IX362" s="32"/>
      <c r="IY362" s="32"/>
      <c r="IZ362" s="32"/>
      <c r="JA362" s="32"/>
      <c r="JB362" s="32"/>
      <c r="JC362" s="32"/>
      <c r="JD362" s="32"/>
      <c r="JE362" s="32"/>
      <c r="JF362" s="32"/>
      <c r="JG362" s="32"/>
      <c r="JH362" s="32"/>
      <c r="JI362" s="32"/>
      <c r="JJ362" s="32"/>
      <c r="JK362" s="32"/>
      <c r="JL362" s="32"/>
      <c r="JM362" s="32"/>
      <c r="JN362" s="32"/>
      <c r="JO362" s="32"/>
      <c r="JP362" s="32"/>
      <c r="JQ362" s="32"/>
      <c r="JR362" s="32"/>
      <c r="JS362" s="32"/>
      <c r="JT362" s="32"/>
      <c r="JU362" s="32"/>
      <c r="JV362" s="32"/>
      <c r="JW362" s="32"/>
      <c r="JX362" s="32"/>
      <c r="JY362" s="32"/>
      <c r="JZ362" s="32"/>
      <c r="KA362" s="32"/>
      <c r="KB362" s="32"/>
      <c r="KC362" s="32"/>
      <c r="KD362" s="32"/>
      <c r="KE362" s="32"/>
      <c r="KF362" s="32"/>
      <c r="KG362" s="32"/>
      <c r="KH362" s="32"/>
      <c r="KI362" s="32"/>
      <c r="KJ362" s="32"/>
      <c r="KK362" s="32"/>
      <c r="KL362" s="32"/>
      <c r="KM362" s="32"/>
      <c r="KN362" s="32"/>
      <c r="KO362" s="32"/>
      <c r="KP362" s="32"/>
      <c r="KQ362" s="32"/>
      <c r="KR362" s="32"/>
      <c r="KS362" s="32"/>
      <c r="KT362" s="32"/>
      <c r="KU362" s="32"/>
      <c r="KV362" s="32"/>
      <c r="KW362" s="32"/>
      <c r="KX362" s="32"/>
      <c r="KY362" s="32"/>
      <c r="KZ362" s="32"/>
      <c r="LA362" s="32"/>
      <c r="LB362" s="32"/>
      <c r="LC362" s="32"/>
      <c r="LD362" s="32"/>
      <c r="LE362" s="32"/>
      <c r="LF362" s="32"/>
      <c r="LG362" s="32"/>
      <c r="LH362" s="32"/>
      <c r="LI362" s="32"/>
      <c r="LJ362" s="32"/>
      <c r="LK362" s="32"/>
      <c r="LL362" s="32"/>
      <c r="LM362" s="32"/>
      <c r="LN362" s="32"/>
      <c r="LO362" s="32"/>
      <c r="LP362" s="32"/>
      <c r="LQ362" s="32"/>
      <c r="LR362" s="32"/>
      <c r="LS362" s="32"/>
      <c r="LT362" s="32"/>
      <c r="LU362" s="32"/>
      <c r="LV362" s="32"/>
      <c r="LW362" s="32"/>
      <c r="LX362" s="32"/>
      <c r="LY362" s="32"/>
      <c r="LZ362" s="32"/>
      <c r="MA362" s="32"/>
      <c r="MB362" s="32"/>
      <c r="MC362" s="32"/>
      <c r="MD362" s="32"/>
      <c r="ME362" s="32"/>
      <c r="MF362" s="32"/>
      <c r="MG362" s="32"/>
      <c r="MH362" s="32"/>
      <c r="MI362" s="32"/>
      <c r="MJ362" s="32"/>
      <c r="MK362" s="32"/>
      <c r="ML362" s="32"/>
      <c r="MM362" s="32"/>
      <c r="MN362" s="32"/>
      <c r="MO362" s="32"/>
      <c r="MP362" s="32"/>
      <c r="MQ362" s="32"/>
      <c r="MR362" s="32"/>
      <c r="MS362" s="32"/>
      <c r="MT362" s="32"/>
      <c r="MU362" s="32"/>
      <c r="MV362" s="32"/>
      <c r="MW362" s="32"/>
      <c r="MX362" s="32"/>
      <c r="MY362" s="32"/>
      <c r="MZ362" s="32"/>
      <c r="NA362" s="32"/>
      <c r="NB362" s="32"/>
      <c r="NC362" s="32"/>
      <c r="ND362" s="32"/>
      <c r="NE362" s="32"/>
      <c r="NF362" s="32"/>
      <c r="NG362" s="32"/>
      <c r="NH362" s="32"/>
      <c r="NI362" s="32"/>
      <c r="NJ362" s="32"/>
      <c r="NK362" s="32"/>
      <c r="NL362" s="32"/>
      <c r="NM362" s="32"/>
      <c r="NN362" s="32"/>
      <c r="NO362" s="32"/>
      <c r="NP362" s="32"/>
      <c r="NQ362" s="32"/>
      <c r="NR362" s="32"/>
      <c r="NS362" s="32"/>
      <c r="NT362" s="32"/>
      <c r="NU362" s="32"/>
      <c r="NV362" s="32"/>
      <c r="NW362" s="32"/>
      <c r="NX362" s="32"/>
      <c r="NY362" s="32"/>
      <c r="NZ362" s="32"/>
      <c r="OA362" s="32"/>
      <c r="OB362" s="32"/>
      <c r="OC362" s="32"/>
      <c r="OD362" s="32"/>
      <c r="OE362" s="32"/>
      <c r="OF362" s="32"/>
      <c r="OG362" s="32"/>
      <c r="OH362" s="32"/>
      <c r="OI362" s="32"/>
      <c r="OJ362" s="32"/>
      <c r="OK362" s="32"/>
      <c r="OL362" s="32"/>
      <c r="OM362" s="32"/>
      <c r="ON362" s="32"/>
      <c r="OO362" s="32"/>
      <c r="OP362" s="32"/>
      <c r="OQ362" s="32"/>
      <c r="OR362" s="32"/>
      <c r="OS362" s="32"/>
      <c r="OT362" s="32"/>
      <c r="OU362" s="32"/>
      <c r="OV362" s="32"/>
      <c r="OW362" s="32"/>
      <c r="OX362" s="32"/>
      <c r="OY362" s="32"/>
      <c r="OZ362" s="32"/>
      <c r="PA362" s="32"/>
      <c r="PB362" s="32"/>
      <c r="PC362" s="32"/>
      <c r="PD362" s="32"/>
      <c r="PE362" s="32"/>
      <c r="PF362" s="32"/>
      <c r="PG362" s="32"/>
      <c r="PH362" s="32"/>
      <c r="PI362" s="32"/>
      <c r="PJ362" s="32"/>
      <c r="PK362" s="32"/>
      <c r="PL362" s="32"/>
      <c r="PM362" s="32"/>
      <c r="PN362" s="32"/>
      <c r="PO362" s="32"/>
      <c r="PP362" s="32"/>
      <c r="PQ362" s="32"/>
      <c r="PR362" s="32"/>
      <c r="PS362" s="32"/>
      <c r="PT362" s="32"/>
      <c r="PU362" s="32"/>
      <c r="PV362" s="32"/>
      <c r="PW362" s="32"/>
      <c r="PX362" s="32"/>
      <c r="PY362" s="32"/>
      <c r="PZ362" s="32"/>
      <c r="QA362" s="32"/>
      <c r="QB362" s="32"/>
      <c r="QC362" s="32"/>
      <c r="QD362" s="32"/>
      <c r="QE362" s="32"/>
      <c r="QF362" s="32"/>
      <c r="QG362" s="32"/>
      <c r="QH362" s="32"/>
      <c r="QI362" s="32"/>
      <c r="QJ362" s="32"/>
      <c r="QK362" s="32"/>
      <c r="QL362" s="32"/>
      <c r="QM362" s="32"/>
      <c r="QN362" s="32"/>
      <c r="QO362" s="32"/>
      <c r="QP362" s="32"/>
      <c r="QQ362" s="32"/>
      <c r="QR362" s="32"/>
      <c r="QS362" s="32"/>
      <c r="QT362" s="32"/>
      <c r="QU362" s="32"/>
      <c r="QV362" s="32"/>
      <c r="QW362" s="32"/>
      <c r="QX362" s="32"/>
      <c r="QY362" s="32"/>
      <c r="QZ362" s="32"/>
      <c r="RA362" s="32"/>
      <c r="RB362" s="32"/>
      <c r="RC362" s="32"/>
      <c r="RD362" s="32"/>
      <c r="RE362" s="32"/>
      <c r="RF362" s="32"/>
      <c r="RG362" s="32"/>
      <c r="RH362" s="32"/>
      <c r="RI362" s="32"/>
      <c r="RJ362" s="32"/>
      <c r="RK362" s="32"/>
      <c r="RL362" s="32"/>
      <c r="RM362" s="32"/>
      <c r="RN362" s="32"/>
      <c r="RO362" s="32"/>
      <c r="RP362" s="32"/>
      <c r="RQ362" s="32"/>
      <c r="RR362" s="32"/>
      <c r="RS362" s="32"/>
      <c r="RT362" s="32"/>
      <c r="RU362" s="32"/>
      <c r="RV362" s="32"/>
      <c r="RW362" s="32"/>
      <c r="RX362" s="32"/>
      <c r="RY362" s="32"/>
      <c r="RZ362" s="32"/>
      <c r="SA362" s="32"/>
      <c r="SB362" s="32"/>
      <c r="SC362" s="32"/>
      <c r="SD362" s="32"/>
      <c r="SE362" s="32"/>
      <c r="SF362" s="32"/>
      <c r="SG362" s="32"/>
      <c r="SH362" s="32"/>
      <c r="SI362" s="32"/>
      <c r="SJ362" s="32"/>
      <c r="SK362" s="32"/>
      <c r="SL362" s="32"/>
      <c r="SM362" s="32"/>
      <c r="SN362" s="32"/>
      <c r="SO362" s="32"/>
      <c r="SP362" s="32"/>
      <c r="SQ362" s="32"/>
      <c r="SR362" s="32"/>
      <c r="SS362" s="32"/>
      <c r="ST362" s="32"/>
      <c r="SU362" s="32"/>
      <c r="SV362" s="32"/>
      <c r="SW362" s="32"/>
      <c r="SX362" s="32"/>
      <c r="SY362" s="32"/>
      <c r="SZ362" s="32"/>
      <c r="TA362" s="32"/>
      <c r="TB362" s="32"/>
      <c r="TC362" s="32"/>
      <c r="TD362" s="32"/>
      <c r="TE362" s="32"/>
    </row>
    <row r="363" spans="1:525" s="34" customFormat="1" ht="34.5" customHeight="1" x14ac:dyDescent="0.25">
      <c r="A363" s="84" t="s">
        <v>216</v>
      </c>
      <c r="B363" s="93"/>
      <c r="C363" s="93"/>
      <c r="D363" s="68" t="s">
        <v>40</v>
      </c>
      <c r="E363" s="121">
        <f>SUM(E364+E365+E366+E369+E370+E371+E372+E368+E367)</f>
        <v>244147498</v>
      </c>
      <c r="F363" s="121">
        <f t="shared" ref="F363:P363" si="214">SUM(F364+F365+F366+F369+F370+F371+F372+F368+F367)</f>
        <v>150412409</v>
      </c>
      <c r="G363" s="121">
        <f t="shared" si="214"/>
        <v>15957600</v>
      </c>
      <c r="H363" s="121">
        <f t="shared" si="214"/>
        <v>614000</v>
      </c>
      <c r="I363" s="121">
        <f t="shared" si="214"/>
        <v>0</v>
      </c>
      <c r="J363" s="121">
        <f t="shared" si="214"/>
        <v>190000</v>
      </c>
      <c r="K363" s="121">
        <f t="shared" si="214"/>
        <v>0</v>
      </c>
      <c r="L363" s="121">
        <f t="shared" si="214"/>
        <v>140000</v>
      </c>
      <c r="M363" s="121">
        <f t="shared" si="214"/>
        <v>0</v>
      </c>
      <c r="N363" s="121">
        <f t="shared" si="214"/>
        <v>0</v>
      </c>
      <c r="O363" s="121">
        <f t="shared" si="214"/>
        <v>50000</v>
      </c>
      <c r="P363" s="121">
        <f t="shared" si="214"/>
        <v>244337498</v>
      </c>
      <c r="Q363" s="2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  <c r="IV363" s="33"/>
      <c r="IW363" s="33"/>
      <c r="IX363" s="33"/>
      <c r="IY363" s="33"/>
      <c r="IZ363" s="33"/>
      <c r="JA363" s="33"/>
      <c r="JB363" s="33"/>
      <c r="JC363" s="33"/>
      <c r="JD363" s="33"/>
      <c r="JE363" s="33"/>
      <c r="JF363" s="33"/>
      <c r="JG363" s="33"/>
      <c r="JH363" s="33"/>
      <c r="JI363" s="33"/>
      <c r="JJ363" s="33"/>
      <c r="JK363" s="33"/>
      <c r="JL363" s="33"/>
      <c r="JM363" s="33"/>
      <c r="JN363" s="33"/>
      <c r="JO363" s="33"/>
      <c r="JP363" s="33"/>
      <c r="JQ363" s="33"/>
      <c r="JR363" s="33"/>
      <c r="JS363" s="33"/>
      <c r="JT363" s="33"/>
      <c r="JU363" s="33"/>
      <c r="JV363" s="33"/>
      <c r="JW363" s="33"/>
      <c r="JX363" s="33"/>
      <c r="JY363" s="33"/>
      <c r="JZ363" s="33"/>
      <c r="KA363" s="33"/>
      <c r="KB363" s="33"/>
      <c r="KC363" s="33"/>
      <c r="KD363" s="33"/>
      <c r="KE363" s="33"/>
      <c r="KF363" s="33"/>
      <c r="KG363" s="33"/>
      <c r="KH363" s="33"/>
      <c r="KI363" s="33"/>
      <c r="KJ363" s="33"/>
      <c r="KK363" s="33"/>
      <c r="KL363" s="33"/>
      <c r="KM363" s="33"/>
      <c r="KN363" s="33"/>
      <c r="KO363" s="33"/>
      <c r="KP363" s="33"/>
      <c r="KQ363" s="33"/>
      <c r="KR363" s="33"/>
      <c r="KS363" s="33"/>
      <c r="KT363" s="33"/>
      <c r="KU363" s="33"/>
      <c r="KV363" s="33"/>
      <c r="KW363" s="33"/>
      <c r="KX363" s="33"/>
      <c r="KY363" s="33"/>
      <c r="KZ363" s="33"/>
      <c r="LA363" s="33"/>
      <c r="LB363" s="33"/>
      <c r="LC363" s="33"/>
      <c r="LD363" s="33"/>
      <c r="LE363" s="33"/>
      <c r="LF363" s="33"/>
      <c r="LG363" s="33"/>
      <c r="LH363" s="33"/>
      <c r="LI363" s="33"/>
      <c r="LJ363" s="33"/>
      <c r="LK363" s="33"/>
      <c r="LL363" s="33"/>
      <c r="LM363" s="33"/>
      <c r="LN363" s="33"/>
      <c r="LO363" s="33"/>
      <c r="LP363" s="33"/>
      <c r="LQ363" s="33"/>
      <c r="LR363" s="33"/>
      <c r="LS363" s="33"/>
      <c r="LT363" s="33"/>
      <c r="LU363" s="33"/>
      <c r="LV363" s="33"/>
      <c r="LW363" s="33"/>
      <c r="LX363" s="33"/>
      <c r="LY363" s="33"/>
      <c r="LZ363" s="33"/>
      <c r="MA363" s="33"/>
      <c r="MB363" s="33"/>
      <c r="MC363" s="33"/>
      <c r="MD363" s="33"/>
      <c r="ME363" s="33"/>
      <c r="MF363" s="33"/>
      <c r="MG363" s="33"/>
      <c r="MH363" s="33"/>
      <c r="MI363" s="33"/>
      <c r="MJ363" s="33"/>
      <c r="MK363" s="33"/>
      <c r="ML363" s="33"/>
      <c r="MM363" s="33"/>
      <c r="MN363" s="33"/>
      <c r="MO363" s="33"/>
      <c r="MP363" s="33"/>
      <c r="MQ363" s="33"/>
      <c r="MR363" s="33"/>
      <c r="MS363" s="33"/>
      <c r="MT363" s="33"/>
      <c r="MU363" s="33"/>
      <c r="MV363" s="33"/>
      <c r="MW363" s="33"/>
      <c r="MX363" s="33"/>
      <c r="MY363" s="33"/>
      <c r="MZ363" s="33"/>
      <c r="NA363" s="33"/>
      <c r="NB363" s="33"/>
      <c r="NC363" s="33"/>
      <c r="ND363" s="33"/>
      <c r="NE363" s="33"/>
      <c r="NF363" s="33"/>
      <c r="NG363" s="33"/>
      <c r="NH363" s="33"/>
      <c r="NI363" s="33"/>
      <c r="NJ363" s="33"/>
      <c r="NK363" s="33"/>
      <c r="NL363" s="33"/>
      <c r="NM363" s="33"/>
      <c r="NN363" s="33"/>
      <c r="NO363" s="33"/>
      <c r="NP363" s="33"/>
      <c r="NQ363" s="33"/>
      <c r="NR363" s="33"/>
      <c r="NS363" s="33"/>
      <c r="NT363" s="33"/>
      <c r="NU363" s="33"/>
      <c r="NV363" s="33"/>
      <c r="NW363" s="33"/>
      <c r="NX363" s="33"/>
      <c r="NY363" s="33"/>
      <c r="NZ363" s="33"/>
      <c r="OA363" s="33"/>
      <c r="OB363" s="33"/>
      <c r="OC363" s="33"/>
      <c r="OD363" s="33"/>
      <c r="OE363" s="33"/>
      <c r="OF363" s="33"/>
      <c r="OG363" s="33"/>
      <c r="OH363" s="33"/>
      <c r="OI363" s="33"/>
      <c r="OJ363" s="33"/>
      <c r="OK363" s="33"/>
      <c r="OL363" s="33"/>
      <c r="OM363" s="33"/>
      <c r="ON363" s="33"/>
      <c r="OO363" s="33"/>
      <c r="OP363" s="33"/>
      <c r="OQ363" s="33"/>
      <c r="OR363" s="33"/>
      <c r="OS363" s="33"/>
      <c r="OT363" s="33"/>
      <c r="OU363" s="33"/>
      <c r="OV363" s="33"/>
      <c r="OW363" s="33"/>
      <c r="OX363" s="33"/>
      <c r="OY363" s="33"/>
      <c r="OZ363" s="33"/>
      <c r="PA363" s="33"/>
      <c r="PB363" s="33"/>
      <c r="PC363" s="33"/>
      <c r="PD363" s="33"/>
      <c r="PE363" s="33"/>
      <c r="PF363" s="33"/>
      <c r="PG363" s="33"/>
      <c r="PH363" s="33"/>
      <c r="PI363" s="33"/>
      <c r="PJ363" s="33"/>
      <c r="PK363" s="33"/>
      <c r="PL363" s="33"/>
      <c r="PM363" s="33"/>
      <c r="PN363" s="33"/>
      <c r="PO363" s="33"/>
      <c r="PP363" s="33"/>
      <c r="PQ363" s="33"/>
      <c r="PR363" s="33"/>
      <c r="PS363" s="33"/>
      <c r="PT363" s="33"/>
      <c r="PU363" s="33"/>
      <c r="PV363" s="33"/>
      <c r="PW363" s="33"/>
      <c r="PX363" s="33"/>
      <c r="PY363" s="33"/>
      <c r="PZ363" s="33"/>
      <c r="QA363" s="33"/>
      <c r="QB363" s="33"/>
      <c r="QC363" s="33"/>
      <c r="QD363" s="33"/>
      <c r="QE363" s="33"/>
      <c r="QF363" s="33"/>
      <c r="QG363" s="33"/>
      <c r="QH363" s="33"/>
      <c r="QI363" s="33"/>
      <c r="QJ363" s="33"/>
      <c r="QK363" s="33"/>
      <c r="QL363" s="33"/>
      <c r="QM363" s="33"/>
      <c r="QN363" s="33"/>
      <c r="QO363" s="33"/>
      <c r="QP363" s="33"/>
      <c r="QQ363" s="33"/>
      <c r="QR363" s="33"/>
      <c r="QS363" s="33"/>
      <c r="QT363" s="33"/>
      <c r="QU363" s="33"/>
      <c r="QV363" s="33"/>
      <c r="QW363" s="33"/>
      <c r="QX363" s="33"/>
      <c r="QY363" s="33"/>
      <c r="QZ363" s="33"/>
      <c r="RA363" s="33"/>
      <c r="RB363" s="33"/>
      <c r="RC363" s="33"/>
      <c r="RD363" s="33"/>
      <c r="RE363" s="33"/>
      <c r="RF363" s="33"/>
      <c r="RG363" s="33"/>
      <c r="RH363" s="33"/>
      <c r="RI363" s="33"/>
      <c r="RJ363" s="33"/>
      <c r="RK363" s="33"/>
      <c r="RL363" s="33"/>
      <c r="RM363" s="33"/>
      <c r="RN363" s="33"/>
      <c r="RO363" s="33"/>
      <c r="RP363" s="33"/>
      <c r="RQ363" s="33"/>
      <c r="RR363" s="33"/>
      <c r="RS363" s="33"/>
      <c r="RT363" s="33"/>
      <c r="RU363" s="33"/>
      <c r="RV363" s="33"/>
      <c r="RW363" s="33"/>
      <c r="RX363" s="33"/>
      <c r="RY363" s="33"/>
      <c r="RZ363" s="33"/>
      <c r="SA363" s="33"/>
      <c r="SB363" s="33"/>
      <c r="SC363" s="33"/>
      <c r="SD363" s="33"/>
      <c r="SE363" s="33"/>
      <c r="SF363" s="33"/>
      <c r="SG363" s="33"/>
      <c r="SH363" s="33"/>
      <c r="SI363" s="33"/>
      <c r="SJ363" s="33"/>
      <c r="SK363" s="33"/>
      <c r="SL363" s="33"/>
      <c r="SM363" s="33"/>
      <c r="SN363" s="33"/>
      <c r="SO363" s="33"/>
      <c r="SP363" s="33"/>
      <c r="SQ363" s="33"/>
      <c r="SR363" s="33"/>
      <c r="SS363" s="33"/>
      <c r="ST363" s="33"/>
      <c r="SU363" s="33"/>
      <c r="SV363" s="33"/>
      <c r="SW363" s="33"/>
      <c r="SX363" s="33"/>
      <c r="SY363" s="33"/>
      <c r="SZ363" s="33"/>
      <c r="TA363" s="33"/>
      <c r="TB363" s="33"/>
      <c r="TC363" s="33"/>
      <c r="TD363" s="33"/>
      <c r="TE363" s="33"/>
    </row>
    <row r="364" spans="1:525" s="22" customFormat="1" ht="45.75" customHeight="1" x14ac:dyDescent="0.25">
      <c r="A364" s="56" t="s">
        <v>217</v>
      </c>
      <c r="B364" s="82" t="str">
        <f>'дод 9'!A17</f>
        <v>0160</v>
      </c>
      <c r="C364" s="82" t="str">
        <f>'дод 9'!B17</f>
        <v>0111</v>
      </c>
      <c r="D364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64" s="122">
        <f t="shared" ref="E364:E372" si="215">F364+I364</f>
        <v>20906300</v>
      </c>
      <c r="F364" s="122">
        <v>20906300</v>
      </c>
      <c r="G364" s="122">
        <v>15957600</v>
      </c>
      <c r="H364" s="122">
        <v>614000</v>
      </c>
      <c r="I364" s="122"/>
      <c r="J364" s="122">
        <f>L364+O364</f>
        <v>0</v>
      </c>
      <c r="K364" s="122"/>
      <c r="L364" s="122"/>
      <c r="M364" s="122"/>
      <c r="N364" s="122"/>
      <c r="O364" s="122"/>
      <c r="P364" s="122">
        <f t="shared" ref="P364:P371" si="216">E364+J364</f>
        <v>20906300</v>
      </c>
      <c r="Q364" s="23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  <c r="IV364" s="23"/>
      <c r="IW364" s="23"/>
      <c r="IX364" s="23"/>
      <c r="IY364" s="23"/>
      <c r="IZ364" s="23"/>
      <c r="JA364" s="23"/>
      <c r="JB364" s="23"/>
      <c r="JC364" s="23"/>
      <c r="JD364" s="23"/>
      <c r="JE364" s="23"/>
      <c r="JF364" s="23"/>
      <c r="JG364" s="23"/>
      <c r="JH364" s="23"/>
      <c r="JI364" s="23"/>
      <c r="JJ364" s="23"/>
      <c r="JK364" s="23"/>
      <c r="JL364" s="23"/>
      <c r="JM364" s="23"/>
      <c r="JN364" s="23"/>
      <c r="JO364" s="23"/>
      <c r="JP364" s="23"/>
      <c r="JQ364" s="23"/>
      <c r="JR364" s="23"/>
      <c r="JS364" s="23"/>
      <c r="JT364" s="23"/>
      <c r="JU364" s="23"/>
      <c r="JV364" s="23"/>
      <c r="JW364" s="23"/>
      <c r="JX364" s="23"/>
      <c r="JY364" s="23"/>
      <c r="JZ364" s="23"/>
      <c r="KA364" s="23"/>
      <c r="KB364" s="23"/>
      <c r="KC364" s="23"/>
      <c r="KD364" s="23"/>
      <c r="KE364" s="23"/>
      <c r="KF364" s="23"/>
      <c r="KG364" s="23"/>
      <c r="KH364" s="23"/>
      <c r="KI364" s="23"/>
      <c r="KJ364" s="23"/>
      <c r="KK364" s="23"/>
      <c r="KL364" s="23"/>
      <c r="KM364" s="23"/>
      <c r="KN364" s="23"/>
      <c r="KO364" s="23"/>
      <c r="KP364" s="23"/>
      <c r="KQ364" s="23"/>
      <c r="KR364" s="23"/>
      <c r="KS364" s="23"/>
      <c r="KT364" s="23"/>
      <c r="KU364" s="23"/>
      <c r="KV364" s="23"/>
      <c r="KW364" s="23"/>
      <c r="KX364" s="23"/>
      <c r="KY364" s="23"/>
      <c r="KZ364" s="23"/>
      <c r="LA364" s="23"/>
      <c r="LB364" s="23"/>
      <c r="LC364" s="23"/>
      <c r="LD364" s="23"/>
      <c r="LE364" s="23"/>
      <c r="LF364" s="23"/>
      <c r="LG364" s="23"/>
      <c r="LH364" s="23"/>
      <c r="LI364" s="23"/>
      <c r="LJ364" s="23"/>
      <c r="LK364" s="23"/>
      <c r="LL364" s="23"/>
      <c r="LM364" s="23"/>
      <c r="LN364" s="23"/>
      <c r="LO364" s="23"/>
      <c r="LP364" s="23"/>
      <c r="LQ364" s="23"/>
      <c r="LR364" s="23"/>
      <c r="LS364" s="23"/>
      <c r="LT364" s="23"/>
      <c r="LU364" s="23"/>
      <c r="LV364" s="23"/>
      <c r="LW364" s="23"/>
      <c r="LX364" s="23"/>
      <c r="LY364" s="23"/>
      <c r="LZ364" s="23"/>
      <c r="MA364" s="23"/>
      <c r="MB364" s="23"/>
      <c r="MC364" s="23"/>
      <c r="MD364" s="23"/>
      <c r="ME364" s="23"/>
      <c r="MF364" s="23"/>
      <c r="MG364" s="23"/>
      <c r="MH364" s="23"/>
      <c r="MI364" s="23"/>
      <c r="MJ364" s="23"/>
      <c r="MK364" s="23"/>
      <c r="ML364" s="23"/>
      <c r="MM364" s="23"/>
      <c r="MN364" s="23"/>
      <c r="MO364" s="23"/>
      <c r="MP364" s="23"/>
      <c r="MQ364" s="23"/>
      <c r="MR364" s="23"/>
      <c r="MS364" s="23"/>
      <c r="MT364" s="23"/>
      <c r="MU364" s="23"/>
      <c r="MV364" s="23"/>
      <c r="MW364" s="23"/>
      <c r="MX364" s="23"/>
      <c r="MY364" s="23"/>
      <c r="MZ364" s="23"/>
      <c r="NA364" s="23"/>
      <c r="NB364" s="23"/>
      <c r="NC364" s="23"/>
      <c r="ND364" s="23"/>
      <c r="NE364" s="23"/>
      <c r="NF364" s="23"/>
      <c r="NG364" s="23"/>
      <c r="NH364" s="23"/>
      <c r="NI364" s="23"/>
      <c r="NJ364" s="23"/>
      <c r="NK364" s="23"/>
      <c r="NL364" s="23"/>
      <c r="NM364" s="23"/>
      <c r="NN364" s="23"/>
      <c r="NO364" s="23"/>
      <c r="NP364" s="23"/>
      <c r="NQ364" s="23"/>
      <c r="NR364" s="23"/>
      <c r="NS364" s="23"/>
      <c r="NT364" s="23"/>
      <c r="NU364" s="23"/>
      <c r="NV364" s="23"/>
      <c r="NW364" s="23"/>
      <c r="NX364" s="23"/>
      <c r="NY364" s="23"/>
      <c r="NZ364" s="23"/>
      <c r="OA364" s="23"/>
      <c r="OB364" s="23"/>
      <c r="OC364" s="23"/>
      <c r="OD364" s="23"/>
      <c r="OE364" s="23"/>
      <c r="OF364" s="23"/>
      <c r="OG364" s="23"/>
      <c r="OH364" s="23"/>
      <c r="OI364" s="23"/>
      <c r="OJ364" s="23"/>
      <c r="OK364" s="23"/>
      <c r="OL364" s="23"/>
      <c r="OM364" s="23"/>
      <c r="ON364" s="23"/>
      <c r="OO364" s="23"/>
      <c r="OP364" s="23"/>
      <c r="OQ364" s="23"/>
      <c r="OR364" s="23"/>
      <c r="OS364" s="23"/>
      <c r="OT364" s="23"/>
      <c r="OU364" s="23"/>
      <c r="OV364" s="23"/>
      <c r="OW364" s="23"/>
      <c r="OX364" s="23"/>
      <c r="OY364" s="23"/>
      <c r="OZ364" s="23"/>
      <c r="PA364" s="23"/>
      <c r="PB364" s="23"/>
      <c r="PC364" s="23"/>
      <c r="PD364" s="23"/>
      <c r="PE364" s="23"/>
      <c r="PF364" s="23"/>
      <c r="PG364" s="23"/>
      <c r="PH364" s="23"/>
      <c r="PI364" s="23"/>
      <c r="PJ364" s="23"/>
      <c r="PK364" s="23"/>
      <c r="PL364" s="23"/>
      <c r="PM364" s="23"/>
      <c r="PN364" s="23"/>
      <c r="PO364" s="23"/>
      <c r="PP364" s="23"/>
      <c r="PQ364" s="23"/>
      <c r="PR364" s="23"/>
      <c r="PS364" s="23"/>
      <c r="PT364" s="23"/>
      <c r="PU364" s="23"/>
      <c r="PV364" s="23"/>
      <c r="PW364" s="23"/>
      <c r="PX364" s="23"/>
      <c r="PY364" s="23"/>
      <c r="PZ364" s="23"/>
      <c r="QA364" s="23"/>
      <c r="QB364" s="23"/>
      <c r="QC364" s="23"/>
      <c r="QD364" s="23"/>
      <c r="QE364" s="23"/>
      <c r="QF364" s="23"/>
      <c r="QG364" s="23"/>
      <c r="QH364" s="23"/>
      <c r="QI364" s="23"/>
      <c r="QJ364" s="23"/>
      <c r="QK364" s="23"/>
      <c r="QL364" s="23"/>
      <c r="QM364" s="23"/>
      <c r="QN364" s="23"/>
      <c r="QO364" s="23"/>
      <c r="QP364" s="23"/>
      <c r="QQ364" s="23"/>
      <c r="QR364" s="23"/>
      <c r="QS364" s="23"/>
      <c r="QT364" s="23"/>
      <c r="QU364" s="23"/>
      <c r="QV364" s="23"/>
      <c r="QW364" s="23"/>
      <c r="QX364" s="23"/>
      <c r="QY364" s="23"/>
      <c r="QZ364" s="23"/>
      <c r="RA364" s="23"/>
      <c r="RB364" s="23"/>
      <c r="RC364" s="23"/>
      <c r="RD364" s="23"/>
      <c r="RE364" s="23"/>
      <c r="RF364" s="23"/>
      <c r="RG364" s="23"/>
      <c r="RH364" s="23"/>
      <c r="RI364" s="23"/>
      <c r="RJ364" s="23"/>
      <c r="RK364" s="23"/>
      <c r="RL364" s="23"/>
      <c r="RM364" s="23"/>
      <c r="RN364" s="23"/>
      <c r="RO364" s="23"/>
      <c r="RP364" s="23"/>
      <c r="RQ364" s="23"/>
      <c r="RR364" s="23"/>
      <c r="RS364" s="23"/>
      <c r="RT364" s="23"/>
      <c r="RU364" s="23"/>
      <c r="RV364" s="23"/>
      <c r="RW364" s="23"/>
      <c r="RX364" s="23"/>
      <c r="RY364" s="23"/>
      <c r="RZ364" s="23"/>
      <c r="SA364" s="23"/>
      <c r="SB364" s="23"/>
      <c r="SC364" s="23"/>
      <c r="SD364" s="23"/>
      <c r="SE364" s="23"/>
      <c r="SF364" s="23"/>
      <c r="SG364" s="23"/>
      <c r="SH364" s="23"/>
      <c r="SI364" s="23"/>
      <c r="SJ364" s="23"/>
      <c r="SK364" s="23"/>
      <c r="SL364" s="23"/>
      <c r="SM364" s="23"/>
      <c r="SN364" s="23"/>
      <c r="SO364" s="23"/>
      <c r="SP364" s="23"/>
      <c r="SQ364" s="23"/>
      <c r="SR364" s="23"/>
      <c r="SS364" s="23"/>
      <c r="ST364" s="23"/>
      <c r="SU364" s="23"/>
      <c r="SV364" s="23"/>
      <c r="SW364" s="23"/>
      <c r="SX364" s="23"/>
      <c r="SY364" s="23"/>
      <c r="SZ364" s="23"/>
      <c r="TA364" s="23"/>
      <c r="TB364" s="23"/>
      <c r="TC364" s="23"/>
      <c r="TD364" s="23"/>
      <c r="TE364" s="23"/>
    </row>
    <row r="365" spans="1:525" s="22" customFormat="1" ht="24" customHeight="1" x14ac:dyDescent="0.25">
      <c r="A365" s="56" t="s">
        <v>255</v>
      </c>
      <c r="B365" s="82" t="str">
        <f>'дод 9'!A225</f>
        <v>7640</v>
      </c>
      <c r="C365" s="82" t="str">
        <f>'дод 9'!B225</f>
        <v>0470</v>
      </c>
      <c r="D365" s="57" t="s">
        <v>413</v>
      </c>
      <c r="E365" s="122">
        <f t="shared" si="215"/>
        <v>616800</v>
      </c>
      <c r="F365" s="122">
        <f>596800+20000</f>
        <v>616800</v>
      </c>
      <c r="G365" s="122"/>
      <c r="H365" s="122"/>
      <c r="I365" s="122"/>
      <c r="J365" s="122">
        <f t="shared" ref="J365:J372" si="217">L365+O365</f>
        <v>0</v>
      </c>
      <c r="K365" s="122"/>
      <c r="L365" s="122"/>
      <c r="M365" s="122"/>
      <c r="N365" s="122"/>
      <c r="O365" s="122"/>
      <c r="P365" s="122">
        <f t="shared" si="216"/>
        <v>616800</v>
      </c>
      <c r="Q365" s="23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3"/>
      <c r="IR365" s="23"/>
      <c r="IS365" s="23"/>
      <c r="IT365" s="23"/>
      <c r="IU365" s="23"/>
      <c r="IV365" s="23"/>
      <c r="IW365" s="23"/>
      <c r="IX365" s="23"/>
      <c r="IY365" s="23"/>
      <c r="IZ365" s="23"/>
      <c r="JA365" s="23"/>
      <c r="JB365" s="23"/>
      <c r="JC365" s="23"/>
      <c r="JD365" s="23"/>
      <c r="JE365" s="23"/>
      <c r="JF365" s="23"/>
      <c r="JG365" s="23"/>
      <c r="JH365" s="23"/>
      <c r="JI365" s="23"/>
      <c r="JJ365" s="23"/>
      <c r="JK365" s="23"/>
      <c r="JL365" s="23"/>
      <c r="JM365" s="23"/>
      <c r="JN365" s="23"/>
      <c r="JO365" s="23"/>
      <c r="JP365" s="23"/>
      <c r="JQ365" s="23"/>
      <c r="JR365" s="23"/>
      <c r="JS365" s="23"/>
      <c r="JT365" s="23"/>
      <c r="JU365" s="23"/>
      <c r="JV365" s="23"/>
      <c r="JW365" s="23"/>
      <c r="JX365" s="23"/>
      <c r="JY365" s="23"/>
      <c r="JZ365" s="23"/>
      <c r="KA365" s="23"/>
      <c r="KB365" s="23"/>
      <c r="KC365" s="23"/>
      <c r="KD365" s="23"/>
      <c r="KE365" s="23"/>
      <c r="KF365" s="23"/>
      <c r="KG365" s="23"/>
      <c r="KH365" s="23"/>
      <c r="KI365" s="23"/>
      <c r="KJ365" s="23"/>
      <c r="KK365" s="23"/>
      <c r="KL365" s="23"/>
      <c r="KM365" s="23"/>
      <c r="KN365" s="23"/>
      <c r="KO365" s="23"/>
      <c r="KP365" s="23"/>
      <c r="KQ365" s="23"/>
      <c r="KR365" s="23"/>
      <c r="KS365" s="23"/>
      <c r="KT365" s="23"/>
      <c r="KU365" s="23"/>
      <c r="KV365" s="23"/>
      <c r="KW365" s="23"/>
      <c r="KX365" s="23"/>
      <c r="KY365" s="23"/>
      <c r="KZ365" s="23"/>
      <c r="LA365" s="23"/>
      <c r="LB365" s="23"/>
      <c r="LC365" s="23"/>
      <c r="LD365" s="23"/>
      <c r="LE365" s="23"/>
      <c r="LF365" s="23"/>
      <c r="LG365" s="23"/>
      <c r="LH365" s="23"/>
      <c r="LI365" s="23"/>
      <c r="LJ365" s="23"/>
      <c r="LK365" s="23"/>
      <c r="LL365" s="23"/>
      <c r="LM365" s="23"/>
      <c r="LN365" s="23"/>
      <c r="LO365" s="23"/>
      <c r="LP365" s="23"/>
      <c r="LQ365" s="23"/>
      <c r="LR365" s="23"/>
      <c r="LS365" s="23"/>
      <c r="LT365" s="23"/>
      <c r="LU365" s="23"/>
      <c r="LV365" s="23"/>
      <c r="LW365" s="23"/>
      <c r="LX365" s="23"/>
      <c r="LY365" s="23"/>
      <c r="LZ365" s="23"/>
      <c r="MA365" s="23"/>
      <c r="MB365" s="23"/>
      <c r="MC365" s="23"/>
      <c r="MD365" s="23"/>
      <c r="ME365" s="23"/>
      <c r="MF365" s="23"/>
      <c r="MG365" s="23"/>
      <c r="MH365" s="23"/>
      <c r="MI365" s="23"/>
      <c r="MJ365" s="23"/>
      <c r="MK365" s="23"/>
      <c r="ML365" s="23"/>
      <c r="MM365" s="23"/>
      <c r="MN365" s="23"/>
      <c r="MO365" s="23"/>
      <c r="MP365" s="23"/>
      <c r="MQ365" s="23"/>
      <c r="MR365" s="23"/>
      <c r="MS365" s="23"/>
      <c r="MT365" s="23"/>
      <c r="MU365" s="23"/>
      <c r="MV365" s="23"/>
      <c r="MW365" s="23"/>
      <c r="MX365" s="23"/>
      <c r="MY365" s="23"/>
      <c r="MZ365" s="23"/>
      <c r="NA365" s="23"/>
      <c r="NB365" s="23"/>
      <c r="NC365" s="23"/>
      <c r="ND365" s="23"/>
      <c r="NE365" s="23"/>
      <c r="NF365" s="23"/>
      <c r="NG365" s="23"/>
      <c r="NH365" s="23"/>
      <c r="NI365" s="23"/>
      <c r="NJ365" s="23"/>
      <c r="NK365" s="23"/>
      <c r="NL365" s="23"/>
      <c r="NM365" s="23"/>
      <c r="NN365" s="23"/>
      <c r="NO365" s="23"/>
      <c r="NP365" s="23"/>
      <c r="NQ365" s="23"/>
      <c r="NR365" s="23"/>
      <c r="NS365" s="23"/>
      <c r="NT365" s="23"/>
      <c r="NU365" s="23"/>
      <c r="NV365" s="23"/>
      <c r="NW365" s="23"/>
      <c r="NX365" s="23"/>
      <c r="NY365" s="23"/>
      <c r="NZ365" s="23"/>
      <c r="OA365" s="23"/>
      <c r="OB365" s="23"/>
      <c r="OC365" s="23"/>
      <c r="OD365" s="23"/>
      <c r="OE365" s="23"/>
      <c r="OF365" s="23"/>
      <c r="OG365" s="23"/>
      <c r="OH365" s="23"/>
      <c r="OI365" s="23"/>
      <c r="OJ365" s="23"/>
      <c r="OK365" s="23"/>
      <c r="OL365" s="23"/>
      <c r="OM365" s="23"/>
      <c r="ON365" s="23"/>
      <c r="OO365" s="23"/>
      <c r="OP365" s="23"/>
      <c r="OQ365" s="23"/>
      <c r="OR365" s="23"/>
      <c r="OS365" s="23"/>
      <c r="OT365" s="23"/>
      <c r="OU365" s="23"/>
      <c r="OV365" s="23"/>
      <c r="OW365" s="23"/>
      <c r="OX365" s="23"/>
      <c r="OY365" s="23"/>
      <c r="OZ365" s="23"/>
      <c r="PA365" s="23"/>
      <c r="PB365" s="23"/>
      <c r="PC365" s="23"/>
      <c r="PD365" s="23"/>
      <c r="PE365" s="23"/>
      <c r="PF365" s="23"/>
      <c r="PG365" s="23"/>
      <c r="PH365" s="23"/>
      <c r="PI365" s="23"/>
      <c r="PJ365" s="23"/>
      <c r="PK365" s="23"/>
      <c r="PL365" s="23"/>
      <c r="PM365" s="23"/>
      <c r="PN365" s="23"/>
      <c r="PO365" s="23"/>
      <c r="PP365" s="23"/>
      <c r="PQ365" s="23"/>
      <c r="PR365" s="23"/>
      <c r="PS365" s="23"/>
      <c r="PT365" s="23"/>
      <c r="PU365" s="23"/>
      <c r="PV365" s="23"/>
      <c r="PW365" s="23"/>
      <c r="PX365" s="23"/>
      <c r="PY365" s="23"/>
      <c r="PZ365" s="23"/>
      <c r="QA365" s="23"/>
      <c r="QB365" s="23"/>
      <c r="QC365" s="23"/>
      <c r="QD365" s="23"/>
      <c r="QE365" s="23"/>
      <c r="QF365" s="23"/>
      <c r="QG365" s="23"/>
      <c r="QH365" s="23"/>
      <c r="QI365" s="23"/>
      <c r="QJ365" s="23"/>
      <c r="QK365" s="23"/>
      <c r="QL365" s="23"/>
      <c r="QM365" s="23"/>
      <c r="QN365" s="23"/>
      <c r="QO365" s="23"/>
      <c r="QP365" s="23"/>
      <c r="QQ365" s="23"/>
      <c r="QR365" s="23"/>
      <c r="QS365" s="23"/>
      <c r="QT365" s="23"/>
      <c r="QU365" s="23"/>
      <c r="QV365" s="23"/>
      <c r="QW365" s="23"/>
      <c r="QX365" s="23"/>
      <c r="QY365" s="23"/>
      <c r="QZ365" s="23"/>
      <c r="RA365" s="23"/>
      <c r="RB365" s="23"/>
      <c r="RC365" s="23"/>
      <c r="RD365" s="23"/>
      <c r="RE365" s="23"/>
      <c r="RF365" s="23"/>
      <c r="RG365" s="23"/>
      <c r="RH365" s="23"/>
      <c r="RI365" s="23"/>
      <c r="RJ365" s="23"/>
      <c r="RK365" s="23"/>
      <c r="RL365" s="23"/>
      <c r="RM365" s="23"/>
      <c r="RN365" s="23"/>
      <c r="RO365" s="23"/>
      <c r="RP365" s="23"/>
      <c r="RQ365" s="23"/>
      <c r="RR365" s="23"/>
      <c r="RS365" s="23"/>
      <c r="RT365" s="23"/>
      <c r="RU365" s="23"/>
      <c r="RV365" s="23"/>
      <c r="RW365" s="23"/>
      <c r="RX365" s="23"/>
      <c r="RY365" s="23"/>
      <c r="RZ365" s="23"/>
      <c r="SA365" s="23"/>
      <c r="SB365" s="23"/>
      <c r="SC365" s="23"/>
      <c r="SD365" s="23"/>
      <c r="SE365" s="23"/>
      <c r="SF365" s="23"/>
      <c r="SG365" s="23"/>
      <c r="SH365" s="23"/>
      <c r="SI365" s="23"/>
      <c r="SJ365" s="23"/>
      <c r="SK365" s="23"/>
      <c r="SL365" s="23"/>
      <c r="SM365" s="23"/>
      <c r="SN365" s="23"/>
      <c r="SO365" s="23"/>
      <c r="SP365" s="23"/>
      <c r="SQ365" s="23"/>
      <c r="SR365" s="23"/>
      <c r="SS365" s="23"/>
      <c r="ST365" s="23"/>
      <c r="SU365" s="23"/>
      <c r="SV365" s="23"/>
      <c r="SW365" s="23"/>
      <c r="SX365" s="23"/>
      <c r="SY365" s="23"/>
      <c r="SZ365" s="23"/>
      <c r="TA365" s="23"/>
      <c r="TB365" s="23"/>
      <c r="TC365" s="23"/>
      <c r="TD365" s="23"/>
      <c r="TE365" s="23"/>
    </row>
    <row r="366" spans="1:525" s="22" customFormat="1" ht="21.75" customHeight="1" x14ac:dyDescent="0.25">
      <c r="A366" s="56" t="s">
        <v>325</v>
      </c>
      <c r="B366" s="82" t="str">
        <f>'дод 9'!A233</f>
        <v>7693</v>
      </c>
      <c r="C366" s="82" t="str">
        <f>'дод 9'!B233</f>
        <v>0490</v>
      </c>
      <c r="D366" s="57" t="str">
        <f>'дод 9'!C233</f>
        <v>Інші заходи, пов'язані з економічною діяльністю</v>
      </c>
      <c r="E366" s="122">
        <f t="shared" si="215"/>
        <v>300000</v>
      </c>
      <c r="F366" s="122">
        <f>20000+194200+85800</f>
        <v>300000</v>
      </c>
      <c r="G366" s="122"/>
      <c r="H366" s="122"/>
      <c r="I366" s="122"/>
      <c r="J366" s="122">
        <f t="shared" si="217"/>
        <v>0</v>
      </c>
      <c r="K366" s="122"/>
      <c r="L366" s="122"/>
      <c r="M366" s="122"/>
      <c r="N366" s="122"/>
      <c r="O366" s="122"/>
      <c r="P366" s="122">
        <f t="shared" si="216"/>
        <v>300000</v>
      </c>
      <c r="Q366" s="23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  <c r="IV366" s="23"/>
      <c r="IW366" s="23"/>
      <c r="IX366" s="23"/>
      <c r="IY366" s="23"/>
      <c r="IZ366" s="23"/>
      <c r="JA366" s="23"/>
      <c r="JB366" s="23"/>
      <c r="JC366" s="23"/>
      <c r="JD366" s="23"/>
      <c r="JE366" s="23"/>
      <c r="JF366" s="23"/>
      <c r="JG366" s="23"/>
      <c r="JH366" s="23"/>
      <c r="JI366" s="23"/>
      <c r="JJ366" s="23"/>
      <c r="JK366" s="23"/>
      <c r="JL366" s="23"/>
      <c r="JM366" s="23"/>
      <c r="JN366" s="23"/>
      <c r="JO366" s="23"/>
      <c r="JP366" s="23"/>
      <c r="JQ366" s="23"/>
      <c r="JR366" s="23"/>
      <c r="JS366" s="23"/>
      <c r="JT366" s="23"/>
      <c r="JU366" s="23"/>
      <c r="JV366" s="23"/>
      <c r="JW366" s="23"/>
      <c r="JX366" s="23"/>
      <c r="JY366" s="23"/>
      <c r="JZ366" s="23"/>
      <c r="KA366" s="23"/>
      <c r="KB366" s="23"/>
      <c r="KC366" s="23"/>
      <c r="KD366" s="23"/>
      <c r="KE366" s="23"/>
      <c r="KF366" s="23"/>
      <c r="KG366" s="23"/>
      <c r="KH366" s="23"/>
      <c r="KI366" s="23"/>
      <c r="KJ366" s="23"/>
      <c r="KK366" s="23"/>
      <c r="KL366" s="23"/>
      <c r="KM366" s="23"/>
      <c r="KN366" s="23"/>
      <c r="KO366" s="23"/>
      <c r="KP366" s="23"/>
      <c r="KQ366" s="23"/>
      <c r="KR366" s="23"/>
      <c r="KS366" s="23"/>
      <c r="KT366" s="23"/>
      <c r="KU366" s="23"/>
      <c r="KV366" s="23"/>
      <c r="KW366" s="23"/>
      <c r="KX366" s="23"/>
      <c r="KY366" s="23"/>
      <c r="KZ366" s="23"/>
      <c r="LA366" s="23"/>
      <c r="LB366" s="23"/>
      <c r="LC366" s="23"/>
      <c r="LD366" s="23"/>
      <c r="LE366" s="23"/>
      <c r="LF366" s="23"/>
      <c r="LG366" s="23"/>
      <c r="LH366" s="23"/>
      <c r="LI366" s="23"/>
      <c r="LJ366" s="23"/>
      <c r="LK366" s="23"/>
      <c r="LL366" s="23"/>
      <c r="LM366" s="23"/>
      <c r="LN366" s="23"/>
      <c r="LO366" s="23"/>
      <c r="LP366" s="23"/>
      <c r="LQ366" s="23"/>
      <c r="LR366" s="23"/>
      <c r="LS366" s="23"/>
      <c r="LT366" s="23"/>
      <c r="LU366" s="23"/>
      <c r="LV366" s="23"/>
      <c r="LW366" s="23"/>
      <c r="LX366" s="23"/>
      <c r="LY366" s="23"/>
      <c r="LZ366" s="23"/>
      <c r="MA366" s="23"/>
      <c r="MB366" s="23"/>
      <c r="MC366" s="23"/>
      <c r="MD366" s="23"/>
      <c r="ME366" s="23"/>
      <c r="MF366" s="23"/>
      <c r="MG366" s="23"/>
      <c r="MH366" s="23"/>
      <c r="MI366" s="23"/>
      <c r="MJ366" s="23"/>
      <c r="MK366" s="23"/>
      <c r="ML366" s="23"/>
      <c r="MM366" s="23"/>
      <c r="MN366" s="23"/>
      <c r="MO366" s="23"/>
      <c r="MP366" s="23"/>
      <c r="MQ366" s="23"/>
      <c r="MR366" s="23"/>
      <c r="MS366" s="23"/>
      <c r="MT366" s="23"/>
      <c r="MU366" s="23"/>
      <c r="MV366" s="23"/>
      <c r="MW366" s="23"/>
      <c r="MX366" s="23"/>
      <c r="MY366" s="23"/>
      <c r="MZ366" s="23"/>
      <c r="NA366" s="23"/>
      <c r="NB366" s="23"/>
      <c r="NC366" s="23"/>
      <c r="ND366" s="23"/>
      <c r="NE366" s="23"/>
      <c r="NF366" s="23"/>
      <c r="NG366" s="23"/>
      <c r="NH366" s="23"/>
      <c r="NI366" s="23"/>
      <c r="NJ366" s="23"/>
      <c r="NK366" s="23"/>
      <c r="NL366" s="23"/>
      <c r="NM366" s="23"/>
      <c r="NN366" s="23"/>
      <c r="NO366" s="23"/>
      <c r="NP366" s="23"/>
      <c r="NQ366" s="23"/>
      <c r="NR366" s="23"/>
      <c r="NS366" s="23"/>
      <c r="NT366" s="23"/>
      <c r="NU366" s="23"/>
      <c r="NV366" s="23"/>
      <c r="NW366" s="23"/>
      <c r="NX366" s="23"/>
      <c r="NY366" s="23"/>
      <c r="NZ366" s="23"/>
      <c r="OA366" s="23"/>
      <c r="OB366" s="23"/>
      <c r="OC366" s="23"/>
      <c r="OD366" s="23"/>
      <c r="OE366" s="23"/>
      <c r="OF366" s="23"/>
      <c r="OG366" s="23"/>
      <c r="OH366" s="23"/>
      <c r="OI366" s="23"/>
      <c r="OJ366" s="23"/>
      <c r="OK366" s="23"/>
      <c r="OL366" s="23"/>
      <c r="OM366" s="23"/>
      <c r="ON366" s="23"/>
      <c r="OO366" s="23"/>
      <c r="OP366" s="23"/>
      <c r="OQ366" s="23"/>
      <c r="OR366" s="23"/>
      <c r="OS366" s="23"/>
      <c r="OT366" s="23"/>
      <c r="OU366" s="23"/>
      <c r="OV366" s="23"/>
      <c r="OW366" s="23"/>
      <c r="OX366" s="23"/>
      <c r="OY366" s="23"/>
      <c r="OZ366" s="23"/>
      <c r="PA366" s="23"/>
      <c r="PB366" s="23"/>
      <c r="PC366" s="23"/>
      <c r="PD366" s="23"/>
      <c r="PE366" s="23"/>
      <c r="PF366" s="23"/>
      <c r="PG366" s="23"/>
      <c r="PH366" s="23"/>
      <c r="PI366" s="23"/>
      <c r="PJ366" s="23"/>
      <c r="PK366" s="23"/>
      <c r="PL366" s="23"/>
      <c r="PM366" s="23"/>
      <c r="PN366" s="23"/>
      <c r="PO366" s="23"/>
      <c r="PP366" s="23"/>
      <c r="PQ366" s="23"/>
      <c r="PR366" s="23"/>
      <c r="PS366" s="23"/>
      <c r="PT366" s="23"/>
      <c r="PU366" s="23"/>
      <c r="PV366" s="23"/>
      <c r="PW366" s="23"/>
      <c r="PX366" s="23"/>
      <c r="PY366" s="23"/>
      <c r="PZ366" s="23"/>
      <c r="QA366" s="23"/>
      <c r="QB366" s="23"/>
      <c r="QC366" s="23"/>
      <c r="QD366" s="23"/>
      <c r="QE366" s="23"/>
      <c r="QF366" s="23"/>
      <c r="QG366" s="23"/>
      <c r="QH366" s="23"/>
      <c r="QI366" s="23"/>
      <c r="QJ366" s="23"/>
      <c r="QK366" s="23"/>
      <c r="QL366" s="23"/>
      <c r="QM366" s="23"/>
      <c r="QN366" s="23"/>
      <c r="QO366" s="23"/>
      <c r="QP366" s="23"/>
      <c r="QQ366" s="23"/>
      <c r="QR366" s="23"/>
      <c r="QS366" s="23"/>
      <c r="QT366" s="23"/>
      <c r="QU366" s="23"/>
      <c r="QV366" s="23"/>
      <c r="QW366" s="23"/>
      <c r="QX366" s="23"/>
      <c r="QY366" s="23"/>
      <c r="QZ366" s="23"/>
      <c r="RA366" s="23"/>
      <c r="RB366" s="23"/>
      <c r="RC366" s="23"/>
      <c r="RD366" s="23"/>
      <c r="RE366" s="23"/>
      <c r="RF366" s="23"/>
      <c r="RG366" s="23"/>
      <c r="RH366" s="23"/>
      <c r="RI366" s="23"/>
      <c r="RJ366" s="23"/>
      <c r="RK366" s="23"/>
      <c r="RL366" s="23"/>
      <c r="RM366" s="23"/>
      <c r="RN366" s="23"/>
      <c r="RO366" s="23"/>
      <c r="RP366" s="23"/>
      <c r="RQ366" s="23"/>
      <c r="RR366" s="23"/>
      <c r="RS366" s="23"/>
      <c r="RT366" s="23"/>
      <c r="RU366" s="23"/>
      <c r="RV366" s="23"/>
      <c r="RW366" s="23"/>
      <c r="RX366" s="23"/>
      <c r="RY366" s="23"/>
      <c r="RZ366" s="23"/>
      <c r="SA366" s="23"/>
      <c r="SB366" s="23"/>
      <c r="SC366" s="23"/>
      <c r="SD366" s="23"/>
      <c r="SE366" s="23"/>
      <c r="SF366" s="23"/>
      <c r="SG366" s="23"/>
      <c r="SH366" s="23"/>
      <c r="SI366" s="23"/>
      <c r="SJ366" s="23"/>
      <c r="SK366" s="23"/>
      <c r="SL366" s="23"/>
      <c r="SM366" s="23"/>
      <c r="SN366" s="23"/>
      <c r="SO366" s="23"/>
      <c r="SP366" s="23"/>
      <c r="SQ366" s="23"/>
      <c r="SR366" s="23"/>
      <c r="SS366" s="23"/>
      <c r="ST366" s="23"/>
      <c r="SU366" s="23"/>
      <c r="SV366" s="23"/>
      <c r="SW366" s="23"/>
      <c r="SX366" s="23"/>
      <c r="SY366" s="23"/>
      <c r="SZ366" s="23"/>
      <c r="TA366" s="23"/>
      <c r="TB366" s="23"/>
      <c r="TC366" s="23"/>
      <c r="TD366" s="23"/>
      <c r="TE366" s="23"/>
    </row>
    <row r="367" spans="1:525" s="22" customFormat="1" ht="48.75" customHeight="1" x14ac:dyDescent="0.25">
      <c r="A367" s="56" t="s">
        <v>665</v>
      </c>
      <c r="B367" s="82">
        <v>7700</v>
      </c>
      <c r="C367" s="56" t="s">
        <v>92</v>
      </c>
      <c r="D367" s="57" t="s">
        <v>357</v>
      </c>
      <c r="E367" s="122">
        <f t="shared" si="215"/>
        <v>10000</v>
      </c>
      <c r="F367" s="122">
        <v>10000</v>
      </c>
      <c r="G367" s="122"/>
      <c r="H367" s="122"/>
      <c r="I367" s="122"/>
      <c r="J367" s="122">
        <f t="shared" si="217"/>
        <v>0</v>
      </c>
      <c r="K367" s="122"/>
      <c r="L367" s="122"/>
      <c r="M367" s="122"/>
      <c r="N367" s="122"/>
      <c r="O367" s="122"/>
      <c r="P367" s="122">
        <f t="shared" si="216"/>
        <v>10000</v>
      </c>
      <c r="Q367" s="23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  <c r="IV367" s="23"/>
      <c r="IW367" s="23"/>
      <c r="IX367" s="23"/>
      <c r="IY367" s="23"/>
      <c r="IZ367" s="23"/>
      <c r="JA367" s="23"/>
      <c r="JB367" s="23"/>
      <c r="JC367" s="23"/>
      <c r="JD367" s="23"/>
      <c r="JE367" s="23"/>
      <c r="JF367" s="23"/>
      <c r="JG367" s="23"/>
      <c r="JH367" s="23"/>
      <c r="JI367" s="23"/>
      <c r="JJ367" s="23"/>
      <c r="JK367" s="23"/>
      <c r="JL367" s="23"/>
      <c r="JM367" s="23"/>
      <c r="JN367" s="23"/>
      <c r="JO367" s="23"/>
      <c r="JP367" s="23"/>
      <c r="JQ367" s="23"/>
      <c r="JR367" s="23"/>
      <c r="JS367" s="23"/>
      <c r="JT367" s="23"/>
      <c r="JU367" s="23"/>
      <c r="JV367" s="23"/>
      <c r="JW367" s="23"/>
      <c r="JX367" s="23"/>
      <c r="JY367" s="23"/>
      <c r="JZ367" s="23"/>
      <c r="KA367" s="23"/>
      <c r="KB367" s="23"/>
      <c r="KC367" s="23"/>
      <c r="KD367" s="23"/>
      <c r="KE367" s="23"/>
      <c r="KF367" s="23"/>
      <c r="KG367" s="23"/>
      <c r="KH367" s="23"/>
      <c r="KI367" s="23"/>
      <c r="KJ367" s="23"/>
      <c r="KK367" s="23"/>
      <c r="KL367" s="23"/>
      <c r="KM367" s="23"/>
      <c r="KN367" s="23"/>
      <c r="KO367" s="23"/>
      <c r="KP367" s="23"/>
      <c r="KQ367" s="23"/>
      <c r="KR367" s="23"/>
      <c r="KS367" s="23"/>
      <c r="KT367" s="23"/>
      <c r="KU367" s="23"/>
      <c r="KV367" s="23"/>
      <c r="KW367" s="23"/>
      <c r="KX367" s="23"/>
      <c r="KY367" s="23"/>
      <c r="KZ367" s="23"/>
      <c r="LA367" s="23"/>
      <c r="LB367" s="23"/>
      <c r="LC367" s="23"/>
      <c r="LD367" s="23"/>
      <c r="LE367" s="23"/>
      <c r="LF367" s="23"/>
      <c r="LG367" s="23"/>
      <c r="LH367" s="23"/>
      <c r="LI367" s="23"/>
      <c r="LJ367" s="23"/>
      <c r="LK367" s="23"/>
      <c r="LL367" s="23"/>
      <c r="LM367" s="23"/>
      <c r="LN367" s="23"/>
      <c r="LO367" s="23"/>
      <c r="LP367" s="23"/>
      <c r="LQ367" s="23"/>
      <c r="LR367" s="23"/>
      <c r="LS367" s="23"/>
      <c r="LT367" s="23"/>
      <c r="LU367" s="23"/>
      <c r="LV367" s="23"/>
      <c r="LW367" s="23"/>
      <c r="LX367" s="23"/>
      <c r="LY367" s="23"/>
      <c r="LZ367" s="23"/>
      <c r="MA367" s="23"/>
      <c r="MB367" s="23"/>
      <c r="MC367" s="23"/>
      <c r="MD367" s="23"/>
      <c r="ME367" s="23"/>
      <c r="MF367" s="23"/>
      <c r="MG367" s="23"/>
      <c r="MH367" s="23"/>
      <c r="MI367" s="23"/>
      <c r="MJ367" s="23"/>
      <c r="MK367" s="23"/>
      <c r="ML367" s="23"/>
      <c r="MM367" s="23"/>
      <c r="MN367" s="23"/>
      <c r="MO367" s="23"/>
      <c r="MP367" s="23"/>
      <c r="MQ367" s="23"/>
      <c r="MR367" s="23"/>
      <c r="MS367" s="23"/>
      <c r="MT367" s="23"/>
      <c r="MU367" s="23"/>
      <c r="MV367" s="23"/>
      <c r="MW367" s="23"/>
      <c r="MX367" s="23"/>
      <c r="MY367" s="23"/>
      <c r="MZ367" s="23"/>
      <c r="NA367" s="23"/>
      <c r="NB367" s="23"/>
      <c r="NC367" s="23"/>
      <c r="ND367" s="23"/>
      <c r="NE367" s="23"/>
      <c r="NF367" s="23"/>
      <c r="NG367" s="23"/>
      <c r="NH367" s="23"/>
      <c r="NI367" s="23"/>
      <c r="NJ367" s="23"/>
      <c r="NK367" s="23"/>
      <c r="NL367" s="23"/>
      <c r="NM367" s="23"/>
      <c r="NN367" s="23"/>
      <c r="NO367" s="23"/>
      <c r="NP367" s="23"/>
      <c r="NQ367" s="23"/>
      <c r="NR367" s="23"/>
      <c r="NS367" s="23"/>
      <c r="NT367" s="23"/>
      <c r="NU367" s="23"/>
      <c r="NV367" s="23"/>
      <c r="NW367" s="23"/>
      <c r="NX367" s="23"/>
      <c r="NY367" s="23"/>
      <c r="NZ367" s="23"/>
      <c r="OA367" s="23"/>
      <c r="OB367" s="23"/>
      <c r="OC367" s="23"/>
      <c r="OD367" s="23"/>
      <c r="OE367" s="23"/>
      <c r="OF367" s="23"/>
      <c r="OG367" s="23"/>
      <c r="OH367" s="23"/>
      <c r="OI367" s="23"/>
      <c r="OJ367" s="23"/>
      <c r="OK367" s="23"/>
      <c r="OL367" s="23"/>
      <c r="OM367" s="23"/>
      <c r="ON367" s="23"/>
      <c r="OO367" s="23"/>
      <c r="OP367" s="23"/>
      <c r="OQ367" s="23"/>
      <c r="OR367" s="23"/>
      <c r="OS367" s="23"/>
      <c r="OT367" s="23"/>
      <c r="OU367" s="23"/>
      <c r="OV367" s="23"/>
      <c r="OW367" s="23"/>
      <c r="OX367" s="23"/>
      <c r="OY367" s="23"/>
      <c r="OZ367" s="23"/>
      <c r="PA367" s="23"/>
      <c r="PB367" s="23"/>
      <c r="PC367" s="23"/>
      <c r="PD367" s="23"/>
      <c r="PE367" s="23"/>
      <c r="PF367" s="23"/>
      <c r="PG367" s="23"/>
      <c r="PH367" s="23"/>
      <c r="PI367" s="23"/>
      <c r="PJ367" s="23"/>
      <c r="PK367" s="23"/>
      <c r="PL367" s="23"/>
      <c r="PM367" s="23"/>
      <c r="PN367" s="23"/>
      <c r="PO367" s="23"/>
      <c r="PP367" s="23"/>
      <c r="PQ367" s="23"/>
      <c r="PR367" s="23"/>
      <c r="PS367" s="23"/>
      <c r="PT367" s="23"/>
      <c r="PU367" s="23"/>
      <c r="PV367" s="23"/>
      <c r="PW367" s="23"/>
      <c r="PX367" s="23"/>
      <c r="PY367" s="23"/>
      <c r="PZ367" s="23"/>
      <c r="QA367" s="23"/>
      <c r="QB367" s="23"/>
      <c r="QC367" s="23"/>
      <c r="QD367" s="23"/>
      <c r="QE367" s="23"/>
      <c r="QF367" s="23"/>
      <c r="QG367" s="23"/>
      <c r="QH367" s="23"/>
      <c r="QI367" s="23"/>
      <c r="QJ367" s="23"/>
      <c r="QK367" s="23"/>
      <c r="QL367" s="23"/>
      <c r="QM367" s="23"/>
      <c r="QN367" s="23"/>
      <c r="QO367" s="23"/>
      <c r="QP367" s="23"/>
      <c r="QQ367" s="23"/>
      <c r="QR367" s="23"/>
      <c r="QS367" s="23"/>
      <c r="QT367" s="23"/>
      <c r="QU367" s="23"/>
      <c r="QV367" s="23"/>
      <c r="QW367" s="23"/>
      <c r="QX367" s="23"/>
      <c r="QY367" s="23"/>
      <c r="QZ367" s="23"/>
      <c r="RA367" s="23"/>
      <c r="RB367" s="23"/>
      <c r="RC367" s="23"/>
      <c r="RD367" s="23"/>
      <c r="RE367" s="23"/>
      <c r="RF367" s="23"/>
      <c r="RG367" s="23"/>
      <c r="RH367" s="23"/>
      <c r="RI367" s="23"/>
      <c r="RJ367" s="23"/>
      <c r="RK367" s="23"/>
      <c r="RL367" s="23"/>
      <c r="RM367" s="23"/>
      <c r="RN367" s="23"/>
      <c r="RO367" s="23"/>
      <c r="RP367" s="23"/>
      <c r="RQ367" s="23"/>
      <c r="RR367" s="23"/>
      <c r="RS367" s="23"/>
      <c r="RT367" s="23"/>
      <c r="RU367" s="23"/>
      <c r="RV367" s="23"/>
      <c r="RW367" s="23"/>
      <c r="RX367" s="23"/>
      <c r="RY367" s="23"/>
      <c r="RZ367" s="23"/>
      <c r="SA367" s="23"/>
      <c r="SB367" s="23"/>
      <c r="SC367" s="23"/>
      <c r="SD367" s="23"/>
      <c r="SE367" s="23"/>
      <c r="SF367" s="23"/>
      <c r="SG367" s="23"/>
      <c r="SH367" s="23"/>
      <c r="SI367" s="23"/>
      <c r="SJ367" s="23"/>
      <c r="SK367" s="23"/>
      <c r="SL367" s="23"/>
      <c r="SM367" s="23"/>
      <c r="SN367" s="23"/>
      <c r="SO367" s="23"/>
      <c r="SP367" s="23"/>
      <c r="SQ367" s="23"/>
      <c r="SR367" s="23"/>
      <c r="SS367" s="23"/>
      <c r="ST367" s="23"/>
      <c r="SU367" s="23"/>
      <c r="SV367" s="23"/>
      <c r="SW367" s="23"/>
      <c r="SX367" s="23"/>
      <c r="SY367" s="23"/>
      <c r="SZ367" s="23"/>
      <c r="TA367" s="23"/>
      <c r="TB367" s="23"/>
      <c r="TC367" s="23"/>
      <c r="TD367" s="23"/>
      <c r="TE367" s="23"/>
    </row>
    <row r="368" spans="1:525" s="22" customFormat="1" ht="31.5" customHeight="1" x14ac:dyDescent="0.25">
      <c r="A368" s="56">
        <v>3718330</v>
      </c>
      <c r="B368" s="82">
        <f>'дод 9'!A249</f>
        <v>8330</v>
      </c>
      <c r="C368" s="56" t="s">
        <v>91</v>
      </c>
      <c r="D368" s="57" t="str">
        <f>'дод 9'!C249</f>
        <v xml:space="preserve">Інша діяльність у сфері екології та охорони природних ресурсів </v>
      </c>
      <c r="E368" s="122">
        <f t="shared" si="215"/>
        <v>80000</v>
      </c>
      <c r="F368" s="122">
        <v>80000</v>
      </c>
      <c r="G368" s="122"/>
      <c r="H368" s="122"/>
      <c r="I368" s="122"/>
      <c r="J368" s="122">
        <f t="shared" si="217"/>
        <v>0</v>
      </c>
      <c r="K368" s="122"/>
      <c r="L368" s="122"/>
      <c r="M368" s="122"/>
      <c r="N368" s="122"/>
      <c r="O368" s="122"/>
      <c r="P368" s="122">
        <f t="shared" si="216"/>
        <v>80000</v>
      </c>
      <c r="Q368" s="23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  <c r="IV368" s="23"/>
      <c r="IW368" s="23"/>
      <c r="IX368" s="23"/>
      <c r="IY368" s="23"/>
      <c r="IZ368" s="23"/>
      <c r="JA368" s="23"/>
      <c r="JB368" s="23"/>
      <c r="JC368" s="23"/>
      <c r="JD368" s="23"/>
      <c r="JE368" s="23"/>
      <c r="JF368" s="23"/>
      <c r="JG368" s="23"/>
      <c r="JH368" s="23"/>
      <c r="JI368" s="23"/>
      <c r="JJ368" s="23"/>
      <c r="JK368" s="23"/>
      <c r="JL368" s="23"/>
      <c r="JM368" s="23"/>
      <c r="JN368" s="23"/>
      <c r="JO368" s="23"/>
      <c r="JP368" s="23"/>
      <c r="JQ368" s="23"/>
      <c r="JR368" s="23"/>
      <c r="JS368" s="23"/>
      <c r="JT368" s="23"/>
      <c r="JU368" s="23"/>
      <c r="JV368" s="23"/>
      <c r="JW368" s="23"/>
      <c r="JX368" s="23"/>
      <c r="JY368" s="23"/>
      <c r="JZ368" s="23"/>
      <c r="KA368" s="23"/>
      <c r="KB368" s="23"/>
      <c r="KC368" s="23"/>
      <c r="KD368" s="23"/>
      <c r="KE368" s="23"/>
      <c r="KF368" s="23"/>
      <c r="KG368" s="23"/>
      <c r="KH368" s="23"/>
      <c r="KI368" s="23"/>
      <c r="KJ368" s="23"/>
      <c r="KK368" s="23"/>
      <c r="KL368" s="23"/>
      <c r="KM368" s="23"/>
      <c r="KN368" s="23"/>
      <c r="KO368" s="23"/>
      <c r="KP368" s="23"/>
      <c r="KQ368" s="23"/>
      <c r="KR368" s="23"/>
      <c r="KS368" s="23"/>
      <c r="KT368" s="23"/>
      <c r="KU368" s="23"/>
      <c r="KV368" s="23"/>
      <c r="KW368" s="23"/>
      <c r="KX368" s="23"/>
      <c r="KY368" s="23"/>
      <c r="KZ368" s="23"/>
      <c r="LA368" s="23"/>
      <c r="LB368" s="23"/>
      <c r="LC368" s="23"/>
      <c r="LD368" s="23"/>
      <c r="LE368" s="23"/>
      <c r="LF368" s="23"/>
      <c r="LG368" s="23"/>
      <c r="LH368" s="23"/>
      <c r="LI368" s="23"/>
      <c r="LJ368" s="23"/>
      <c r="LK368" s="23"/>
      <c r="LL368" s="23"/>
      <c r="LM368" s="23"/>
      <c r="LN368" s="23"/>
      <c r="LO368" s="23"/>
      <c r="LP368" s="23"/>
      <c r="LQ368" s="23"/>
      <c r="LR368" s="23"/>
      <c r="LS368" s="23"/>
      <c r="LT368" s="23"/>
      <c r="LU368" s="23"/>
      <c r="LV368" s="23"/>
      <c r="LW368" s="23"/>
      <c r="LX368" s="23"/>
      <c r="LY368" s="23"/>
      <c r="LZ368" s="23"/>
      <c r="MA368" s="23"/>
      <c r="MB368" s="23"/>
      <c r="MC368" s="23"/>
      <c r="MD368" s="23"/>
      <c r="ME368" s="23"/>
      <c r="MF368" s="23"/>
      <c r="MG368" s="23"/>
      <c r="MH368" s="23"/>
      <c r="MI368" s="23"/>
      <c r="MJ368" s="23"/>
      <c r="MK368" s="23"/>
      <c r="ML368" s="23"/>
      <c r="MM368" s="23"/>
      <c r="MN368" s="23"/>
      <c r="MO368" s="23"/>
      <c r="MP368" s="23"/>
      <c r="MQ368" s="23"/>
      <c r="MR368" s="23"/>
      <c r="MS368" s="23"/>
      <c r="MT368" s="23"/>
      <c r="MU368" s="23"/>
      <c r="MV368" s="23"/>
      <c r="MW368" s="23"/>
      <c r="MX368" s="23"/>
      <c r="MY368" s="23"/>
      <c r="MZ368" s="23"/>
      <c r="NA368" s="23"/>
      <c r="NB368" s="23"/>
      <c r="NC368" s="23"/>
      <c r="ND368" s="23"/>
      <c r="NE368" s="23"/>
      <c r="NF368" s="23"/>
      <c r="NG368" s="23"/>
      <c r="NH368" s="23"/>
      <c r="NI368" s="23"/>
      <c r="NJ368" s="23"/>
      <c r="NK368" s="23"/>
      <c r="NL368" s="23"/>
      <c r="NM368" s="23"/>
      <c r="NN368" s="23"/>
      <c r="NO368" s="23"/>
      <c r="NP368" s="23"/>
      <c r="NQ368" s="23"/>
      <c r="NR368" s="23"/>
      <c r="NS368" s="23"/>
      <c r="NT368" s="23"/>
      <c r="NU368" s="23"/>
      <c r="NV368" s="23"/>
      <c r="NW368" s="23"/>
      <c r="NX368" s="23"/>
      <c r="NY368" s="23"/>
      <c r="NZ368" s="23"/>
      <c r="OA368" s="23"/>
      <c r="OB368" s="23"/>
      <c r="OC368" s="23"/>
      <c r="OD368" s="23"/>
      <c r="OE368" s="23"/>
      <c r="OF368" s="23"/>
      <c r="OG368" s="23"/>
      <c r="OH368" s="23"/>
      <c r="OI368" s="23"/>
      <c r="OJ368" s="23"/>
      <c r="OK368" s="23"/>
      <c r="OL368" s="23"/>
      <c r="OM368" s="23"/>
      <c r="ON368" s="23"/>
      <c r="OO368" s="23"/>
      <c r="OP368" s="23"/>
      <c r="OQ368" s="23"/>
      <c r="OR368" s="23"/>
      <c r="OS368" s="23"/>
      <c r="OT368" s="23"/>
      <c r="OU368" s="23"/>
      <c r="OV368" s="23"/>
      <c r="OW368" s="23"/>
      <c r="OX368" s="23"/>
      <c r="OY368" s="23"/>
      <c r="OZ368" s="23"/>
      <c r="PA368" s="23"/>
      <c r="PB368" s="23"/>
      <c r="PC368" s="23"/>
      <c r="PD368" s="23"/>
      <c r="PE368" s="23"/>
      <c r="PF368" s="23"/>
      <c r="PG368" s="23"/>
      <c r="PH368" s="23"/>
      <c r="PI368" s="23"/>
      <c r="PJ368" s="23"/>
      <c r="PK368" s="23"/>
      <c r="PL368" s="23"/>
      <c r="PM368" s="23"/>
      <c r="PN368" s="23"/>
      <c r="PO368" s="23"/>
      <c r="PP368" s="23"/>
      <c r="PQ368" s="23"/>
      <c r="PR368" s="23"/>
      <c r="PS368" s="23"/>
      <c r="PT368" s="23"/>
      <c r="PU368" s="23"/>
      <c r="PV368" s="23"/>
      <c r="PW368" s="23"/>
      <c r="PX368" s="23"/>
      <c r="PY368" s="23"/>
      <c r="PZ368" s="23"/>
      <c r="QA368" s="23"/>
      <c r="QB368" s="23"/>
      <c r="QC368" s="23"/>
      <c r="QD368" s="23"/>
      <c r="QE368" s="23"/>
      <c r="QF368" s="23"/>
      <c r="QG368" s="23"/>
      <c r="QH368" s="23"/>
      <c r="QI368" s="23"/>
      <c r="QJ368" s="23"/>
      <c r="QK368" s="23"/>
      <c r="QL368" s="23"/>
      <c r="QM368" s="23"/>
      <c r="QN368" s="23"/>
      <c r="QO368" s="23"/>
      <c r="QP368" s="23"/>
      <c r="QQ368" s="23"/>
      <c r="QR368" s="23"/>
      <c r="QS368" s="23"/>
      <c r="QT368" s="23"/>
      <c r="QU368" s="23"/>
      <c r="QV368" s="23"/>
      <c r="QW368" s="23"/>
      <c r="QX368" s="23"/>
      <c r="QY368" s="23"/>
      <c r="QZ368" s="23"/>
      <c r="RA368" s="23"/>
      <c r="RB368" s="23"/>
      <c r="RC368" s="23"/>
      <c r="RD368" s="23"/>
      <c r="RE368" s="23"/>
      <c r="RF368" s="23"/>
      <c r="RG368" s="23"/>
      <c r="RH368" s="23"/>
      <c r="RI368" s="23"/>
      <c r="RJ368" s="23"/>
      <c r="RK368" s="23"/>
      <c r="RL368" s="23"/>
      <c r="RM368" s="23"/>
      <c r="RN368" s="23"/>
      <c r="RO368" s="23"/>
      <c r="RP368" s="23"/>
      <c r="RQ368" s="23"/>
      <c r="RR368" s="23"/>
      <c r="RS368" s="23"/>
      <c r="RT368" s="23"/>
      <c r="RU368" s="23"/>
      <c r="RV368" s="23"/>
      <c r="RW368" s="23"/>
      <c r="RX368" s="23"/>
      <c r="RY368" s="23"/>
      <c r="RZ368" s="23"/>
      <c r="SA368" s="23"/>
      <c r="SB368" s="23"/>
      <c r="SC368" s="23"/>
      <c r="SD368" s="23"/>
      <c r="SE368" s="23"/>
      <c r="SF368" s="23"/>
      <c r="SG368" s="23"/>
      <c r="SH368" s="23"/>
      <c r="SI368" s="23"/>
      <c r="SJ368" s="23"/>
      <c r="SK368" s="23"/>
      <c r="SL368" s="23"/>
      <c r="SM368" s="23"/>
      <c r="SN368" s="23"/>
      <c r="SO368" s="23"/>
      <c r="SP368" s="23"/>
      <c r="SQ368" s="23"/>
      <c r="SR368" s="23"/>
      <c r="SS368" s="23"/>
      <c r="ST368" s="23"/>
      <c r="SU368" s="23"/>
      <c r="SV368" s="23"/>
      <c r="SW368" s="23"/>
      <c r="SX368" s="23"/>
      <c r="SY368" s="23"/>
      <c r="SZ368" s="23"/>
      <c r="TA368" s="23"/>
      <c r="TB368" s="23"/>
      <c r="TC368" s="23"/>
      <c r="TD368" s="23"/>
      <c r="TE368" s="23"/>
    </row>
    <row r="369" spans="1:525" s="22" customFormat="1" ht="37.5" customHeight="1" x14ac:dyDescent="0.25">
      <c r="A369" s="56" t="s">
        <v>218</v>
      </c>
      <c r="B369" s="82" t="str">
        <f>'дод 9'!A250</f>
        <v>8340</v>
      </c>
      <c r="C369" s="56" t="str">
        <f>'дод 9'!B250</f>
        <v>0540</v>
      </c>
      <c r="D369" s="57" t="str">
        <f>'дод 9'!C250</f>
        <v>Природоохоронні заходи за рахунок цільових фондів</v>
      </c>
      <c r="E369" s="122">
        <f t="shared" si="215"/>
        <v>0</v>
      </c>
      <c r="F369" s="122"/>
      <c r="G369" s="122"/>
      <c r="H369" s="122"/>
      <c r="I369" s="122"/>
      <c r="J369" s="122">
        <f t="shared" si="217"/>
        <v>190000</v>
      </c>
      <c r="K369" s="122"/>
      <c r="L369" s="122">
        <v>140000</v>
      </c>
      <c r="M369" s="122"/>
      <c r="N369" s="122"/>
      <c r="O369" s="122">
        <v>50000</v>
      </c>
      <c r="P369" s="122">
        <f t="shared" si="216"/>
        <v>190000</v>
      </c>
      <c r="Q369" s="23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3"/>
      <c r="IR369" s="23"/>
      <c r="IS369" s="23"/>
      <c r="IT369" s="23"/>
      <c r="IU369" s="23"/>
      <c r="IV369" s="23"/>
      <c r="IW369" s="23"/>
      <c r="IX369" s="23"/>
      <c r="IY369" s="23"/>
      <c r="IZ369" s="23"/>
      <c r="JA369" s="23"/>
      <c r="JB369" s="23"/>
      <c r="JC369" s="23"/>
      <c r="JD369" s="23"/>
      <c r="JE369" s="23"/>
      <c r="JF369" s="23"/>
      <c r="JG369" s="23"/>
      <c r="JH369" s="23"/>
      <c r="JI369" s="23"/>
      <c r="JJ369" s="23"/>
      <c r="JK369" s="23"/>
      <c r="JL369" s="23"/>
      <c r="JM369" s="23"/>
      <c r="JN369" s="23"/>
      <c r="JO369" s="23"/>
      <c r="JP369" s="23"/>
      <c r="JQ369" s="23"/>
      <c r="JR369" s="23"/>
      <c r="JS369" s="23"/>
      <c r="JT369" s="23"/>
      <c r="JU369" s="23"/>
      <c r="JV369" s="23"/>
      <c r="JW369" s="23"/>
      <c r="JX369" s="23"/>
      <c r="JY369" s="23"/>
      <c r="JZ369" s="23"/>
      <c r="KA369" s="23"/>
      <c r="KB369" s="23"/>
      <c r="KC369" s="23"/>
      <c r="KD369" s="23"/>
      <c r="KE369" s="23"/>
      <c r="KF369" s="23"/>
      <c r="KG369" s="23"/>
      <c r="KH369" s="23"/>
      <c r="KI369" s="23"/>
      <c r="KJ369" s="23"/>
      <c r="KK369" s="23"/>
      <c r="KL369" s="23"/>
      <c r="KM369" s="23"/>
      <c r="KN369" s="23"/>
      <c r="KO369" s="23"/>
      <c r="KP369" s="23"/>
      <c r="KQ369" s="23"/>
      <c r="KR369" s="23"/>
      <c r="KS369" s="23"/>
      <c r="KT369" s="23"/>
      <c r="KU369" s="23"/>
      <c r="KV369" s="23"/>
      <c r="KW369" s="23"/>
      <c r="KX369" s="23"/>
      <c r="KY369" s="23"/>
      <c r="KZ369" s="23"/>
      <c r="LA369" s="23"/>
      <c r="LB369" s="23"/>
      <c r="LC369" s="23"/>
      <c r="LD369" s="23"/>
      <c r="LE369" s="23"/>
      <c r="LF369" s="23"/>
      <c r="LG369" s="23"/>
      <c r="LH369" s="23"/>
      <c r="LI369" s="23"/>
      <c r="LJ369" s="23"/>
      <c r="LK369" s="23"/>
      <c r="LL369" s="23"/>
      <c r="LM369" s="23"/>
      <c r="LN369" s="23"/>
      <c r="LO369" s="23"/>
      <c r="LP369" s="23"/>
      <c r="LQ369" s="23"/>
      <c r="LR369" s="23"/>
      <c r="LS369" s="23"/>
      <c r="LT369" s="23"/>
      <c r="LU369" s="23"/>
      <c r="LV369" s="23"/>
      <c r="LW369" s="23"/>
      <c r="LX369" s="23"/>
      <c r="LY369" s="23"/>
      <c r="LZ369" s="23"/>
      <c r="MA369" s="23"/>
      <c r="MB369" s="23"/>
      <c r="MC369" s="23"/>
      <c r="MD369" s="23"/>
      <c r="ME369" s="23"/>
      <c r="MF369" s="23"/>
      <c r="MG369" s="23"/>
      <c r="MH369" s="23"/>
      <c r="MI369" s="23"/>
      <c r="MJ369" s="23"/>
      <c r="MK369" s="23"/>
      <c r="ML369" s="23"/>
      <c r="MM369" s="23"/>
      <c r="MN369" s="23"/>
      <c r="MO369" s="23"/>
      <c r="MP369" s="23"/>
      <c r="MQ369" s="23"/>
      <c r="MR369" s="23"/>
      <c r="MS369" s="23"/>
      <c r="MT369" s="23"/>
      <c r="MU369" s="23"/>
      <c r="MV369" s="23"/>
      <c r="MW369" s="23"/>
      <c r="MX369" s="23"/>
      <c r="MY369" s="23"/>
      <c r="MZ369" s="23"/>
      <c r="NA369" s="23"/>
      <c r="NB369" s="23"/>
      <c r="NC369" s="23"/>
      <c r="ND369" s="23"/>
      <c r="NE369" s="23"/>
      <c r="NF369" s="23"/>
      <c r="NG369" s="23"/>
      <c r="NH369" s="23"/>
      <c r="NI369" s="23"/>
      <c r="NJ369" s="23"/>
      <c r="NK369" s="23"/>
      <c r="NL369" s="23"/>
      <c r="NM369" s="23"/>
      <c r="NN369" s="23"/>
      <c r="NO369" s="23"/>
      <c r="NP369" s="23"/>
      <c r="NQ369" s="23"/>
      <c r="NR369" s="23"/>
      <c r="NS369" s="23"/>
      <c r="NT369" s="23"/>
      <c r="NU369" s="23"/>
      <c r="NV369" s="23"/>
      <c r="NW369" s="23"/>
      <c r="NX369" s="23"/>
      <c r="NY369" s="23"/>
      <c r="NZ369" s="23"/>
      <c r="OA369" s="23"/>
      <c r="OB369" s="23"/>
      <c r="OC369" s="23"/>
      <c r="OD369" s="23"/>
      <c r="OE369" s="23"/>
      <c r="OF369" s="23"/>
      <c r="OG369" s="23"/>
      <c r="OH369" s="23"/>
      <c r="OI369" s="23"/>
      <c r="OJ369" s="23"/>
      <c r="OK369" s="23"/>
      <c r="OL369" s="23"/>
      <c r="OM369" s="23"/>
      <c r="ON369" s="23"/>
      <c r="OO369" s="23"/>
      <c r="OP369" s="23"/>
      <c r="OQ369" s="23"/>
      <c r="OR369" s="23"/>
      <c r="OS369" s="23"/>
      <c r="OT369" s="23"/>
      <c r="OU369" s="23"/>
      <c r="OV369" s="23"/>
      <c r="OW369" s="23"/>
      <c r="OX369" s="23"/>
      <c r="OY369" s="23"/>
      <c r="OZ369" s="23"/>
      <c r="PA369" s="23"/>
      <c r="PB369" s="23"/>
      <c r="PC369" s="23"/>
      <c r="PD369" s="23"/>
      <c r="PE369" s="23"/>
      <c r="PF369" s="23"/>
      <c r="PG369" s="23"/>
      <c r="PH369" s="23"/>
      <c r="PI369" s="23"/>
      <c r="PJ369" s="23"/>
      <c r="PK369" s="23"/>
      <c r="PL369" s="23"/>
      <c r="PM369" s="23"/>
      <c r="PN369" s="23"/>
      <c r="PO369" s="23"/>
      <c r="PP369" s="23"/>
      <c r="PQ369" s="23"/>
      <c r="PR369" s="23"/>
      <c r="PS369" s="23"/>
      <c r="PT369" s="23"/>
      <c r="PU369" s="23"/>
      <c r="PV369" s="23"/>
      <c r="PW369" s="23"/>
      <c r="PX369" s="23"/>
      <c r="PY369" s="23"/>
      <c r="PZ369" s="23"/>
      <c r="QA369" s="23"/>
      <c r="QB369" s="23"/>
      <c r="QC369" s="23"/>
      <c r="QD369" s="23"/>
      <c r="QE369" s="23"/>
      <c r="QF369" s="23"/>
      <c r="QG369" s="23"/>
      <c r="QH369" s="23"/>
      <c r="QI369" s="23"/>
      <c r="QJ369" s="23"/>
      <c r="QK369" s="23"/>
      <c r="QL369" s="23"/>
      <c r="QM369" s="23"/>
      <c r="QN369" s="23"/>
      <c r="QO369" s="23"/>
      <c r="QP369" s="23"/>
      <c r="QQ369" s="23"/>
      <c r="QR369" s="23"/>
      <c r="QS369" s="23"/>
      <c r="QT369" s="23"/>
      <c r="QU369" s="23"/>
      <c r="QV369" s="23"/>
      <c r="QW369" s="23"/>
      <c r="QX369" s="23"/>
      <c r="QY369" s="23"/>
      <c r="QZ369" s="23"/>
      <c r="RA369" s="23"/>
      <c r="RB369" s="23"/>
      <c r="RC369" s="23"/>
      <c r="RD369" s="23"/>
      <c r="RE369" s="23"/>
      <c r="RF369" s="23"/>
      <c r="RG369" s="23"/>
      <c r="RH369" s="23"/>
      <c r="RI369" s="23"/>
      <c r="RJ369" s="23"/>
      <c r="RK369" s="23"/>
      <c r="RL369" s="23"/>
      <c r="RM369" s="23"/>
      <c r="RN369" s="23"/>
      <c r="RO369" s="23"/>
      <c r="RP369" s="23"/>
      <c r="RQ369" s="23"/>
      <c r="RR369" s="23"/>
      <c r="RS369" s="23"/>
      <c r="RT369" s="23"/>
      <c r="RU369" s="23"/>
      <c r="RV369" s="23"/>
      <c r="RW369" s="23"/>
      <c r="RX369" s="23"/>
      <c r="RY369" s="23"/>
      <c r="RZ369" s="23"/>
      <c r="SA369" s="23"/>
      <c r="SB369" s="23"/>
      <c r="SC369" s="23"/>
      <c r="SD369" s="23"/>
      <c r="SE369" s="23"/>
      <c r="SF369" s="23"/>
      <c r="SG369" s="23"/>
      <c r="SH369" s="23"/>
      <c r="SI369" s="23"/>
      <c r="SJ369" s="23"/>
      <c r="SK369" s="23"/>
      <c r="SL369" s="23"/>
      <c r="SM369" s="23"/>
      <c r="SN369" s="23"/>
      <c r="SO369" s="23"/>
      <c r="SP369" s="23"/>
      <c r="SQ369" s="23"/>
      <c r="SR369" s="23"/>
      <c r="SS369" s="23"/>
      <c r="ST369" s="23"/>
      <c r="SU369" s="23"/>
      <c r="SV369" s="23"/>
      <c r="SW369" s="23"/>
      <c r="SX369" s="23"/>
      <c r="SY369" s="23"/>
      <c r="SZ369" s="23"/>
      <c r="TA369" s="23"/>
      <c r="TB369" s="23"/>
      <c r="TC369" s="23"/>
      <c r="TD369" s="23"/>
      <c r="TE369" s="23"/>
    </row>
    <row r="370" spans="1:525" s="22" customFormat="1" ht="21.75" customHeight="1" x14ac:dyDescent="0.25">
      <c r="A370" s="56" t="s">
        <v>219</v>
      </c>
      <c r="B370" s="82" t="str">
        <f>'дод 9'!A253</f>
        <v>8600</v>
      </c>
      <c r="C370" s="82" t="str">
        <f>'дод 9'!B253</f>
        <v>0170</v>
      </c>
      <c r="D370" s="57" t="str">
        <f>'дод 9'!C253</f>
        <v>Обслуговування місцевого боргу</v>
      </c>
      <c r="E370" s="122">
        <f t="shared" si="215"/>
        <v>1500809</v>
      </c>
      <c r="F370" s="122">
        <f>157286+1338191+5332</f>
        <v>1500809</v>
      </c>
      <c r="G370" s="122"/>
      <c r="H370" s="122"/>
      <c r="I370" s="122"/>
      <c r="J370" s="122">
        <f t="shared" si="217"/>
        <v>0</v>
      </c>
      <c r="K370" s="122"/>
      <c r="L370" s="122"/>
      <c r="M370" s="122"/>
      <c r="N370" s="122"/>
      <c r="O370" s="122"/>
      <c r="P370" s="122">
        <f t="shared" si="216"/>
        <v>1500809</v>
      </c>
      <c r="Q370" s="23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  <c r="IW370" s="23"/>
      <c r="IX370" s="23"/>
      <c r="IY370" s="23"/>
      <c r="IZ370" s="23"/>
      <c r="JA370" s="23"/>
      <c r="JB370" s="23"/>
      <c r="JC370" s="23"/>
      <c r="JD370" s="23"/>
      <c r="JE370" s="23"/>
      <c r="JF370" s="23"/>
      <c r="JG370" s="23"/>
      <c r="JH370" s="23"/>
      <c r="JI370" s="23"/>
      <c r="JJ370" s="23"/>
      <c r="JK370" s="23"/>
      <c r="JL370" s="23"/>
      <c r="JM370" s="23"/>
      <c r="JN370" s="23"/>
      <c r="JO370" s="23"/>
      <c r="JP370" s="23"/>
      <c r="JQ370" s="23"/>
      <c r="JR370" s="23"/>
      <c r="JS370" s="23"/>
      <c r="JT370" s="23"/>
      <c r="JU370" s="23"/>
      <c r="JV370" s="23"/>
      <c r="JW370" s="23"/>
      <c r="JX370" s="23"/>
      <c r="JY370" s="23"/>
      <c r="JZ370" s="23"/>
      <c r="KA370" s="23"/>
      <c r="KB370" s="23"/>
      <c r="KC370" s="23"/>
      <c r="KD370" s="23"/>
      <c r="KE370" s="23"/>
      <c r="KF370" s="23"/>
      <c r="KG370" s="23"/>
      <c r="KH370" s="23"/>
      <c r="KI370" s="23"/>
      <c r="KJ370" s="23"/>
      <c r="KK370" s="23"/>
      <c r="KL370" s="23"/>
      <c r="KM370" s="23"/>
      <c r="KN370" s="23"/>
      <c r="KO370" s="23"/>
      <c r="KP370" s="23"/>
      <c r="KQ370" s="23"/>
      <c r="KR370" s="23"/>
      <c r="KS370" s="23"/>
      <c r="KT370" s="23"/>
      <c r="KU370" s="23"/>
      <c r="KV370" s="23"/>
      <c r="KW370" s="23"/>
      <c r="KX370" s="23"/>
      <c r="KY370" s="23"/>
      <c r="KZ370" s="23"/>
      <c r="LA370" s="23"/>
      <c r="LB370" s="23"/>
      <c r="LC370" s="23"/>
      <c r="LD370" s="23"/>
      <c r="LE370" s="23"/>
      <c r="LF370" s="23"/>
      <c r="LG370" s="23"/>
      <c r="LH370" s="23"/>
      <c r="LI370" s="23"/>
      <c r="LJ370" s="23"/>
      <c r="LK370" s="23"/>
      <c r="LL370" s="23"/>
      <c r="LM370" s="23"/>
      <c r="LN370" s="23"/>
      <c r="LO370" s="23"/>
      <c r="LP370" s="23"/>
      <c r="LQ370" s="23"/>
      <c r="LR370" s="23"/>
      <c r="LS370" s="23"/>
      <c r="LT370" s="23"/>
      <c r="LU370" s="23"/>
      <c r="LV370" s="23"/>
      <c r="LW370" s="23"/>
      <c r="LX370" s="23"/>
      <c r="LY370" s="23"/>
      <c r="LZ370" s="23"/>
      <c r="MA370" s="23"/>
      <c r="MB370" s="23"/>
      <c r="MC370" s="23"/>
      <c r="MD370" s="23"/>
      <c r="ME370" s="23"/>
      <c r="MF370" s="23"/>
      <c r="MG370" s="23"/>
      <c r="MH370" s="23"/>
      <c r="MI370" s="23"/>
      <c r="MJ370" s="23"/>
      <c r="MK370" s="23"/>
      <c r="ML370" s="23"/>
      <c r="MM370" s="23"/>
      <c r="MN370" s="23"/>
      <c r="MO370" s="23"/>
      <c r="MP370" s="23"/>
      <c r="MQ370" s="23"/>
      <c r="MR370" s="23"/>
      <c r="MS370" s="23"/>
      <c r="MT370" s="23"/>
      <c r="MU370" s="23"/>
      <c r="MV370" s="23"/>
      <c r="MW370" s="23"/>
      <c r="MX370" s="23"/>
      <c r="MY370" s="23"/>
      <c r="MZ370" s="23"/>
      <c r="NA370" s="23"/>
      <c r="NB370" s="23"/>
      <c r="NC370" s="23"/>
      <c r="ND370" s="23"/>
      <c r="NE370" s="23"/>
      <c r="NF370" s="23"/>
      <c r="NG370" s="23"/>
      <c r="NH370" s="23"/>
      <c r="NI370" s="23"/>
      <c r="NJ370" s="23"/>
      <c r="NK370" s="23"/>
      <c r="NL370" s="23"/>
      <c r="NM370" s="23"/>
      <c r="NN370" s="23"/>
      <c r="NO370" s="23"/>
      <c r="NP370" s="23"/>
      <c r="NQ370" s="23"/>
      <c r="NR370" s="23"/>
      <c r="NS370" s="23"/>
      <c r="NT370" s="23"/>
      <c r="NU370" s="23"/>
      <c r="NV370" s="23"/>
      <c r="NW370" s="23"/>
      <c r="NX370" s="23"/>
      <c r="NY370" s="23"/>
      <c r="NZ370" s="23"/>
      <c r="OA370" s="23"/>
      <c r="OB370" s="23"/>
      <c r="OC370" s="23"/>
      <c r="OD370" s="23"/>
      <c r="OE370" s="23"/>
      <c r="OF370" s="23"/>
      <c r="OG370" s="23"/>
      <c r="OH370" s="23"/>
      <c r="OI370" s="23"/>
      <c r="OJ370" s="23"/>
      <c r="OK370" s="23"/>
      <c r="OL370" s="23"/>
      <c r="OM370" s="23"/>
      <c r="ON370" s="23"/>
      <c r="OO370" s="23"/>
      <c r="OP370" s="23"/>
      <c r="OQ370" s="23"/>
      <c r="OR370" s="23"/>
      <c r="OS370" s="23"/>
      <c r="OT370" s="23"/>
      <c r="OU370" s="23"/>
      <c r="OV370" s="23"/>
      <c r="OW370" s="23"/>
      <c r="OX370" s="23"/>
      <c r="OY370" s="23"/>
      <c r="OZ370" s="23"/>
      <c r="PA370" s="23"/>
      <c r="PB370" s="23"/>
      <c r="PC370" s="23"/>
      <c r="PD370" s="23"/>
      <c r="PE370" s="23"/>
      <c r="PF370" s="23"/>
      <c r="PG370" s="23"/>
      <c r="PH370" s="23"/>
      <c r="PI370" s="23"/>
      <c r="PJ370" s="23"/>
      <c r="PK370" s="23"/>
      <c r="PL370" s="23"/>
      <c r="PM370" s="23"/>
      <c r="PN370" s="23"/>
      <c r="PO370" s="23"/>
      <c r="PP370" s="23"/>
      <c r="PQ370" s="23"/>
      <c r="PR370" s="23"/>
      <c r="PS370" s="23"/>
      <c r="PT370" s="23"/>
      <c r="PU370" s="23"/>
      <c r="PV370" s="23"/>
      <c r="PW370" s="23"/>
      <c r="PX370" s="23"/>
      <c r="PY370" s="23"/>
      <c r="PZ370" s="23"/>
      <c r="QA370" s="23"/>
      <c r="QB370" s="23"/>
      <c r="QC370" s="23"/>
      <c r="QD370" s="23"/>
      <c r="QE370" s="23"/>
      <c r="QF370" s="23"/>
      <c r="QG370" s="23"/>
      <c r="QH370" s="23"/>
      <c r="QI370" s="23"/>
      <c r="QJ370" s="23"/>
      <c r="QK370" s="23"/>
      <c r="QL370" s="23"/>
      <c r="QM370" s="23"/>
      <c r="QN370" s="23"/>
      <c r="QO370" s="23"/>
      <c r="QP370" s="23"/>
      <c r="QQ370" s="23"/>
      <c r="QR370" s="23"/>
      <c r="QS370" s="23"/>
      <c r="QT370" s="23"/>
      <c r="QU370" s="23"/>
      <c r="QV370" s="23"/>
      <c r="QW370" s="23"/>
      <c r="QX370" s="23"/>
      <c r="QY370" s="23"/>
      <c r="QZ370" s="23"/>
      <c r="RA370" s="23"/>
      <c r="RB370" s="23"/>
      <c r="RC370" s="23"/>
      <c r="RD370" s="23"/>
      <c r="RE370" s="23"/>
      <c r="RF370" s="23"/>
      <c r="RG370" s="23"/>
      <c r="RH370" s="23"/>
      <c r="RI370" s="23"/>
      <c r="RJ370" s="23"/>
      <c r="RK370" s="23"/>
      <c r="RL370" s="23"/>
      <c r="RM370" s="23"/>
      <c r="RN370" s="23"/>
      <c r="RO370" s="23"/>
      <c r="RP370" s="23"/>
      <c r="RQ370" s="23"/>
      <c r="RR370" s="23"/>
      <c r="RS370" s="23"/>
      <c r="RT370" s="23"/>
      <c r="RU370" s="23"/>
      <c r="RV370" s="23"/>
      <c r="RW370" s="23"/>
      <c r="RX370" s="23"/>
      <c r="RY370" s="23"/>
      <c r="RZ370" s="23"/>
      <c r="SA370" s="23"/>
      <c r="SB370" s="23"/>
      <c r="SC370" s="23"/>
      <c r="SD370" s="23"/>
      <c r="SE370" s="23"/>
      <c r="SF370" s="23"/>
      <c r="SG370" s="23"/>
      <c r="SH370" s="23"/>
      <c r="SI370" s="23"/>
      <c r="SJ370" s="23"/>
      <c r="SK370" s="23"/>
      <c r="SL370" s="23"/>
      <c r="SM370" s="23"/>
      <c r="SN370" s="23"/>
      <c r="SO370" s="23"/>
      <c r="SP370" s="23"/>
      <c r="SQ370" s="23"/>
      <c r="SR370" s="23"/>
      <c r="SS370" s="23"/>
      <c r="ST370" s="23"/>
      <c r="SU370" s="23"/>
      <c r="SV370" s="23"/>
      <c r="SW370" s="23"/>
      <c r="SX370" s="23"/>
      <c r="SY370" s="23"/>
      <c r="SZ370" s="23"/>
      <c r="TA370" s="23"/>
      <c r="TB370" s="23"/>
      <c r="TC370" s="23"/>
      <c r="TD370" s="23"/>
      <c r="TE370" s="23"/>
    </row>
    <row r="371" spans="1:525" s="22" customFormat="1" ht="22.5" customHeight="1" x14ac:dyDescent="0.25">
      <c r="A371" s="56" t="s">
        <v>491</v>
      </c>
      <c r="B371" s="82">
        <v>8710</v>
      </c>
      <c r="C371" s="82" t="str">
        <f>'дод 9'!B255</f>
        <v>0133</v>
      </c>
      <c r="D371" s="57" t="str">
        <f>'дод 9'!C255</f>
        <v>Резервний фонд місцевого бюджету</v>
      </c>
      <c r="E371" s="122">
        <f>100000000+16500000-600000-3400000-19556450-1748461-50000-460000+200000-150000+787000+2213000</f>
        <v>93735089</v>
      </c>
      <c r="F371" s="122"/>
      <c r="G371" s="122"/>
      <c r="H371" s="122"/>
      <c r="I371" s="122"/>
      <c r="J371" s="122">
        <f t="shared" si="217"/>
        <v>0</v>
      </c>
      <c r="K371" s="122"/>
      <c r="L371" s="122"/>
      <c r="M371" s="122"/>
      <c r="N371" s="122"/>
      <c r="O371" s="122"/>
      <c r="P371" s="122">
        <f t="shared" si="216"/>
        <v>93735089</v>
      </c>
      <c r="Q371" s="23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  <c r="IV371" s="23"/>
      <c r="IW371" s="23"/>
      <c r="IX371" s="23"/>
      <c r="IY371" s="23"/>
      <c r="IZ371" s="23"/>
      <c r="JA371" s="23"/>
      <c r="JB371" s="23"/>
      <c r="JC371" s="23"/>
      <c r="JD371" s="23"/>
      <c r="JE371" s="23"/>
      <c r="JF371" s="23"/>
      <c r="JG371" s="23"/>
      <c r="JH371" s="23"/>
      <c r="JI371" s="23"/>
      <c r="JJ371" s="23"/>
      <c r="JK371" s="23"/>
      <c r="JL371" s="23"/>
      <c r="JM371" s="23"/>
      <c r="JN371" s="23"/>
      <c r="JO371" s="23"/>
      <c r="JP371" s="23"/>
      <c r="JQ371" s="23"/>
      <c r="JR371" s="23"/>
      <c r="JS371" s="23"/>
      <c r="JT371" s="23"/>
      <c r="JU371" s="23"/>
      <c r="JV371" s="23"/>
      <c r="JW371" s="23"/>
      <c r="JX371" s="23"/>
      <c r="JY371" s="23"/>
      <c r="JZ371" s="23"/>
      <c r="KA371" s="23"/>
      <c r="KB371" s="23"/>
      <c r="KC371" s="23"/>
      <c r="KD371" s="23"/>
      <c r="KE371" s="23"/>
      <c r="KF371" s="23"/>
      <c r="KG371" s="23"/>
      <c r="KH371" s="23"/>
      <c r="KI371" s="23"/>
      <c r="KJ371" s="23"/>
      <c r="KK371" s="23"/>
      <c r="KL371" s="23"/>
      <c r="KM371" s="23"/>
      <c r="KN371" s="23"/>
      <c r="KO371" s="23"/>
      <c r="KP371" s="23"/>
      <c r="KQ371" s="23"/>
      <c r="KR371" s="23"/>
      <c r="KS371" s="23"/>
      <c r="KT371" s="23"/>
      <c r="KU371" s="23"/>
      <c r="KV371" s="23"/>
      <c r="KW371" s="23"/>
      <c r="KX371" s="23"/>
      <c r="KY371" s="23"/>
      <c r="KZ371" s="23"/>
      <c r="LA371" s="23"/>
      <c r="LB371" s="23"/>
      <c r="LC371" s="23"/>
      <c r="LD371" s="23"/>
      <c r="LE371" s="23"/>
      <c r="LF371" s="23"/>
      <c r="LG371" s="23"/>
      <c r="LH371" s="23"/>
      <c r="LI371" s="23"/>
      <c r="LJ371" s="23"/>
      <c r="LK371" s="23"/>
      <c r="LL371" s="23"/>
      <c r="LM371" s="23"/>
      <c r="LN371" s="23"/>
      <c r="LO371" s="23"/>
      <c r="LP371" s="23"/>
      <c r="LQ371" s="23"/>
      <c r="LR371" s="23"/>
      <c r="LS371" s="23"/>
      <c r="LT371" s="23"/>
      <c r="LU371" s="23"/>
      <c r="LV371" s="23"/>
      <c r="LW371" s="23"/>
      <c r="LX371" s="23"/>
      <c r="LY371" s="23"/>
      <c r="LZ371" s="23"/>
      <c r="MA371" s="23"/>
      <c r="MB371" s="23"/>
      <c r="MC371" s="23"/>
      <c r="MD371" s="23"/>
      <c r="ME371" s="23"/>
      <c r="MF371" s="23"/>
      <c r="MG371" s="23"/>
      <c r="MH371" s="23"/>
      <c r="MI371" s="23"/>
      <c r="MJ371" s="23"/>
      <c r="MK371" s="23"/>
      <c r="ML371" s="23"/>
      <c r="MM371" s="23"/>
      <c r="MN371" s="23"/>
      <c r="MO371" s="23"/>
      <c r="MP371" s="23"/>
      <c r="MQ371" s="23"/>
      <c r="MR371" s="23"/>
      <c r="MS371" s="23"/>
      <c r="MT371" s="23"/>
      <c r="MU371" s="23"/>
      <c r="MV371" s="23"/>
      <c r="MW371" s="23"/>
      <c r="MX371" s="23"/>
      <c r="MY371" s="23"/>
      <c r="MZ371" s="23"/>
      <c r="NA371" s="23"/>
      <c r="NB371" s="23"/>
      <c r="NC371" s="23"/>
      <c r="ND371" s="23"/>
      <c r="NE371" s="23"/>
      <c r="NF371" s="23"/>
      <c r="NG371" s="23"/>
      <c r="NH371" s="23"/>
      <c r="NI371" s="23"/>
      <c r="NJ371" s="23"/>
      <c r="NK371" s="23"/>
      <c r="NL371" s="23"/>
      <c r="NM371" s="23"/>
      <c r="NN371" s="23"/>
      <c r="NO371" s="23"/>
      <c r="NP371" s="23"/>
      <c r="NQ371" s="23"/>
      <c r="NR371" s="23"/>
      <c r="NS371" s="23"/>
      <c r="NT371" s="23"/>
      <c r="NU371" s="23"/>
      <c r="NV371" s="23"/>
      <c r="NW371" s="23"/>
      <c r="NX371" s="23"/>
      <c r="NY371" s="23"/>
      <c r="NZ371" s="23"/>
      <c r="OA371" s="23"/>
      <c r="OB371" s="23"/>
      <c r="OC371" s="23"/>
      <c r="OD371" s="23"/>
      <c r="OE371" s="23"/>
      <c r="OF371" s="23"/>
      <c r="OG371" s="23"/>
      <c r="OH371" s="23"/>
      <c r="OI371" s="23"/>
      <c r="OJ371" s="23"/>
      <c r="OK371" s="23"/>
      <c r="OL371" s="23"/>
      <c r="OM371" s="23"/>
      <c r="ON371" s="23"/>
      <c r="OO371" s="23"/>
      <c r="OP371" s="23"/>
      <c r="OQ371" s="23"/>
      <c r="OR371" s="23"/>
      <c r="OS371" s="23"/>
      <c r="OT371" s="23"/>
      <c r="OU371" s="23"/>
      <c r="OV371" s="23"/>
      <c r="OW371" s="23"/>
      <c r="OX371" s="23"/>
      <c r="OY371" s="23"/>
      <c r="OZ371" s="23"/>
      <c r="PA371" s="23"/>
      <c r="PB371" s="23"/>
      <c r="PC371" s="23"/>
      <c r="PD371" s="23"/>
      <c r="PE371" s="23"/>
      <c r="PF371" s="23"/>
      <c r="PG371" s="23"/>
      <c r="PH371" s="23"/>
      <c r="PI371" s="23"/>
      <c r="PJ371" s="23"/>
      <c r="PK371" s="23"/>
      <c r="PL371" s="23"/>
      <c r="PM371" s="23"/>
      <c r="PN371" s="23"/>
      <c r="PO371" s="23"/>
      <c r="PP371" s="23"/>
      <c r="PQ371" s="23"/>
      <c r="PR371" s="23"/>
      <c r="PS371" s="23"/>
      <c r="PT371" s="23"/>
      <c r="PU371" s="23"/>
      <c r="PV371" s="23"/>
      <c r="PW371" s="23"/>
      <c r="PX371" s="23"/>
      <c r="PY371" s="23"/>
      <c r="PZ371" s="23"/>
      <c r="QA371" s="23"/>
      <c r="QB371" s="23"/>
      <c r="QC371" s="23"/>
      <c r="QD371" s="23"/>
      <c r="QE371" s="23"/>
      <c r="QF371" s="23"/>
      <c r="QG371" s="23"/>
      <c r="QH371" s="23"/>
      <c r="QI371" s="23"/>
      <c r="QJ371" s="23"/>
      <c r="QK371" s="23"/>
      <c r="QL371" s="23"/>
      <c r="QM371" s="23"/>
      <c r="QN371" s="23"/>
      <c r="QO371" s="23"/>
      <c r="QP371" s="23"/>
      <c r="QQ371" s="23"/>
      <c r="QR371" s="23"/>
      <c r="QS371" s="23"/>
      <c r="QT371" s="23"/>
      <c r="QU371" s="23"/>
      <c r="QV371" s="23"/>
      <c r="QW371" s="23"/>
      <c r="QX371" s="23"/>
      <c r="QY371" s="23"/>
      <c r="QZ371" s="23"/>
      <c r="RA371" s="23"/>
      <c r="RB371" s="23"/>
      <c r="RC371" s="23"/>
      <c r="RD371" s="23"/>
      <c r="RE371" s="23"/>
      <c r="RF371" s="23"/>
      <c r="RG371" s="23"/>
      <c r="RH371" s="23"/>
      <c r="RI371" s="23"/>
      <c r="RJ371" s="23"/>
      <c r="RK371" s="23"/>
      <c r="RL371" s="23"/>
      <c r="RM371" s="23"/>
      <c r="RN371" s="23"/>
      <c r="RO371" s="23"/>
      <c r="RP371" s="23"/>
      <c r="RQ371" s="23"/>
      <c r="RR371" s="23"/>
      <c r="RS371" s="23"/>
      <c r="RT371" s="23"/>
      <c r="RU371" s="23"/>
      <c r="RV371" s="23"/>
      <c r="RW371" s="23"/>
      <c r="RX371" s="23"/>
      <c r="RY371" s="23"/>
      <c r="RZ371" s="23"/>
      <c r="SA371" s="23"/>
      <c r="SB371" s="23"/>
      <c r="SC371" s="23"/>
      <c r="SD371" s="23"/>
      <c r="SE371" s="23"/>
      <c r="SF371" s="23"/>
      <c r="SG371" s="23"/>
      <c r="SH371" s="23"/>
      <c r="SI371" s="23"/>
      <c r="SJ371" s="23"/>
      <c r="SK371" s="23"/>
      <c r="SL371" s="23"/>
      <c r="SM371" s="23"/>
      <c r="SN371" s="23"/>
      <c r="SO371" s="23"/>
      <c r="SP371" s="23"/>
      <c r="SQ371" s="23"/>
      <c r="SR371" s="23"/>
      <c r="SS371" s="23"/>
      <c r="ST371" s="23"/>
      <c r="SU371" s="23"/>
      <c r="SV371" s="23"/>
      <c r="SW371" s="23"/>
      <c r="SX371" s="23"/>
      <c r="SY371" s="23"/>
      <c r="SZ371" s="23"/>
      <c r="TA371" s="23"/>
      <c r="TB371" s="23"/>
      <c r="TC371" s="23"/>
      <c r="TD371" s="23"/>
      <c r="TE371" s="23"/>
    </row>
    <row r="372" spans="1:525" s="22" customFormat="1" ht="24.75" customHeight="1" x14ac:dyDescent="0.25">
      <c r="A372" s="56" t="s">
        <v>229</v>
      </c>
      <c r="B372" s="82" t="str">
        <f>'дод 9'!A263</f>
        <v>9110</v>
      </c>
      <c r="C372" s="82" t="str">
        <f>'дод 9'!B263</f>
        <v>0180</v>
      </c>
      <c r="D372" s="57" t="str">
        <f>'дод 9'!C263</f>
        <v>Реверсна дотація</v>
      </c>
      <c r="E372" s="122">
        <f t="shared" si="215"/>
        <v>126998500</v>
      </c>
      <c r="F372" s="122">
        <v>126998500</v>
      </c>
      <c r="G372" s="122"/>
      <c r="H372" s="122"/>
      <c r="I372" s="122"/>
      <c r="J372" s="122">
        <f t="shared" si="217"/>
        <v>0</v>
      </c>
      <c r="K372" s="122"/>
      <c r="L372" s="122"/>
      <c r="M372" s="122"/>
      <c r="N372" s="122"/>
      <c r="O372" s="122"/>
      <c r="P372" s="122">
        <f>E372+J372</f>
        <v>126998500</v>
      </c>
      <c r="Q372" s="23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  <c r="IW372" s="23"/>
      <c r="IX372" s="23"/>
      <c r="IY372" s="23"/>
      <c r="IZ372" s="23"/>
      <c r="JA372" s="23"/>
      <c r="JB372" s="23"/>
      <c r="JC372" s="23"/>
      <c r="JD372" s="23"/>
      <c r="JE372" s="23"/>
      <c r="JF372" s="23"/>
      <c r="JG372" s="23"/>
      <c r="JH372" s="23"/>
      <c r="JI372" s="23"/>
      <c r="JJ372" s="23"/>
      <c r="JK372" s="23"/>
      <c r="JL372" s="23"/>
      <c r="JM372" s="23"/>
      <c r="JN372" s="23"/>
      <c r="JO372" s="23"/>
      <c r="JP372" s="23"/>
      <c r="JQ372" s="23"/>
      <c r="JR372" s="23"/>
      <c r="JS372" s="23"/>
      <c r="JT372" s="23"/>
      <c r="JU372" s="23"/>
      <c r="JV372" s="23"/>
      <c r="JW372" s="23"/>
      <c r="JX372" s="23"/>
      <c r="JY372" s="23"/>
      <c r="JZ372" s="23"/>
      <c r="KA372" s="23"/>
      <c r="KB372" s="23"/>
      <c r="KC372" s="23"/>
      <c r="KD372" s="23"/>
      <c r="KE372" s="23"/>
      <c r="KF372" s="23"/>
      <c r="KG372" s="23"/>
      <c r="KH372" s="23"/>
      <c r="KI372" s="23"/>
      <c r="KJ372" s="23"/>
      <c r="KK372" s="23"/>
      <c r="KL372" s="23"/>
      <c r="KM372" s="23"/>
      <c r="KN372" s="23"/>
      <c r="KO372" s="23"/>
      <c r="KP372" s="23"/>
      <c r="KQ372" s="23"/>
      <c r="KR372" s="23"/>
      <c r="KS372" s="23"/>
      <c r="KT372" s="23"/>
      <c r="KU372" s="23"/>
      <c r="KV372" s="23"/>
      <c r="KW372" s="23"/>
      <c r="KX372" s="23"/>
      <c r="KY372" s="23"/>
      <c r="KZ372" s="23"/>
      <c r="LA372" s="23"/>
      <c r="LB372" s="23"/>
      <c r="LC372" s="23"/>
      <c r="LD372" s="23"/>
      <c r="LE372" s="23"/>
      <c r="LF372" s="23"/>
      <c r="LG372" s="23"/>
      <c r="LH372" s="23"/>
      <c r="LI372" s="23"/>
      <c r="LJ372" s="23"/>
      <c r="LK372" s="23"/>
      <c r="LL372" s="23"/>
      <c r="LM372" s="23"/>
      <c r="LN372" s="23"/>
      <c r="LO372" s="23"/>
      <c r="LP372" s="23"/>
      <c r="LQ372" s="23"/>
      <c r="LR372" s="23"/>
      <c r="LS372" s="23"/>
      <c r="LT372" s="23"/>
      <c r="LU372" s="23"/>
      <c r="LV372" s="23"/>
      <c r="LW372" s="23"/>
      <c r="LX372" s="23"/>
      <c r="LY372" s="23"/>
      <c r="LZ372" s="23"/>
      <c r="MA372" s="23"/>
      <c r="MB372" s="23"/>
      <c r="MC372" s="23"/>
      <c r="MD372" s="23"/>
      <c r="ME372" s="23"/>
      <c r="MF372" s="23"/>
      <c r="MG372" s="23"/>
      <c r="MH372" s="23"/>
      <c r="MI372" s="23"/>
      <c r="MJ372" s="23"/>
      <c r="MK372" s="23"/>
      <c r="ML372" s="23"/>
      <c r="MM372" s="23"/>
      <c r="MN372" s="23"/>
      <c r="MO372" s="23"/>
      <c r="MP372" s="23"/>
      <c r="MQ372" s="23"/>
      <c r="MR372" s="23"/>
      <c r="MS372" s="23"/>
      <c r="MT372" s="23"/>
      <c r="MU372" s="23"/>
      <c r="MV372" s="23"/>
      <c r="MW372" s="23"/>
      <c r="MX372" s="23"/>
      <c r="MY372" s="23"/>
      <c r="MZ372" s="23"/>
      <c r="NA372" s="23"/>
      <c r="NB372" s="23"/>
      <c r="NC372" s="23"/>
      <c r="ND372" s="23"/>
      <c r="NE372" s="23"/>
      <c r="NF372" s="23"/>
      <c r="NG372" s="23"/>
      <c r="NH372" s="23"/>
      <c r="NI372" s="23"/>
      <c r="NJ372" s="23"/>
      <c r="NK372" s="23"/>
      <c r="NL372" s="23"/>
      <c r="NM372" s="23"/>
      <c r="NN372" s="23"/>
      <c r="NO372" s="23"/>
      <c r="NP372" s="23"/>
      <c r="NQ372" s="23"/>
      <c r="NR372" s="23"/>
      <c r="NS372" s="23"/>
      <c r="NT372" s="23"/>
      <c r="NU372" s="23"/>
      <c r="NV372" s="23"/>
      <c r="NW372" s="23"/>
      <c r="NX372" s="23"/>
      <c r="NY372" s="23"/>
      <c r="NZ372" s="23"/>
      <c r="OA372" s="23"/>
      <c r="OB372" s="23"/>
      <c r="OC372" s="23"/>
      <c r="OD372" s="23"/>
      <c r="OE372" s="23"/>
      <c r="OF372" s="23"/>
      <c r="OG372" s="23"/>
      <c r="OH372" s="23"/>
      <c r="OI372" s="23"/>
      <c r="OJ372" s="23"/>
      <c r="OK372" s="23"/>
      <c r="OL372" s="23"/>
      <c r="OM372" s="23"/>
      <c r="ON372" s="23"/>
      <c r="OO372" s="23"/>
      <c r="OP372" s="23"/>
      <c r="OQ372" s="23"/>
      <c r="OR372" s="23"/>
      <c r="OS372" s="23"/>
      <c r="OT372" s="23"/>
      <c r="OU372" s="23"/>
      <c r="OV372" s="23"/>
      <c r="OW372" s="23"/>
      <c r="OX372" s="23"/>
      <c r="OY372" s="23"/>
      <c r="OZ372" s="23"/>
      <c r="PA372" s="23"/>
      <c r="PB372" s="23"/>
      <c r="PC372" s="23"/>
      <c r="PD372" s="23"/>
      <c r="PE372" s="23"/>
      <c r="PF372" s="23"/>
      <c r="PG372" s="23"/>
      <c r="PH372" s="23"/>
      <c r="PI372" s="23"/>
      <c r="PJ372" s="23"/>
      <c r="PK372" s="23"/>
      <c r="PL372" s="23"/>
      <c r="PM372" s="23"/>
      <c r="PN372" s="23"/>
      <c r="PO372" s="23"/>
      <c r="PP372" s="23"/>
      <c r="PQ372" s="23"/>
      <c r="PR372" s="23"/>
      <c r="PS372" s="23"/>
      <c r="PT372" s="23"/>
      <c r="PU372" s="23"/>
      <c r="PV372" s="23"/>
      <c r="PW372" s="23"/>
      <c r="PX372" s="23"/>
      <c r="PY372" s="23"/>
      <c r="PZ372" s="23"/>
      <c r="QA372" s="23"/>
      <c r="QB372" s="23"/>
      <c r="QC372" s="23"/>
      <c r="QD372" s="23"/>
      <c r="QE372" s="23"/>
      <c r="QF372" s="23"/>
      <c r="QG372" s="23"/>
      <c r="QH372" s="23"/>
      <c r="QI372" s="23"/>
      <c r="QJ372" s="23"/>
      <c r="QK372" s="23"/>
      <c r="QL372" s="23"/>
      <c r="QM372" s="23"/>
      <c r="QN372" s="23"/>
      <c r="QO372" s="23"/>
      <c r="QP372" s="23"/>
      <c r="QQ372" s="23"/>
      <c r="QR372" s="23"/>
      <c r="QS372" s="23"/>
      <c r="QT372" s="23"/>
      <c r="QU372" s="23"/>
      <c r="QV372" s="23"/>
      <c r="QW372" s="23"/>
      <c r="QX372" s="23"/>
      <c r="QY372" s="23"/>
      <c r="QZ372" s="23"/>
      <c r="RA372" s="23"/>
      <c r="RB372" s="23"/>
      <c r="RC372" s="23"/>
      <c r="RD372" s="23"/>
      <c r="RE372" s="23"/>
      <c r="RF372" s="23"/>
      <c r="RG372" s="23"/>
      <c r="RH372" s="23"/>
      <c r="RI372" s="23"/>
      <c r="RJ372" s="23"/>
      <c r="RK372" s="23"/>
      <c r="RL372" s="23"/>
      <c r="RM372" s="23"/>
      <c r="RN372" s="23"/>
      <c r="RO372" s="23"/>
      <c r="RP372" s="23"/>
      <c r="RQ372" s="23"/>
      <c r="RR372" s="23"/>
      <c r="RS372" s="23"/>
      <c r="RT372" s="23"/>
      <c r="RU372" s="23"/>
      <c r="RV372" s="23"/>
      <c r="RW372" s="23"/>
      <c r="RX372" s="23"/>
      <c r="RY372" s="23"/>
      <c r="RZ372" s="23"/>
      <c r="SA372" s="23"/>
      <c r="SB372" s="23"/>
      <c r="SC372" s="23"/>
      <c r="SD372" s="23"/>
      <c r="SE372" s="23"/>
      <c r="SF372" s="23"/>
      <c r="SG372" s="23"/>
      <c r="SH372" s="23"/>
      <c r="SI372" s="23"/>
      <c r="SJ372" s="23"/>
      <c r="SK372" s="23"/>
      <c r="SL372" s="23"/>
      <c r="SM372" s="23"/>
      <c r="SN372" s="23"/>
      <c r="SO372" s="23"/>
      <c r="SP372" s="23"/>
      <c r="SQ372" s="23"/>
      <c r="SR372" s="23"/>
      <c r="SS372" s="23"/>
      <c r="ST372" s="23"/>
      <c r="SU372" s="23"/>
      <c r="SV372" s="23"/>
      <c r="SW372" s="23"/>
      <c r="SX372" s="23"/>
      <c r="SY372" s="23"/>
      <c r="SZ372" s="23"/>
      <c r="TA372" s="23"/>
      <c r="TB372" s="23"/>
      <c r="TC372" s="23"/>
      <c r="TD372" s="23"/>
      <c r="TE372" s="23"/>
    </row>
    <row r="373" spans="1:525" s="27" customFormat="1" ht="22.5" customHeight="1" x14ac:dyDescent="0.25">
      <c r="A373" s="98"/>
      <c r="B373" s="96"/>
      <c r="C373" s="203"/>
      <c r="D373" s="91" t="s">
        <v>399</v>
      </c>
      <c r="E373" s="120">
        <f t="shared" ref="E373:P373" si="218">E14+E66+E135+E175+E220+E229+E240+E291+E298+E324+E332+E335+E362+E294+E351+E343</f>
        <v>2836440267</v>
      </c>
      <c r="F373" s="120">
        <f t="shared" si="218"/>
        <v>2667981178</v>
      </c>
      <c r="G373" s="120">
        <f t="shared" si="218"/>
        <v>1194256900</v>
      </c>
      <c r="H373" s="120">
        <f t="shared" si="218"/>
        <v>196862925</v>
      </c>
      <c r="I373" s="120">
        <f t="shared" si="218"/>
        <v>74724000</v>
      </c>
      <c r="J373" s="120">
        <f t="shared" si="218"/>
        <v>487620237</v>
      </c>
      <c r="K373" s="120">
        <f t="shared" si="218"/>
        <v>380221490</v>
      </c>
      <c r="L373" s="120">
        <f t="shared" si="218"/>
        <v>101656677</v>
      </c>
      <c r="M373" s="120">
        <f t="shared" si="218"/>
        <v>9145692</v>
      </c>
      <c r="N373" s="120">
        <f t="shared" si="218"/>
        <v>6561045</v>
      </c>
      <c r="O373" s="120">
        <f t="shared" si="218"/>
        <v>385963560</v>
      </c>
      <c r="P373" s="120">
        <f t="shared" si="218"/>
        <v>3324060504</v>
      </c>
      <c r="Q373" s="233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  <c r="GH373" s="32"/>
      <c r="GI373" s="32"/>
      <c r="GJ373" s="32"/>
      <c r="GK373" s="32"/>
      <c r="GL373" s="32"/>
      <c r="GM373" s="32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  <c r="IC373" s="32"/>
      <c r="ID373" s="32"/>
      <c r="IE373" s="32"/>
      <c r="IF373" s="32"/>
      <c r="IG373" s="32"/>
      <c r="IH373" s="32"/>
      <c r="II373" s="32"/>
      <c r="IJ373" s="32"/>
      <c r="IK373" s="32"/>
      <c r="IL373" s="32"/>
      <c r="IM373" s="32"/>
      <c r="IN373" s="32"/>
      <c r="IO373" s="32"/>
      <c r="IP373" s="32"/>
      <c r="IQ373" s="32"/>
      <c r="IR373" s="32"/>
      <c r="IS373" s="32"/>
      <c r="IT373" s="32"/>
      <c r="IU373" s="32"/>
      <c r="IV373" s="32"/>
      <c r="IW373" s="32"/>
      <c r="IX373" s="32"/>
      <c r="IY373" s="32"/>
      <c r="IZ373" s="32"/>
      <c r="JA373" s="32"/>
      <c r="JB373" s="32"/>
      <c r="JC373" s="32"/>
      <c r="JD373" s="32"/>
      <c r="JE373" s="32"/>
      <c r="JF373" s="32"/>
      <c r="JG373" s="32"/>
      <c r="JH373" s="32"/>
      <c r="JI373" s="32"/>
      <c r="JJ373" s="32"/>
      <c r="JK373" s="32"/>
      <c r="JL373" s="32"/>
      <c r="JM373" s="32"/>
      <c r="JN373" s="32"/>
      <c r="JO373" s="32"/>
      <c r="JP373" s="32"/>
      <c r="JQ373" s="32"/>
      <c r="JR373" s="32"/>
      <c r="JS373" s="32"/>
      <c r="JT373" s="32"/>
      <c r="JU373" s="32"/>
      <c r="JV373" s="32"/>
      <c r="JW373" s="32"/>
      <c r="JX373" s="32"/>
      <c r="JY373" s="32"/>
      <c r="JZ373" s="32"/>
      <c r="KA373" s="32"/>
      <c r="KB373" s="32"/>
      <c r="KC373" s="32"/>
      <c r="KD373" s="32"/>
      <c r="KE373" s="32"/>
      <c r="KF373" s="32"/>
      <c r="KG373" s="32"/>
      <c r="KH373" s="32"/>
      <c r="KI373" s="32"/>
      <c r="KJ373" s="32"/>
      <c r="KK373" s="32"/>
      <c r="KL373" s="32"/>
      <c r="KM373" s="32"/>
      <c r="KN373" s="32"/>
      <c r="KO373" s="32"/>
      <c r="KP373" s="32"/>
      <c r="KQ373" s="32"/>
      <c r="KR373" s="32"/>
      <c r="KS373" s="32"/>
      <c r="KT373" s="32"/>
      <c r="KU373" s="32"/>
      <c r="KV373" s="32"/>
      <c r="KW373" s="32"/>
      <c r="KX373" s="32"/>
      <c r="KY373" s="32"/>
      <c r="KZ373" s="32"/>
      <c r="LA373" s="32"/>
      <c r="LB373" s="32"/>
      <c r="LC373" s="32"/>
      <c r="LD373" s="32"/>
      <c r="LE373" s="32"/>
      <c r="LF373" s="32"/>
      <c r="LG373" s="32"/>
      <c r="LH373" s="32"/>
      <c r="LI373" s="32"/>
      <c r="LJ373" s="32"/>
      <c r="LK373" s="32"/>
      <c r="LL373" s="32"/>
      <c r="LM373" s="32"/>
      <c r="LN373" s="32"/>
      <c r="LO373" s="32"/>
      <c r="LP373" s="32"/>
      <c r="LQ373" s="32"/>
      <c r="LR373" s="32"/>
      <c r="LS373" s="32"/>
      <c r="LT373" s="32"/>
      <c r="LU373" s="32"/>
      <c r="LV373" s="32"/>
      <c r="LW373" s="32"/>
      <c r="LX373" s="32"/>
      <c r="LY373" s="32"/>
      <c r="LZ373" s="32"/>
      <c r="MA373" s="32"/>
      <c r="MB373" s="32"/>
      <c r="MC373" s="32"/>
      <c r="MD373" s="32"/>
      <c r="ME373" s="32"/>
      <c r="MF373" s="32"/>
      <c r="MG373" s="32"/>
      <c r="MH373" s="32"/>
      <c r="MI373" s="32"/>
      <c r="MJ373" s="32"/>
      <c r="MK373" s="32"/>
      <c r="ML373" s="32"/>
      <c r="MM373" s="32"/>
      <c r="MN373" s="32"/>
      <c r="MO373" s="32"/>
      <c r="MP373" s="32"/>
      <c r="MQ373" s="32"/>
      <c r="MR373" s="32"/>
      <c r="MS373" s="32"/>
      <c r="MT373" s="32"/>
      <c r="MU373" s="32"/>
      <c r="MV373" s="32"/>
      <c r="MW373" s="32"/>
      <c r="MX373" s="32"/>
      <c r="MY373" s="32"/>
      <c r="MZ373" s="32"/>
      <c r="NA373" s="32"/>
      <c r="NB373" s="32"/>
      <c r="NC373" s="32"/>
      <c r="ND373" s="32"/>
      <c r="NE373" s="32"/>
      <c r="NF373" s="32"/>
      <c r="NG373" s="32"/>
      <c r="NH373" s="32"/>
      <c r="NI373" s="32"/>
      <c r="NJ373" s="32"/>
      <c r="NK373" s="32"/>
      <c r="NL373" s="32"/>
      <c r="NM373" s="32"/>
      <c r="NN373" s="32"/>
      <c r="NO373" s="32"/>
      <c r="NP373" s="32"/>
      <c r="NQ373" s="32"/>
      <c r="NR373" s="32"/>
      <c r="NS373" s="32"/>
      <c r="NT373" s="32"/>
      <c r="NU373" s="32"/>
      <c r="NV373" s="32"/>
      <c r="NW373" s="32"/>
      <c r="NX373" s="32"/>
      <c r="NY373" s="32"/>
      <c r="NZ373" s="32"/>
      <c r="OA373" s="32"/>
      <c r="OB373" s="32"/>
      <c r="OC373" s="32"/>
      <c r="OD373" s="32"/>
      <c r="OE373" s="32"/>
      <c r="OF373" s="32"/>
      <c r="OG373" s="32"/>
      <c r="OH373" s="32"/>
      <c r="OI373" s="32"/>
      <c r="OJ373" s="32"/>
      <c r="OK373" s="32"/>
      <c r="OL373" s="32"/>
      <c r="OM373" s="32"/>
      <c r="ON373" s="32"/>
      <c r="OO373" s="32"/>
      <c r="OP373" s="32"/>
      <c r="OQ373" s="32"/>
      <c r="OR373" s="32"/>
      <c r="OS373" s="32"/>
      <c r="OT373" s="32"/>
      <c r="OU373" s="32"/>
      <c r="OV373" s="32"/>
      <c r="OW373" s="32"/>
      <c r="OX373" s="32"/>
      <c r="OY373" s="32"/>
      <c r="OZ373" s="32"/>
      <c r="PA373" s="32"/>
      <c r="PB373" s="32"/>
      <c r="PC373" s="32"/>
      <c r="PD373" s="32"/>
      <c r="PE373" s="32"/>
      <c r="PF373" s="32"/>
      <c r="PG373" s="32"/>
      <c r="PH373" s="32"/>
      <c r="PI373" s="32"/>
      <c r="PJ373" s="32"/>
      <c r="PK373" s="32"/>
      <c r="PL373" s="32"/>
      <c r="PM373" s="32"/>
      <c r="PN373" s="32"/>
      <c r="PO373" s="32"/>
      <c r="PP373" s="32"/>
      <c r="PQ373" s="32"/>
      <c r="PR373" s="32"/>
      <c r="PS373" s="32"/>
      <c r="PT373" s="32"/>
      <c r="PU373" s="32"/>
      <c r="PV373" s="32"/>
      <c r="PW373" s="32"/>
      <c r="PX373" s="32"/>
      <c r="PY373" s="32"/>
      <c r="PZ373" s="32"/>
      <c r="QA373" s="32"/>
      <c r="QB373" s="32"/>
      <c r="QC373" s="32"/>
      <c r="QD373" s="32"/>
      <c r="QE373" s="32"/>
      <c r="QF373" s="32"/>
      <c r="QG373" s="32"/>
      <c r="QH373" s="32"/>
      <c r="QI373" s="32"/>
      <c r="QJ373" s="32"/>
      <c r="QK373" s="32"/>
      <c r="QL373" s="32"/>
      <c r="QM373" s="32"/>
      <c r="QN373" s="32"/>
      <c r="QO373" s="32"/>
      <c r="QP373" s="32"/>
      <c r="QQ373" s="32"/>
      <c r="QR373" s="32"/>
      <c r="QS373" s="32"/>
      <c r="QT373" s="32"/>
      <c r="QU373" s="32"/>
      <c r="QV373" s="32"/>
      <c r="QW373" s="32"/>
      <c r="QX373" s="32"/>
      <c r="QY373" s="32"/>
      <c r="QZ373" s="32"/>
      <c r="RA373" s="32"/>
      <c r="RB373" s="32"/>
      <c r="RC373" s="32"/>
      <c r="RD373" s="32"/>
      <c r="RE373" s="32"/>
      <c r="RF373" s="32"/>
      <c r="RG373" s="32"/>
      <c r="RH373" s="32"/>
      <c r="RI373" s="32"/>
      <c r="RJ373" s="32"/>
      <c r="RK373" s="32"/>
      <c r="RL373" s="32"/>
      <c r="RM373" s="32"/>
      <c r="RN373" s="32"/>
      <c r="RO373" s="32"/>
      <c r="RP373" s="32"/>
      <c r="RQ373" s="32"/>
      <c r="RR373" s="32"/>
      <c r="RS373" s="32"/>
      <c r="RT373" s="32"/>
      <c r="RU373" s="32"/>
      <c r="RV373" s="32"/>
      <c r="RW373" s="32"/>
      <c r="RX373" s="32"/>
      <c r="RY373" s="32"/>
      <c r="RZ373" s="32"/>
      <c r="SA373" s="32"/>
      <c r="SB373" s="32"/>
      <c r="SC373" s="32"/>
      <c r="SD373" s="32"/>
      <c r="SE373" s="32"/>
      <c r="SF373" s="32"/>
      <c r="SG373" s="32"/>
      <c r="SH373" s="32"/>
      <c r="SI373" s="32"/>
      <c r="SJ373" s="32"/>
      <c r="SK373" s="32"/>
      <c r="SL373" s="32"/>
      <c r="SM373" s="32"/>
      <c r="SN373" s="32"/>
      <c r="SO373" s="32"/>
      <c r="SP373" s="32"/>
      <c r="SQ373" s="32"/>
      <c r="SR373" s="32"/>
      <c r="SS373" s="32"/>
      <c r="ST373" s="32"/>
      <c r="SU373" s="32"/>
      <c r="SV373" s="32"/>
      <c r="SW373" s="32"/>
      <c r="SX373" s="32"/>
      <c r="SY373" s="32"/>
      <c r="SZ373" s="32"/>
      <c r="TA373" s="32"/>
      <c r="TB373" s="32"/>
      <c r="TC373" s="32"/>
      <c r="TD373" s="32"/>
      <c r="TE373" s="32"/>
    </row>
    <row r="374" spans="1:525" s="34" customFormat="1" ht="30.75" customHeight="1" x14ac:dyDescent="0.25">
      <c r="A374" s="99"/>
      <c r="B374" s="93"/>
      <c r="C374" s="85"/>
      <c r="D374" s="68" t="s">
        <v>394</v>
      </c>
      <c r="E374" s="121">
        <f t="shared" ref="E374:P374" si="219">E68+E70+E78+E300</f>
        <v>473793700</v>
      </c>
      <c r="F374" s="121">
        <f t="shared" si="219"/>
        <v>473793700</v>
      </c>
      <c r="G374" s="121">
        <f t="shared" si="219"/>
        <v>388355500</v>
      </c>
      <c r="H374" s="121">
        <f t="shared" si="219"/>
        <v>0</v>
      </c>
      <c r="I374" s="121">
        <f t="shared" si="219"/>
        <v>0</v>
      </c>
      <c r="J374" s="121">
        <f t="shared" si="219"/>
        <v>0</v>
      </c>
      <c r="K374" s="121">
        <f t="shared" si="219"/>
        <v>0</v>
      </c>
      <c r="L374" s="121">
        <f t="shared" si="219"/>
        <v>0</v>
      </c>
      <c r="M374" s="121">
        <f t="shared" si="219"/>
        <v>0</v>
      </c>
      <c r="N374" s="121">
        <f t="shared" si="219"/>
        <v>0</v>
      </c>
      <c r="O374" s="121">
        <f t="shared" si="219"/>
        <v>0</v>
      </c>
      <c r="P374" s="121">
        <f t="shared" si="219"/>
        <v>473793700</v>
      </c>
      <c r="Q374" s="2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  <c r="HP374" s="33"/>
      <c r="HQ374" s="33"/>
      <c r="HR374" s="33"/>
      <c r="HS374" s="33"/>
      <c r="HT374" s="33"/>
      <c r="HU374" s="33"/>
      <c r="HV374" s="33"/>
      <c r="HW374" s="33"/>
      <c r="HX374" s="33"/>
      <c r="HY374" s="33"/>
      <c r="HZ374" s="33"/>
      <c r="IA374" s="33"/>
      <c r="IB374" s="33"/>
      <c r="IC374" s="33"/>
      <c r="ID374" s="33"/>
      <c r="IE374" s="33"/>
      <c r="IF374" s="33"/>
      <c r="IG374" s="33"/>
      <c r="IH374" s="33"/>
      <c r="II374" s="33"/>
      <c r="IJ374" s="33"/>
      <c r="IK374" s="33"/>
      <c r="IL374" s="33"/>
      <c r="IM374" s="33"/>
      <c r="IN374" s="33"/>
      <c r="IO374" s="33"/>
      <c r="IP374" s="33"/>
      <c r="IQ374" s="33"/>
      <c r="IR374" s="33"/>
      <c r="IS374" s="33"/>
      <c r="IT374" s="33"/>
      <c r="IU374" s="33"/>
      <c r="IV374" s="33"/>
      <c r="IW374" s="33"/>
      <c r="IX374" s="33"/>
      <c r="IY374" s="33"/>
      <c r="IZ374" s="33"/>
      <c r="JA374" s="33"/>
      <c r="JB374" s="33"/>
      <c r="JC374" s="33"/>
      <c r="JD374" s="33"/>
      <c r="JE374" s="33"/>
      <c r="JF374" s="33"/>
      <c r="JG374" s="33"/>
      <c r="JH374" s="33"/>
      <c r="JI374" s="33"/>
      <c r="JJ374" s="33"/>
      <c r="JK374" s="33"/>
      <c r="JL374" s="33"/>
      <c r="JM374" s="33"/>
      <c r="JN374" s="33"/>
      <c r="JO374" s="33"/>
      <c r="JP374" s="33"/>
      <c r="JQ374" s="33"/>
      <c r="JR374" s="33"/>
      <c r="JS374" s="33"/>
      <c r="JT374" s="33"/>
      <c r="JU374" s="33"/>
      <c r="JV374" s="33"/>
      <c r="JW374" s="33"/>
      <c r="JX374" s="33"/>
      <c r="JY374" s="33"/>
      <c r="JZ374" s="33"/>
      <c r="KA374" s="33"/>
      <c r="KB374" s="33"/>
      <c r="KC374" s="33"/>
      <c r="KD374" s="33"/>
      <c r="KE374" s="33"/>
      <c r="KF374" s="33"/>
      <c r="KG374" s="33"/>
      <c r="KH374" s="33"/>
      <c r="KI374" s="33"/>
      <c r="KJ374" s="33"/>
      <c r="KK374" s="33"/>
      <c r="KL374" s="33"/>
      <c r="KM374" s="33"/>
      <c r="KN374" s="33"/>
      <c r="KO374" s="33"/>
      <c r="KP374" s="33"/>
      <c r="KQ374" s="33"/>
      <c r="KR374" s="33"/>
      <c r="KS374" s="33"/>
      <c r="KT374" s="33"/>
      <c r="KU374" s="33"/>
      <c r="KV374" s="33"/>
      <c r="KW374" s="33"/>
      <c r="KX374" s="33"/>
      <c r="KY374" s="33"/>
      <c r="KZ374" s="33"/>
      <c r="LA374" s="33"/>
      <c r="LB374" s="33"/>
      <c r="LC374" s="33"/>
      <c r="LD374" s="33"/>
      <c r="LE374" s="33"/>
      <c r="LF374" s="33"/>
      <c r="LG374" s="33"/>
      <c r="LH374" s="33"/>
      <c r="LI374" s="33"/>
      <c r="LJ374" s="33"/>
      <c r="LK374" s="33"/>
      <c r="LL374" s="33"/>
      <c r="LM374" s="33"/>
      <c r="LN374" s="33"/>
      <c r="LO374" s="33"/>
      <c r="LP374" s="33"/>
      <c r="LQ374" s="33"/>
      <c r="LR374" s="33"/>
      <c r="LS374" s="33"/>
      <c r="LT374" s="33"/>
      <c r="LU374" s="33"/>
      <c r="LV374" s="33"/>
      <c r="LW374" s="33"/>
      <c r="LX374" s="33"/>
      <c r="LY374" s="33"/>
      <c r="LZ374" s="33"/>
      <c r="MA374" s="33"/>
      <c r="MB374" s="33"/>
      <c r="MC374" s="33"/>
      <c r="MD374" s="33"/>
      <c r="ME374" s="33"/>
      <c r="MF374" s="33"/>
      <c r="MG374" s="33"/>
      <c r="MH374" s="33"/>
      <c r="MI374" s="33"/>
      <c r="MJ374" s="33"/>
      <c r="MK374" s="33"/>
      <c r="ML374" s="33"/>
      <c r="MM374" s="33"/>
      <c r="MN374" s="33"/>
      <c r="MO374" s="33"/>
      <c r="MP374" s="33"/>
      <c r="MQ374" s="33"/>
      <c r="MR374" s="33"/>
      <c r="MS374" s="33"/>
      <c r="MT374" s="33"/>
      <c r="MU374" s="33"/>
      <c r="MV374" s="33"/>
      <c r="MW374" s="33"/>
      <c r="MX374" s="33"/>
      <c r="MY374" s="33"/>
      <c r="MZ374" s="33"/>
      <c r="NA374" s="33"/>
      <c r="NB374" s="33"/>
      <c r="NC374" s="33"/>
      <c r="ND374" s="33"/>
      <c r="NE374" s="33"/>
      <c r="NF374" s="33"/>
      <c r="NG374" s="33"/>
      <c r="NH374" s="33"/>
      <c r="NI374" s="33"/>
      <c r="NJ374" s="33"/>
      <c r="NK374" s="33"/>
      <c r="NL374" s="33"/>
      <c r="NM374" s="33"/>
      <c r="NN374" s="33"/>
      <c r="NO374" s="33"/>
      <c r="NP374" s="33"/>
      <c r="NQ374" s="33"/>
      <c r="NR374" s="33"/>
      <c r="NS374" s="33"/>
      <c r="NT374" s="33"/>
      <c r="NU374" s="33"/>
      <c r="NV374" s="33"/>
      <c r="NW374" s="33"/>
      <c r="NX374" s="33"/>
      <c r="NY374" s="33"/>
      <c r="NZ374" s="33"/>
      <c r="OA374" s="33"/>
      <c r="OB374" s="33"/>
      <c r="OC374" s="33"/>
      <c r="OD374" s="33"/>
      <c r="OE374" s="33"/>
      <c r="OF374" s="33"/>
      <c r="OG374" s="33"/>
      <c r="OH374" s="33"/>
      <c r="OI374" s="33"/>
      <c r="OJ374" s="33"/>
      <c r="OK374" s="33"/>
      <c r="OL374" s="33"/>
      <c r="OM374" s="33"/>
      <c r="ON374" s="33"/>
      <c r="OO374" s="33"/>
      <c r="OP374" s="33"/>
      <c r="OQ374" s="33"/>
      <c r="OR374" s="33"/>
      <c r="OS374" s="33"/>
      <c r="OT374" s="33"/>
      <c r="OU374" s="33"/>
      <c r="OV374" s="33"/>
      <c r="OW374" s="33"/>
      <c r="OX374" s="33"/>
      <c r="OY374" s="33"/>
      <c r="OZ374" s="33"/>
      <c r="PA374" s="33"/>
      <c r="PB374" s="33"/>
      <c r="PC374" s="33"/>
      <c r="PD374" s="33"/>
      <c r="PE374" s="33"/>
      <c r="PF374" s="33"/>
      <c r="PG374" s="33"/>
      <c r="PH374" s="33"/>
      <c r="PI374" s="33"/>
      <c r="PJ374" s="33"/>
      <c r="PK374" s="33"/>
      <c r="PL374" s="33"/>
      <c r="PM374" s="33"/>
      <c r="PN374" s="33"/>
      <c r="PO374" s="33"/>
      <c r="PP374" s="33"/>
      <c r="PQ374" s="33"/>
      <c r="PR374" s="33"/>
      <c r="PS374" s="33"/>
      <c r="PT374" s="33"/>
      <c r="PU374" s="33"/>
      <c r="PV374" s="33"/>
      <c r="PW374" s="33"/>
      <c r="PX374" s="33"/>
      <c r="PY374" s="33"/>
      <c r="PZ374" s="33"/>
      <c r="QA374" s="33"/>
      <c r="QB374" s="33"/>
      <c r="QC374" s="33"/>
      <c r="QD374" s="33"/>
      <c r="QE374" s="33"/>
      <c r="QF374" s="33"/>
      <c r="QG374" s="33"/>
      <c r="QH374" s="33"/>
      <c r="QI374" s="33"/>
      <c r="QJ374" s="33"/>
      <c r="QK374" s="33"/>
      <c r="QL374" s="33"/>
      <c r="QM374" s="33"/>
      <c r="QN374" s="33"/>
      <c r="QO374" s="33"/>
      <c r="QP374" s="33"/>
      <c r="QQ374" s="33"/>
      <c r="QR374" s="33"/>
      <c r="QS374" s="33"/>
      <c r="QT374" s="33"/>
      <c r="QU374" s="33"/>
      <c r="QV374" s="33"/>
      <c r="QW374" s="33"/>
      <c r="QX374" s="33"/>
      <c r="QY374" s="33"/>
      <c r="QZ374" s="33"/>
      <c r="RA374" s="33"/>
      <c r="RB374" s="33"/>
      <c r="RC374" s="33"/>
      <c r="RD374" s="33"/>
      <c r="RE374" s="33"/>
      <c r="RF374" s="33"/>
      <c r="RG374" s="33"/>
      <c r="RH374" s="33"/>
      <c r="RI374" s="33"/>
      <c r="RJ374" s="33"/>
      <c r="RK374" s="33"/>
      <c r="RL374" s="33"/>
      <c r="RM374" s="33"/>
      <c r="RN374" s="33"/>
      <c r="RO374" s="33"/>
      <c r="RP374" s="33"/>
      <c r="RQ374" s="33"/>
      <c r="RR374" s="33"/>
      <c r="RS374" s="33"/>
      <c r="RT374" s="33"/>
      <c r="RU374" s="33"/>
      <c r="RV374" s="33"/>
      <c r="RW374" s="33"/>
      <c r="RX374" s="33"/>
      <c r="RY374" s="33"/>
      <c r="RZ374" s="33"/>
      <c r="SA374" s="33"/>
      <c r="SB374" s="33"/>
      <c r="SC374" s="33"/>
      <c r="SD374" s="33"/>
      <c r="SE374" s="33"/>
      <c r="SF374" s="33"/>
      <c r="SG374" s="33"/>
      <c r="SH374" s="33"/>
      <c r="SI374" s="33"/>
      <c r="SJ374" s="33"/>
      <c r="SK374" s="33"/>
      <c r="SL374" s="33"/>
      <c r="SM374" s="33"/>
      <c r="SN374" s="33"/>
      <c r="SO374" s="33"/>
      <c r="SP374" s="33"/>
      <c r="SQ374" s="33"/>
      <c r="SR374" s="33"/>
      <c r="SS374" s="33"/>
      <c r="ST374" s="33"/>
      <c r="SU374" s="33"/>
      <c r="SV374" s="33"/>
      <c r="SW374" s="33"/>
      <c r="SX374" s="33"/>
      <c r="SY374" s="33"/>
      <c r="SZ374" s="33"/>
      <c r="TA374" s="33"/>
      <c r="TB374" s="33"/>
      <c r="TC374" s="33"/>
      <c r="TD374" s="33"/>
      <c r="TE374" s="33"/>
    </row>
    <row r="375" spans="1:525" s="34" customFormat="1" ht="32.25" customHeight="1" x14ac:dyDescent="0.25">
      <c r="A375" s="99"/>
      <c r="B375" s="93"/>
      <c r="C375" s="85"/>
      <c r="D375" s="68" t="s">
        <v>395</v>
      </c>
      <c r="E375" s="121">
        <f t="shared" ref="E375:P375" si="220">E16+E71+E72+E73+E74+E179+E137</f>
        <v>1506343</v>
      </c>
      <c r="F375" s="121">
        <f t="shared" si="220"/>
        <v>1506343</v>
      </c>
      <c r="G375" s="121">
        <f t="shared" si="220"/>
        <v>0</v>
      </c>
      <c r="H375" s="121">
        <f t="shared" si="220"/>
        <v>0</v>
      </c>
      <c r="I375" s="121">
        <f t="shared" si="220"/>
        <v>0</v>
      </c>
      <c r="J375" s="121">
        <f t="shared" si="220"/>
        <v>0</v>
      </c>
      <c r="K375" s="121">
        <f t="shared" si="220"/>
        <v>0</v>
      </c>
      <c r="L375" s="121">
        <f t="shared" si="220"/>
        <v>0</v>
      </c>
      <c r="M375" s="121">
        <f t="shared" si="220"/>
        <v>0</v>
      </c>
      <c r="N375" s="121">
        <f t="shared" si="220"/>
        <v>0</v>
      </c>
      <c r="O375" s="121">
        <f t="shared" si="220"/>
        <v>0</v>
      </c>
      <c r="P375" s="121">
        <f t="shared" si="220"/>
        <v>1506343</v>
      </c>
      <c r="Q375" s="2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  <c r="HP375" s="33"/>
      <c r="HQ375" s="33"/>
      <c r="HR375" s="33"/>
      <c r="HS375" s="33"/>
      <c r="HT375" s="33"/>
      <c r="HU375" s="33"/>
      <c r="HV375" s="33"/>
      <c r="HW375" s="33"/>
      <c r="HX375" s="33"/>
      <c r="HY375" s="33"/>
      <c r="HZ375" s="33"/>
      <c r="IA375" s="33"/>
      <c r="IB375" s="33"/>
      <c r="IC375" s="33"/>
      <c r="ID375" s="33"/>
      <c r="IE375" s="33"/>
      <c r="IF375" s="33"/>
      <c r="IG375" s="33"/>
      <c r="IH375" s="33"/>
      <c r="II375" s="33"/>
      <c r="IJ375" s="33"/>
      <c r="IK375" s="33"/>
      <c r="IL375" s="33"/>
      <c r="IM375" s="33"/>
      <c r="IN375" s="33"/>
      <c r="IO375" s="33"/>
      <c r="IP375" s="33"/>
      <c r="IQ375" s="33"/>
      <c r="IR375" s="33"/>
      <c r="IS375" s="33"/>
      <c r="IT375" s="33"/>
      <c r="IU375" s="33"/>
      <c r="IV375" s="33"/>
      <c r="IW375" s="33"/>
      <c r="IX375" s="33"/>
      <c r="IY375" s="33"/>
      <c r="IZ375" s="33"/>
      <c r="JA375" s="33"/>
      <c r="JB375" s="33"/>
      <c r="JC375" s="33"/>
      <c r="JD375" s="33"/>
      <c r="JE375" s="33"/>
      <c r="JF375" s="33"/>
      <c r="JG375" s="33"/>
      <c r="JH375" s="33"/>
      <c r="JI375" s="33"/>
      <c r="JJ375" s="33"/>
      <c r="JK375" s="33"/>
      <c r="JL375" s="33"/>
      <c r="JM375" s="33"/>
      <c r="JN375" s="33"/>
      <c r="JO375" s="33"/>
      <c r="JP375" s="33"/>
      <c r="JQ375" s="33"/>
      <c r="JR375" s="33"/>
      <c r="JS375" s="33"/>
      <c r="JT375" s="33"/>
      <c r="JU375" s="33"/>
      <c r="JV375" s="33"/>
      <c r="JW375" s="33"/>
      <c r="JX375" s="33"/>
      <c r="JY375" s="33"/>
      <c r="JZ375" s="33"/>
      <c r="KA375" s="33"/>
      <c r="KB375" s="33"/>
      <c r="KC375" s="33"/>
      <c r="KD375" s="33"/>
      <c r="KE375" s="33"/>
      <c r="KF375" s="33"/>
      <c r="KG375" s="33"/>
      <c r="KH375" s="33"/>
      <c r="KI375" s="33"/>
      <c r="KJ375" s="33"/>
      <c r="KK375" s="33"/>
      <c r="KL375" s="33"/>
      <c r="KM375" s="33"/>
      <c r="KN375" s="33"/>
      <c r="KO375" s="33"/>
      <c r="KP375" s="33"/>
      <c r="KQ375" s="33"/>
      <c r="KR375" s="33"/>
      <c r="KS375" s="33"/>
      <c r="KT375" s="33"/>
      <c r="KU375" s="33"/>
      <c r="KV375" s="33"/>
      <c r="KW375" s="33"/>
      <c r="KX375" s="33"/>
      <c r="KY375" s="33"/>
      <c r="KZ375" s="33"/>
      <c r="LA375" s="33"/>
      <c r="LB375" s="33"/>
      <c r="LC375" s="33"/>
      <c r="LD375" s="33"/>
      <c r="LE375" s="33"/>
      <c r="LF375" s="33"/>
      <c r="LG375" s="33"/>
      <c r="LH375" s="33"/>
      <c r="LI375" s="33"/>
      <c r="LJ375" s="33"/>
      <c r="LK375" s="33"/>
      <c r="LL375" s="33"/>
      <c r="LM375" s="33"/>
      <c r="LN375" s="33"/>
      <c r="LO375" s="33"/>
      <c r="LP375" s="33"/>
      <c r="LQ375" s="33"/>
      <c r="LR375" s="33"/>
      <c r="LS375" s="33"/>
      <c r="LT375" s="33"/>
      <c r="LU375" s="33"/>
      <c r="LV375" s="33"/>
      <c r="LW375" s="33"/>
      <c r="LX375" s="33"/>
      <c r="LY375" s="33"/>
      <c r="LZ375" s="33"/>
      <c r="MA375" s="33"/>
      <c r="MB375" s="33"/>
      <c r="MC375" s="33"/>
      <c r="MD375" s="33"/>
      <c r="ME375" s="33"/>
      <c r="MF375" s="33"/>
      <c r="MG375" s="33"/>
      <c r="MH375" s="33"/>
      <c r="MI375" s="33"/>
      <c r="MJ375" s="33"/>
      <c r="MK375" s="33"/>
      <c r="ML375" s="33"/>
      <c r="MM375" s="33"/>
      <c r="MN375" s="33"/>
      <c r="MO375" s="33"/>
      <c r="MP375" s="33"/>
      <c r="MQ375" s="33"/>
      <c r="MR375" s="33"/>
      <c r="MS375" s="33"/>
      <c r="MT375" s="33"/>
      <c r="MU375" s="33"/>
      <c r="MV375" s="33"/>
      <c r="MW375" s="33"/>
      <c r="MX375" s="33"/>
      <c r="MY375" s="33"/>
      <c r="MZ375" s="33"/>
      <c r="NA375" s="33"/>
      <c r="NB375" s="33"/>
      <c r="NC375" s="33"/>
      <c r="ND375" s="33"/>
      <c r="NE375" s="33"/>
      <c r="NF375" s="33"/>
      <c r="NG375" s="33"/>
      <c r="NH375" s="33"/>
      <c r="NI375" s="33"/>
      <c r="NJ375" s="33"/>
      <c r="NK375" s="33"/>
      <c r="NL375" s="33"/>
      <c r="NM375" s="33"/>
      <c r="NN375" s="33"/>
      <c r="NO375" s="33"/>
      <c r="NP375" s="33"/>
      <c r="NQ375" s="33"/>
      <c r="NR375" s="33"/>
      <c r="NS375" s="33"/>
      <c r="NT375" s="33"/>
      <c r="NU375" s="33"/>
      <c r="NV375" s="33"/>
      <c r="NW375" s="33"/>
      <c r="NX375" s="33"/>
      <c r="NY375" s="33"/>
      <c r="NZ375" s="33"/>
      <c r="OA375" s="33"/>
      <c r="OB375" s="33"/>
      <c r="OC375" s="33"/>
      <c r="OD375" s="33"/>
      <c r="OE375" s="33"/>
      <c r="OF375" s="33"/>
      <c r="OG375" s="33"/>
      <c r="OH375" s="33"/>
      <c r="OI375" s="33"/>
      <c r="OJ375" s="33"/>
      <c r="OK375" s="33"/>
      <c r="OL375" s="33"/>
      <c r="OM375" s="33"/>
      <c r="ON375" s="33"/>
      <c r="OO375" s="33"/>
      <c r="OP375" s="33"/>
      <c r="OQ375" s="33"/>
      <c r="OR375" s="33"/>
      <c r="OS375" s="33"/>
      <c r="OT375" s="33"/>
      <c r="OU375" s="33"/>
      <c r="OV375" s="33"/>
      <c r="OW375" s="33"/>
      <c r="OX375" s="33"/>
      <c r="OY375" s="33"/>
      <c r="OZ375" s="33"/>
      <c r="PA375" s="33"/>
      <c r="PB375" s="33"/>
      <c r="PC375" s="33"/>
      <c r="PD375" s="33"/>
      <c r="PE375" s="33"/>
      <c r="PF375" s="33"/>
      <c r="PG375" s="33"/>
      <c r="PH375" s="33"/>
      <c r="PI375" s="33"/>
      <c r="PJ375" s="33"/>
      <c r="PK375" s="33"/>
      <c r="PL375" s="33"/>
      <c r="PM375" s="33"/>
      <c r="PN375" s="33"/>
      <c r="PO375" s="33"/>
      <c r="PP375" s="33"/>
      <c r="PQ375" s="33"/>
      <c r="PR375" s="33"/>
      <c r="PS375" s="33"/>
      <c r="PT375" s="33"/>
      <c r="PU375" s="33"/>
      <c r="PV375" s="33"/>
      <c r="PW375" s="33"/>
      <c r="PX375" s="33"/>
      <c r="PY375" s="33"/>
      <c r="PZ375" s="33"/>
      <c r="QA375" s="33"/>
      <c r="QB375" s="33"/>
      <c r="QC375" s="33"/>
      <c r="QD375" s="33"/>
      <c r="QE375" s="33"/>
      <c r="QF375" s="33"/>
      <c r="QG375" s="33"/>
      <c r="QH375" s="33"/>
      <c r="QI375" s="33"/>
      <c r="QJ375" s="33"/>
      <c r="QK375" s="33"/>
      <c r="QL375" s="33"/>
      <c r="QM375" s="33"/>
      <c r="QN375" s="33"/>
      <c r="QO375" s="33"/>
      <c r="QP375" s="33"/>
      <c r="QQ375" s="33"/>
      <c r="QR375" s="33"/>
      <c r="QS375" s="33"/>
      <c r="QT375" s="33"/>
      <c r="QU375" s="33"/>
      <c r="QV375" s="33"/>
      <c r="QW375" s="33"/>
      <c r="QX375" s="33"/>
      <c r="QY375" s="33"/>
      <c r="QZ375" s="33"/>
      <c r="RA375" s="33"/>
      <c r="RB375" s="33"/>
      <c r="RC375" s="33"/>
      <c r="RD375" s="33"/>
      <c r="RE375" s="33"/>
      <c r="RF375" s="33"/>
      <c r="RG375" s="33"/>
      <c r="RH375" s="33"/>
      <c r="RI375" s="33"/>
      <c r="RJ375" s="33"/>
      <c r="RK375" s="33"/>
      <c r="RL375" s="33"/>
      <c r="RM375" s="33"/>
      <c r="RN375" s="33"/>
      <c r="RO375" s="33"/>
      <c r="RP375" s="33"/>
      <c r="RQ375" s="33"/>
      <c r="RR375" s="33"/>
      <c r="RS375" s="33"/>
      <c r="RT375" s="33"/>
      <c r="RU375" s="33"/>
      <c r="RV375" s="33"/>
      <c r="RW375" s="33"/>
      <c r="RX375" s="33"/>
      <c r="RY375" s="33"/>
      <c r="RZ375" s="33"/>
      <c r="SA375" s="33"/>
      <c r="SB375" s="33"/>
      <c r="SC375" s="33"/>
      <c r="SD375" s="33"/>
      <c r="SE375" s="33"/>
      <c r="SF375" s="33"/>
      <c r="SG375" s="33"/>
      <c r="SH375" s="33"/>
      <c r="SI375" s="33"/>
      <c r="SJ375" s="33"/>
      <c r="SK375" s="33"/>
      <c r="SL375" s="33"/>
      <c r="SM375" s="33"/>
      <c r="SN375" s="33"/>
      <c r="SO375" s="33"/>
      <c r="SP375" s="33"/>
      <c r="SQ375" s="33"/>
      <c r="SR375" s="33"/>
      <c r="SS375" s="33"/>
      <c r="ST375" s="33"/>
      <c r="SU375" s="33"/>
      <c r="SV375" s="33"/>
      <c r="SW375" s="33"/>
      <c r="SX375" s="33"/>
      <c r="SY375" s="33"/>
      <c r="SZ375" s="33"/>
      <c r="TA375" s="33"/>
      <c r="TB375" s="33"/>
      <c r="TC375" s="33"/>
      <c r="TD375" s="33"/>
      <c r="TE375" s="33"/>
    </row>
    <row r="376" spans="1:525" s="34" customFormat="1" ht="20.25" customHeight="1" x14ac:dyDescent="0.25">
      <c r="A376" s="84"/>
      <c r="B376" s="93"/>
      <c r="C376" s="93"/>
      <c r="D376" s="73" t="s">
        <v>410</v>
      </c>
      <c r="E376" s="121">
        <f t="shared" ref="E376:P376" si="221">E144+E301+E247</f>
        <v>0</v>
      </c>
      <c r="F376" s="121">
        <f t="shared" si="221"/>
        <v>0</v>
      </c>
      <c r="G376" s="121">
        <f t="shared" si="221"/>
        <v>0</v>
      </c>
      <c r="H376" s="121">
        <f t="shared" si="221"/>
        <v>0</v>
      </c>
      <c r="I376" s="121">
        <f t="shared" si="221"/>
        <v>0</v>
      </c>
      <c r="J376" s="121">
        <f t="shared" si="221"/>
        <v>92214546</v>
      </c>
      <c r="K376" s="121">
        <f t="shared" si="221"/>
        <v>92214546</v>
      </c>
      <c r="L376" s="121">
        <f t="shared" si="221"/>
        <v>0</v>
      </c>
      <c r="M376" s="121">
        <f t="shared" si="221"/>
        <v>0</v>
      </c>
      <c r="N376" s="121">
        <f t="shared" si="221"/>
        <v>0</v>
      </c>
      <c r="O376" s="121">
        <f t="shared" si="221"/>
        <v>92214546</v>
      </c>
      <c r="P376" s="121">
        <f t="shared" si="221"/>
        <v>92214546</v>
      </c>
      <c r="Q376" s="2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  <c r="HP376" s="33"/>
      <c r="HQ376" s="33"/>
      <c r="HR376" s="33"/>
      <c r="HS376" s="33"/>
      <c r="HT376" s="33"/>
      <c r="HU376" s="33"/>
      <c r="HV376" s="33"/>
      <c r="HW376" s="33"/>
      <c r="HX376" s="33"/>
      <c r="HY376" s="33"/>
      <c r="HZ376" s="33"/>
      <c r="IA376" s="33"/>
      <c r="IB376" s="33"/>
      <c r="IC376" s="33"/>
      <c r="ID376" s="33"/>
      <c r="IE376" s="33"/>
      <c r="IF376" s="33"/>
      <c r="IG376" s="33"/>
      <c r="IH376" s="33"/>
      <c r="II376" s="33"/>
      <c r="IJ376" s="33"/>
      <c r="IK376" s="33"/>
      <c r="IL376" s="33"/>
      <c r="IM376" s="33"/>
      <c r="IN376" s="33"/>
      <c r="IO376" s="33"/>
      <c r="IP376" s="33"/>
      <c r="IQ376" s="33"/>
      <c r="IR376" s="33"/>
      <c r="IS376" s="33"/>
      <c r="IT376" s="33"/>
      <c r="IU376" s="33"/>
      <c r="IV376" s="33"/>
      <c r="IW376" s="33"/>
      <c r="IX376" s="33"/>
      <c r="IY376" s="33"/>
      <c r="IZ376" s="33"/>
      <c r="JA376" s="33"/>
      <c r="JB376" s="33"/>
      <c r="JC376" s="33"/>
      <c r="JD376" s="33"/>
      <c r="JE376" s="33"/>
      <c r="JF376" s="33"/>
      <c r="JG376" s="33"/>
      <c r="JH376" s="33"/>
      <c r="JI376" s="33"/>
      <c r="JJ376" s="33"/>
      <c r="JK376" s="33"/>
      <c r="JL376" s="33"/>
      <c r="JM376" s="33"/>
      <c r="JN376" s="33"/>
      <c r="JO376" s="33"/>
      <c r="JP376" s="33"/>
      <c r="JQ376" s="33"/>
      <c r="JR376" s="33"/>
      <c r="JS376" s="33"/>
      <c r="JT376" s="33"/>
      <c r="JU376" s="33"/>
      <c r="JV376" s="33"/>
      <c r="JW376" s="33"/>
      <c r="JX376" s="33"/>
      <c r="JY376" s="33"/>
      <c r="JZ376" s="33"/>
      <c r="KA376" s="33"/>
      <c r="KB376" s="33"/>
      <c r="KC376" s="33"/>
      <c r="KD376" s="33"/>
      <c r="KE376" s="33"/>
      <c r="KF376" s="33"/>
      <c r="KG376" s="33"/>
      <c r="KH376" s="33"/>
      <c r="KI376" s="33"/>
      <c r="KJ376" s="33"/>
      <c r="KK376" s="33"/>
      <c r="KL376" s="33"/>
      <c r="KM376" s="33"/>
      <c r="KN376" s="33"/>
      <c r="KO376" s="33"/>
      <c r="KP376" s="33"/>
      <c r="KQ376" s="33"/>
      <c r="KR376" s="33"/>
      <c r="KS376" s="33"/>
      <c r="KT376" s="33"/>
      <c r="KU376" s="33"/>
      <c r="KV376" s="33"/>
      <c r="KW376" s="33"/>
      <c r="KX376" s="33"/>
      <c r="KY376" s="33"/>
      <c r="KZ376" s="33"/>
      <c r="LA376" s="33"/>
      <c r="LB376" s="33"/>
      <c r="LC376" s="33"/>
      <c r="LD376" s="33"/>
      <c r="LE376" s="33"/>
      <c r="LF376" s="33"/>
      <c r="LG376" s="33"/>
      <c r="LH376" s="33"/>
      <c r="LI376" s="33"/>
      <c r="LJ376" s="33"/>
      <c r="LK376" s="33"/>
      <c r="LL376" s="33"/>
      <c r="LM376" s="33"/>
      <c r="LN376" s="33"/>
      <c r="LO376" s="33"/>
      <c r="LP376" s="33"/>
      <c r="LQ376" s="33"/>
      <c r="LR376" s="33"/>
      <c r="LS376" s="33"/>
      <c r="LT376" s="33"/>
      <c r="LU376" s="33"/>
      <c r="LV376" s="33"/>
      <c r="LW376" s="33"/>
      <c r="LX376" s="33"/>
      <c r="LY376" s="33"/>
      <c r="LZ376" s="33"/>
      <c r="MA376" s="33"/>
      <c r="MB376" s="33"/>
      <c r="MC376" s="33"/>
      <c r="MD376" s="33"/>
      <c r="ME376" s="33"/>
      <c r="MF376" s="33"/>
      <c r="MG376" s="33"/>
      <c r="MH376" s="33"/>
      <c r="MI376" s="33"/>
      <c r="MJ376" s="33"/>
      <c r="MK376" s="33"/>
      <c r="ML376" s="33"/>
      <c r="MM376" s="33"/>
      <c r="MN376" s="33"/>
      <c r="MO376" s="33"/>
      <c r="MP376" s="33"/>
      <c r="MQ376" s="33"/>
      <c r="MR376" s="33"/>
      <c r="MS376" s="33"/>
      <c r="MT376" s="33"/>
      <c r="MU376" s="33"/>
      <c r="MV376" s="33"/>
      <c r="MW376" s="33"/>
      <c r="MX376" s="33"/>
      <c r="MY376" s="33"/>
      <c r="MZ376" s="33"/>
      <c r="NA376" s="33"/>
      <c r="NB376" s="33"/>
      <c r="NC376" s="33"/>
      <c r="ND376" s="33"/>
      <c r="NE376" s="33"/>
      <c r="NF376" s="33"/>
      <c r="NG376" s="33"/>
      <c r="NH376" s="33"/>
      <c r="NI376" s="33"/>
      <c r="NJ376" s="33"/>
      <c r="NK376" s="33"/>
      <c r="NL376" s="33"/>
      <c r="NM376" s="33"/>
      <c r="NN376" s="33"/>
      <c r="NO376" s="33"/>
      <c r="NP376" s="33"/>
      <c r="NQ376" s="33"/>
      <c r="NR376" s="33"/>
      <c r="NS376" s="33"/>
      <c r="NT376" s="33"/>
      <c r="NU376" s="33"/>
      <c r="NV376" s="33"/>
      <c r="NW376" s="33"/>
      <c r="NX376" s="33"/>
      <c r="NY376" s="33"/>
      <c r="NZ376" s="33"/>
      <c r="OA376" s="33"/>
      <c r="OB376" s="33"/>
      <c r="OC376" s="33"/>
      <c r="OD376" s="33"/>
      <c r="OE376" s="33"/>
      <c r="OF376" s="33"/>
      <c r="OG376" s="33"/>
      <c r="OH376" s="33"/>
      <c r="OI376" s="33"/>
      <c r="OJ376" s="33"/>
      <c r="OK376" s="33"/>
      <c r="OL376" s="33"/>
      <c r="OM376" s="33"/>
      <c r="ON376" s="33"/>
      <c r="OO376" s="33"/>
      <c r="OP376" s="33"/>
      <c r="OQ376" s="33"/>
      <c r="OR376" s="33"/>
      <c r="OS376" s="33"/>
      <c r="OT376" s="33"/>
      <c r="OU376" s="33"/>
      <c r="OV376" s="33"/>
      <c r="OW376" s="33"/>
      <c r="OX376" s="33"/>
      <c r="OY376" s="33"/>
      <c r="OZ376" s="33"/>
      <c r="PA376" s="33"/>
      <c r="PB376" s="33"/>
      <c r="PC376" s="33"/>
      <c r="PD376" s="33"/>
      <c r="PE376" s="33"/>
      <c r="PF376" s="33"/>
      <c r="PG376" s="33"/>
      <c r="PH376" s="33"/>
      <c r="PI376" s="33"/>
      <c r="PJ376" s="33"/>
      <c r="PK376" s="33"/>
      <c r="PL376" s="33"/>
      <c r="PM376" s="33"/>
      <c r="PN376" s="33"/>
      <c r="PO376" s="33"/>
      <c r="PP376" s="33"/>
      <c r="PQ376" s="33"/>
      <c r="PR376" s="33"/>
      <c r="PS376" s="33"/>
      <c r="PT376" s="33"/>
      <c r="PU376" s="33"/>
      <c r="PV376" s="33"/>
      <c r="PW376" s="33"/>
      <c r="PX376" s="33"/>
      <c r="PY376" s="33"/>
      <c r="PZ376" s="33"/>
      <c r="QA376" s="33"/>
      <c r="QB376" s="33"/>
      <c r="QC376" s="33"/>
      <c r="QD376" s="33"/>
      <c r="QE376" s="33"/>
      <c r="QF376" s="33"/>
      <c r="QG376" s="33"/>
      <c r="QH376" s="33"/>
      <c r="QI376" s="33"/>
      <c r="QJ376" s="33"/>
      <c r="QK376" s="33"/>
      <c r="QL376" s="33"/>
      <c r="QM376" s="33"/>
      <c r="QN376" s="33"/>
      <c r="QO376" s="33"/>
      <c r="QP376" s="33"/>
      <c r="QQ376" s="33"/>
      <c r="QR376" s="33"/>
      <c r="QS376" s="33"/>
      <c r="QT376" s="33"/>
      <c r="QU376" s="33"/>
      <c r="QV376" s="33"/>
      <c r="QW376" s="33"/>
      <c r="QX376" s="33"/>
      <c r="QY376" s="33"/>
      <c r="QZ376" s="33"/>
      <c r="RA376" s="33"/>
      <c r="RB376" s="33"/>
      <c r="RC376" s="33"/>
      <c r="RD376" s="33"/>
      <c r="RE376" s="33"/>
      <c r="RF376" s="33"/>
      <c r="RG376" s="33"/>
      <c r="RH376" s="33"/>
      <c r="RI376" s="33"/>
      <c r="RJ376" s="33"/>
      <c r="RK376" s="33"/>
      <c r="RL376" s="33"/>
      <c r="RM376" s="33"/>
      <c r="RN376" s="33"/>
      <c r="RO376" s="33"/>
      <c r="RP376" s="33"/>
      <c r="RQ376" s="33"/>
      <c r="RR376" s="33"/>
      <c r="RS376" s="33"/>
      <c r="RT376" s="33"/>
      <c r="RU376" s="33"/>
      <c r="RV376" s="33"/>
      <c r="RW376" s="33"/>
      <c r="RX376" s="33"/>
      <c r="RY376" s="33"/>
      <c r="RZ376" s="33"/>
      <c r="SA376" s="33"/>
      <c r="SB376" s="33"/>
      <c r="SC376" s="33"/>
      <c r="SD376" s="33"/>
      <c r="SE376" s="33"/>
      <c r="SF376" s="33"/>
      <c r="SG376" s="33"/>
      <c r="SH376" s="33"/>
      <c r="SI376" s="33"/>
      <c r="SJ376" s="33"/>
      <c r="SK376" s="33"/>
      <c r="SL376" s="33"/>
      <c r="SM376" s="33"/>
      <c r="SN376" s="33"/>
      <c r="SO376" s="33"/>
      <c r="SP376" s="33"/>
      <c r="SQ376" s="33"/>
      <c r="SR376" s="33"/>
      <c r="SS376" s="33"/>
      <c r="ST376" s="33"/>
      <c r="SU376" s="33"/>
      <c r="SV376" s="33"/>
      <c r="SW376" s="33"/>
      <c r="SX376" s="33"/>
      <c r="SY376" s="33"/>
      <c r="SZ376" s="33"/>
      <c r="TA376" s="33"/>
      <c r="TB376" s="33"/>
      <c r="TC376" s="33"/>
      <c r="TD376" s="33"/>
      <c r="TE376" s="33"/>
    </row>
    <row r="377" spans="1:525" s="34" customFormat="1" ht="20.25" customHeight="1" x14ac:dyDescent="0.25">
      <c r="A377" s="84"/>
      <c r="B377" s="93"/>
      <c r="C377" s="93"/>
      <c r="D377" s="73" t="s">
        <v>686</v>
      </c>
      <c r="E377" s="121">
        <f>E145</f>
        <v>0</v>
      </c>
      <c r="F377" s="121">
        <f t="shared" ref="F377:P377" si="222">F145</f>
        <v>0</v>
      </c>
      <c r="G377" s="121">
        <f t="shared" si="222"/>
        <v>0</v>
      </c>
      <c r="H377" s="121">
        <f t="shared" si="222"/>
        <v>0</v>
      </c>
      <c r="I377" s="121">
        <f t="shared" si="222"/>
        <v>0</v>
      </c>
      <c r="J377" s="121">
        <f t="shared" si="222"/>
        <v>4200000</v>
      </c>
      <c r="K377" s="121">
        <f t="shared" si="222"/>
        <v>0</v>
      </c>
      <c r="L377" s="121">
        <f t="shared" si="222"/>
        <v>0</v>
      </c>
      <c r="M377" s="121">
        <f t="shared" si="222"/>
        <v>0</v>
      </c>
      <c r="N377" s="121">
        <f t="shared" si="222"/>
        <v>0</v>
      </c>
      <c r="O377" s="121">
        <f t="shared" si="222"/>
        <v>4200000</v>
      </c>
      <c r="P377" s="121">
        <f t="shared" si="222"/>
        <v>4200000</v>
      </c>
      <c r="Q377" s="2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  <c r="IW377" s="33"/>
      <c r="IX377" s="33"/>
      <c r="IY377" s="33"/>
      <c r="IZ377" s="33"/>
      <c r="JA377" s="33"/>
      <c r="JB377" s="33"/>
      <c r="JC377" s="33"/>
      <c r="JD377" s="33"/>
      <c r="JE377" s="33"/>
      <c r="JF377" s="33"/>
      <c r="JG377" s="33"/>
      <c r="JH377" s="33"/>
      <c r="JI377" s="33"/>
      <c r="JJ377" s="33"/>
      <c r="JK377" s="33"/>
      <c r="JL377" s="33"/>
      <c r="JM377" s="33"/>
      <c r="JN377" s="33"/>
      <c r="JO377" s="33"/>
      <c r="JP377" s="33"/>
      <c r="JQ377" s="33"/>
      <c r="JR377" s="33"/>
      <c r="JS377" s="33"/>
      <c r="JT377" s="33"/>
      <c r="JU377" s="33"/>
      <c r="JV377" s="33"/>
      <c r="JW377" s="33"/>
      <c r="JX377" s="33"/>
      <c r="JY377" s="33"/>
      <c r="JZ377" s="33"/>
      <c r="KA377" s="33"/>
      <c r="KB377" s="33"/>
      <c r="KC377" s="33"/>
      <c r="KD377" s="33"/>
      <c r="KE377" s="33"/>
      <c r="KF377" s="33"/>
      <c r="KG377" s="33"/>
      <c r="KH377" s="33"/>
      <c r="KI377" s="33"/>
      <c r="KJ377" s="33"/>
      <c r="KK377" s="33"/>
      <c r="KL377" s="33"/>
      <c r="KM377" s="33"/>
      <c r="KN377" s="33"/>
      <c r="KO377" s="33"/>
      <c r="KP377" s="33"/>
      <c r="KQ377" s="33"/>
      <c r="KR377" s="33"/>
      <c r="KS377" s="33"/>
      <c r="KT377" s="33"/>
      <c r="KU377" s="33"/>
      <c r="KV377" s="33"/>
      <c r="KW377" s="33"/>
      <c r="KX377" s="33"/>
      <c r="KY377" s="33"/>
      <c r="KZ377" s="33"/>
      <c r="LA377" s="33"/>
      <c r="LB377" s="33"/>
      <c r="LC377" s="33"/>
      <c r="LD377" s="33"/>
      <c r="LE377" s="33"/>
      <c r="LF377" s="33"/>
      <c r="LG377" s="33"/>
      <c r="LH377" s="33"/>
      <c r="LI377" s="33"/>
      <c r="LJ377" s="33"/>
      <c r="LK377" s="33"/>
      <c r="LL377" s="33"/>
      <c r="LM377" s="33"/>
      <c r="LN377" s="33"/>
      <c r="LO377" s="33"/>
      <c r="LP377" s="33"/>
      <c r="LQ377" s="33"/>
      <c r="LR377" s="33"/>
      <c r="LS377" s="33"/>
      <c r="LT377" s="33"/>
      <c r="LU377" s="33"/>
      <c r="LV377" s="33"/>
      <c r="LW377" s="33"/>
      <c r="LX377" s="33"/>
      <c r="LY377" s="33"/>
      <c r="LZ377" s="33"/>
      <c r="MA377" s="33"/>
      <c r="MB377" s="33"/>
      <c r="MC377" s="33"/>
      <c r="MD377" s="33"/>
      <c r="ME377" s="33"/>
      <c r="MF377" s="33"/>
      <c r="MG377" s="33"/>
      <c r="MH377" s="33"/>
      <c r="MI377" s="33"/>
      <c r="MJ377" s="33"/>
      <c r="MK377" s="33"/>
      <c r="ML377" s="33"/>
      <c r="MM377" s="33"/>
      <c r="MN377" s="33"/>
      <c r="MO377" s="33"/>
      <c r="MP377" s="33"/>
      <c r="MQ377" s="33"/>
      <c r="MR377" s="33"/>
      <c r="MS377" s="33"/>
      <c r="MT377" s="33"/>
      <c r="MU377" s="33"/>
      <c r="MV377" s="33"/>
      <c r="MW377" s="33"/>
      <c r="MX377" s="33"/>
      <c r="MY377" s="33"/>
      <c r="MZ377" s="33"/>
      <c r="NA377" s="33"/>
      <c r="NB377" s="33"/>
      <c r="NC377" s="33"/>
      <c r="ND377" s="33"/>
      <c r="NE377" s="33"/>
      <c r="NF377" s="33"/>
      <c r="NG377" s="33"/>
      <c r="NH377" s="33"/>
      <c r="NI377" s="33"/>
      <c r="NJ377" s="33"/>
      <c r="NK377" s="33"/>
      <c r="NL377" s="33"/>
      <c r="NM377" s="33"/>
      <c r="NN377" s="33"/>
      <c r="NO377" s="33"/>
      <c r="NP377" s="33"/>
      <c r="NQ377" s="33"/>
      <c r="NR377" s="33"/>
      <c r="NS377" s="33"/>
      <c r="NT377" s="33"/>
      <c r="NU377" s="33"/>
      <c r="NV377" s="33"/>
      <c r="NW377" s="33"/>
      <c r="NX377" s="33"/>
      <c r="NY377" s="33"/>
      <c r="NZ377" s="33"/>
      <c r="OA377" s="33"/>
      <c r="OB377" s="33"/>
      <c r="OC377" s="33"/>
      <c r="OD377" s="33"/>
      <c r="OE377" s="33"/>
      <c r="OF377" s="33"/>
      <c r="OG377" s="33"/>
      <c r="OH377" s="33"/>
      <c r="OI377" s="33"/>
      <c r="OJ377" s="33"/>
      <c r="OK377" s="33"/>
      <c r="OL377" s="33"/>
      <c r="OM377" s="33"/>
      <c r="ON377" s="33"/>
      <c r="OO377" s="33"/>
      <c r="OP377" s="33"/>
      <c r="OQ377" s="33"/>
      <c r="OR377" s="33"/>
      <c r="OS377" s="33"/>
      <c r="OT377" s="33"/>
      <c r="OU377" s="33"/>
      <c r="OV377" s="33"/>
      <c r="OW377" s="33"/>
      <c r="OX377" s="33"/>
      <c r="OY377" s="33"/>
      <c r="OZ377" s="33"/>
      <c r="PA377" s="33"/>
      <c r="PB377" s="33"/>
      <c r="PC377" s="33"/>
      <c r="PD377" s="33"/>
      <c r="PE377" s="33"/>
      <c r="PF377" s="33"/>
      <c r="PG377" s="33"/>
      <c r="PH377" s="33"/>
      <c r="PI377" s="33"/>
      <c r="PJ377" s="33"/>
      <c r="PK377" s="33"/>
      <c r="PL377" s="33"/>
      <c r="PM377" s="33"/>
      <c r="PN377" s="33"/>
      <c r="PO377" s="33"/>
      <c r="PP377" s="33"/>
      <c r="PQ377" s="33"/>
      <c r="PR377" s="33"/>
      <c r="PS377" s="33"/>
      <c r="PT377" s="33"/>
      <c r="PU377" s="33"/>
      <c r="PV377" s="33"/>
      <c r="PW377" s="33"/>
      <c r="PX377" s="33"/>
      <c r="PY377" s="33"/>
      <c r="PZ377" s="33"/>
      <c r="QA377" s="33"/>
      <c r="QB377" s="33"/>
      <c r="QC377" s="33"/>
      <c r="QD377" s="33"/>
      <c r="QE377" s="33"/>
      <c r="QF377" s="33"/>
      <c r="QG377" s="33"/>
      <c r="QH377" s="33"/>
      <c r="QI377" s="33"/>
      <c r="QJ377" s="33"/>
      <c r="QK377" s="33"/>
      <c r="QL377" s="33"/>
      <c r="QM377" s="33"/>
      <c r="QN377" s="33"/>
      <c r="QO377" s="33"/>
      <c r="QP377" s="33"/>
      <c r="QQ377" s="33"/>
      <c r="QR377" s="33"/>
      <c r="QS377" s="33"/>
      <c r="QT377" s="33"/>
      <c r="QU377" s="33"/>
      <c r="QV377" s="33"/>
      <c r="QW377" s="33"/>
      <c r="QX377" s="33"/>
      <c r="QY377" s="33"/>
      <c r="QZ377" s="33"/>
      <c r="RA377" s="33"/>
      <c r="RB377" s="33"/>
      <c r="RC377" s="33"/>
      <c r="RD377" s="33"/>
      <c r="RE377" s="33"/>
      <c r="RF377" s="33"/>
      <c r="RG377" s="33"/>
      <c r="RH377" s="33"/>
      <c r="RI377" s="33"/>
      <c r="RJ377" s="33"/>
      <c r="RK377" s="33"/>
      <c r="RL377" s="33"/>
      <c r="RM377" s="33"/>
      <c r="RN377" s="33"/>
      <c r="RO377" s="33"/>
      <c r="RP377" s="33"/>
      <c r="RQ377" s="33"/>
      <c r="RR377" s="33"/>
      <c r="RS377" s="33"/>
      <c r="RT377" s="33"/>
      <c r="RU377" s="33"/>
      <c r="RV377" s="33"/>
      <c r="RW377" s="33"/>
      <c r="RX377" s="33"/>
      <c r="RY377" s="33"/>
      <c r="RZ377" s="33"/>
      <c r="SA377" s="33"/>
      <c r="SB377" s="33"/>
      <c r="SC377" s="33"/>
      <c r="SD377" s="33"/>
      <c r="SE377" s="33"/>
      <c r="SF377" s="33"/>
      <c r="SG377" s="33"/>
      <c r="SH377" s="33"/>
      <c r="SI377" s="33"/>
      <c r="SJ377" s="33"/>
      <c r="SK377" s="33"/>
      <c r="SL377" s="33"/>
      <c r="SM377" s="33"/>
      <c r="SN377" s="33"/>
      <c r="SO377" s="33"/>
      <c r="SP377" s="33"/>
      <c r="SQ377" s="33"/>
      <c r="SR377" s="33"/>
      <c r="SS377" s="33"/>
      <c r="ST377" s="33"/>
      <c r="SU377" s="33"/>
      <c r="SV377" s="33"/>
      <c r="SW377" s="33"/>
      <c r="SX377" s="33"/>
      <c r="SY377" s="33"/>
      <c r="SZ377" s="33"/>
      <c r="TA377" s="33"/>
      <c r="TB377" s="33"/>
      <c r="TC377" s="33"/>
      <c r="TD377" s="33"/>
      <c r="TE377" s="33"/>
    </row>
    <row r="378" spans="1:525" s="179" customFormat="1" ht="24" hidden="1" customHeight="1" x14ac:dyDescent="0.25">
      <c r="A378" s="84"/>
      <c r="B378" s="93"/>
      <c r="C378" s="93"/>
      <c r="D378" s="73" t="s">
        <v>650</v>
      </c>
      <c r="E378" s="121">
        <f>E373-E374-E375-E376</f>
        <v>2361140224</v>
      </c>
      <c r="F378" s="121"/>
      <c r="G378" s="121"/>
      <c r="H378" s="121"/>
      <c r="I378" s="121"/>
      <c r="J378" s="121">
        <f>J373-J374-J375-J376-J391-J392-J393-J394-J396</f>
        <v>287969534</v>
      </c>
      <c r="K378" s="121">
        <f>K373-K374-K375-K376-K391-K392-K393-K394-K396</f>
        <v>288006944</v>
      </c>
      <c r="L378" s="121"/>
      <c r="M378" s="121"/>
      <c r="N378" s="121"/>
      <c r="O378" s="121"/>
      <c r="P378" s="121">
        <f t="shared" ref="P378" si="223">P373-P374-P375-P376</f>
        <v>2756545915</v>
      </c>
      <c r="Q378" s="233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BE378" s="178"/>
      <c r="BF378" s="178"/>
      <c r="BG378" s="178"/>
      <c r="BH378" s="178"/>
      <c r="BI378" s="178"/>
      <c r="BJ378" s="178"/>
      <c r="BK378" s="178"/>
      <c r="BL378" s="178"/>
      <c r="BM378" s="178"/>
      <c r="BN378" s="178"/>
      <c r="BO378" s="178"/>
      <c r="BP378" s="178"/>
      <c r="BQ378" s="178"/>
      <c r="BR378" s="178"/>
      <c r="BS378" s="178"/>
      <c r="BT378" s="178"/>
      <c r="BU378" s="178"/>
      <c r="BV378" s="178"/>
      <c r="BW378" s="178"/>
      <c r="BX378" s="178"/>
      <c r="BY378" s="178"/>
      <c r="BZ378" s="178"/>
      <c r="CA378" s="178"/>
      <c r="CB378" s="178"/>
      <c r="CC378" s="178"/>
      <c r="CD378" s="178"/>
      <c r="CE378" s="178"/>
      <c r="CF378" s="178"/>
      <c r="CG378" s="178"/>
      <c r="CH378" s="178"/>
      <c r="CI378" s="178"/>
      <c r="CJ378" s="178"/>
      <c r="CK378" s="178"/>
      <c r="CL378" s="178"/>
      <c r="CM378" s="178"/>
      <c r="CN378" s="178"/>
      <c r="CO378" s="178"/>
      <c r="CP378" s="178"/>
      <c r="CQ378" s="178"/>
      <c r="CR378" s="178"/>
      <c r="CS378" s="178"/>
      <c r="CT378" s="178"/>
      <c r="CU378" s="178"/>
      <c r="CV378" s="178"/>
      <c r="CW378" s="178"/>
      <c r="CX378" s="178"/>
      <c r="CY378" s="178"/>
      <c r="CZ378" s="178"/>
      <c r="DA378" s="178"/>
      <c r="DB378" s="178"/>
      <c r="DC378" s="178"/>
      <c r="DD378" s="178"/>
      <c r="DE378" s="178"/>
      <c r="DF378" s="178"/>
      <c r="DG378" s="178"/>
      <c r="DH378" s="178"/>
      <c r="DI378" s="178"/>
      <c r="DJ378" s="178"/>
      <c r="DK378" s="178"/>
      <c r="DL378" s="178"/>
      <c r="DM378" s="178"/>
      <c r="DN378" s="178"/>
      <c r="DO378" s="178"/>
      <c r="DP378" s="178"/>
      <c r="DQ378" s="178"/>
      <c r="DR378" s="178"/>
      <c r="DS378" s="178"/>
      <c r="DT378" s="178"/>
      <c r="DU378" s="178"/>
      <c r="DV378" s="178"/>
      <c r="DW378" s="178"/>
      <c r="DX378" s="178"/>
      <c r="DY378" s="178"/>
      <c r="DZ378" s="178"/>
      <c r="EA378" s="178"/>
      <c r="EB378" s="178"/>
      <c r="EC378" s="178"/>
      <c r="ED378" s="178"/>
      <c r="EE378" s="178"/>
      <c r="EF378" s="178"/>
      <c r="EG378" s="178"/>
      <c r="EH378" s="178"/>
      <c r="EI378" s="178"/>
      <c r="EJ378" s="178"/>
      <c r="EK378" s="178"/>
      <c r="EL378" s="178"/>
      <c r="EM378" s="178"/>
      <c r="EN378" s="178"/>
      <c r="EO378" s="178"/>
      <c r="EP378" s="178"/>
      <c r="EQ378" s="178"/>
      <c r="ER378" s="178"/>
      <c r="ES378" s="178"/>
      <c r="ET378" s="178"/>
      <c r="EU378" s="178"/>
      <c r="EV378" s="178"/>
      <c r="EW378" s="178"/>
      <c r="EX378" s="178"/>
      <c r="EY378" s="178"/>
      <c r="EZ378" s="178"/>
      <c r="FA378" s="178"/>
      <c r="FB378" s="178"/>
      <c r="FC378" s="178"/>
      <c r="FD378" s="178"/>
      <c r="FE378" s="178"/>
      <c r="FF378" s="178"/>
      <c r="FG378" s="178"/>
      <c r="FH378" s="178"/>
      <c r="FI378" s="178"/>
      <c r="FJ378" s="178"/>
      <c r="FK378" s="178"/>
      <c r="FL378" s="178"/>
      <c r="FM378" s="178"/>
      <c r="FN378" s="178"/>
      <c r="FO378" s="178"/>
      <c r="FP378" s="178"/>
      <c r="FQ378" s="178"/>
      <c r="FR378" s="178"/>
      <c r="FS378" s="178"/>
      <c r="FT378" s="178"/>
      <c r="FU378" s="178"/>
      <c r="FV378" s="178"/>
      <c r="FW378" s="178"/>
      <c r="FX378" s="178"/>
      <c r="FY378" s="178"/>
      <c r="FZ378" s="178"/>
      <c r="GA378" s="178"/>
      <c r="GB378" s="178"/>
      <c r="GC378" s="178"/>
      <c r="GD378" s="178"/>
      <c r="GE378" s="178"/>
      <c r="GF378" s="178"/>
      <c r="GG378" s="178"/>
      <c r="GH378" s="178"/>
      <c r="GI378" s="178"/>
      <c r="GJ378" s="178"/>
      <c r="GK378" s="178"/>
      <c r="GL378" s="178"/>
      <c r="GM378" s="178"/>
      <c r="GN378" s="178"/>
      <c r="GO378" s="178"/>
      <c r="GP378" s="178"/>
      <c r="GQ378" s="178"/>
      <c r="GR378" s="178"/>
      <c r="GS378" s="178"/>
      <c r="GT378" s="178"/>
      <c r="GU378" s="178"/>
      <c r="GV378" s="178"/>
      <c r="GW378" s="178"/>
      <c r="GX378" s="178"/>
      <c r="GY378" s="178"/>
      <c r="GZ378" s="178"/>
      <c r="HA378" s="178"/>
      <c r="HB378" s="178"/>
      <c r="HC378" s="178"/>
      <c r="HD378" s="178"/>
      <c r="HE378" s="178"/>
      <c r="HF378" s="178"/>
      <c r="HG378" s="178"/>
      <c r="HH378" s="178"/>
      <c r="HI378" s="178"/>
      <c r="HJ378" s="178"/>
      <c r="HK378" s="178"/>
      <c r="HL378" s="178"/>
      <c r="HM378" s="178"/>
      <c r="HN378" s="178"/>
      <c r="HO378" s="178"/>
      <c r="HP378" s="178"/>
      <c r="HQ378" s="178"/>
      <c r="HR378" s="178"/>
      <c r="HS378" s="178"/>
      <c r="HT378" s="178"/>
      <c r="HU378" s="178"/>
      <c r="HV378" s="178"/>
      <c r="HW378" s="178"/>
      <c r="HX378" s="178"/>
      <c r="HY378" s="178"/>
      <c r="HZ378" s="178"/>
      <c r="IA378" s="178"/>
      <c r="IB378" s="178"/>
      <c r="IC378" s="178"/>
      <c r="ID378" s="178"/>
      <c r="IE378" s="178"/>
      <c r="IF378" s="178"/>
      <c r="IG378" s="178"/>
      <c r="IH378" s="178"/>
      <c r="II378" s="178"/>
      <c r="IJ378" s="178"/>
      <c r="IK378" s="178"/>
      <c r="IL378" s="178"/>
      <c r="IM378" s="178"/>
      <c r="IN378" s="178"/>
      <c r="IO378" s="178"/>
      <c r="IP378" s="178"/>
      <c r="IQ378" s="178"/>
      <c r="IR378" s="178"/>
      <c r="IS378" s="178"/>
      <c r="IT378" s="178"/>
      <c r="IU378" s="178"/>
      <c r="IV378" s="178"/>
      <c r="IW378" s="178"/>
      <c r="IX378" s="178"/>
      <c r="IY378" s="178"/>
      <c r="IZ378" s="178"/>
      <c r="JA378" s="178"/>
      <c r="JB378" s="178"/>
      <c r="JC378" s="178"/>
      <c r="JD378" s="178"/>
      <c r="JE378" s="178"/>
      <c r="JF378" s="178"/>
      <c r="JG378" s="178"/>
      <c r="JH378" s="178"/>
      <c r="JI378" s="178"/>
      <c r="JJ378" s="178"/>
      <c r="JK378" s="178"/>
      <c r="JL378" s="178"/>
      <c r="JM378" s="178"/>
      <c r="JN378" s="178"/>
      <c r="JO378" s="178"/>
      <c r="JP378" s="178"/>
      <c r="JQ378" s="178"/>
      <c r="JR378" s="178"/>
      <c r="JS378" s="178"/>
      <c r="JT378" s="178"/>
      <c r="JU378" s="178"/>
      <c r="JV378" s="178"/>
      <c r="JW378" s="178"/>
      <c r="JX378" s="178"/>
      <c r="JY378" s="178"/>
      <c r="JZ378" s="178"/>
      <c r="KA378" s="178"/>
      <c r="KB378" s="178"/>
      <c r="KC378" s="178"/>
      <c r="KD378" s="178"/>
      <c r="KE378" s="178"/>
      <c r="KF378" s="178"/>
      <c r="KG378" s="178"/>
      <c r="KH378" s="178"/>
      <c r="KI378" s="178"/>
      <c r="KJ378" s="178"/>
      <c r="KK378" s="178"/>
      <c r="KL378" s="178"/>
      <c r="KM378" s="178"/>
      <c r="KN378" s="178"/>
      <c r="KO378" s="178"/>
      <c r="KP378" s="178"/>
      <c r="KQ378" s="178"/>
      <c r="KR378" s="178"/>
      <c r="KS378" s="178"/>
      <c r="KT378" s="178"/>
      <c r="KU378" s="178"/>
      <c r="KV378" s="178"/>
      <c r="KW378" s="178"/>
      <c r="KX378" s="178"/>
      <c r="KY378" s="178"/>
      <c r="KZ378" s="178"/>
      <c r="LA378" s="178"/>
      <c r="LB378" s="178"/>
      <c r="LC378" s="178"/>
      <c r="LD378" s="178"/>
      <c r="LE378" s="178"/>
      <c r="LF378" s="178"/>
      <c r="LG378" s="178"/>
      <c r="LH378" s="178"/>
      <c r="LI378" s="178"/>
      <c r="LJ378" s="178"/>
      <c r="LK378" s="178"/>
      <c r="LL378" s="178"/>
      <c r="LM378" s="178"/>
      <c r="LN378" s="178"/>
      <c r="LO378" s="178"/>
      <c r="LP378" s="178"/>
      <c r="LQ378" s="178"/>
      <c r="LR378" s="178"/>
      <c r="LS378" s="178"/>
      <c r="LT378" s="178"/>
      <c r="LU378" s="178"/>
      <c r="LV378" s="178"/>
      <c r="LW378" s="178"/>
      <c r="LX378" s="178"/>
      <c r="LY378" s="178"/>
      <c r="LZ378" s="178"/>
      <c r="MA378" s="178"/>
      <c r="MB378" s="178"/>
      <c r="MC378" s="178"/>
      <c r="MD378" s="178"/>
      <c r="ME378" s="178"/>
      <c r="MF378" s="178"/>
      <c r="MG378" s="178"/>
      <c r="MH378" s="178"/>
      <c r="MI378" s="178"/>
      <c r="MJ378" s="178"/>
      <c r="MK378" s="178"/>
      <c r="ML378" s="178"/>
      <c r="MM378" s="178"/>
      <c r="MN378" s="178"/>
      <c r="MO378" s="178"/>
      <c r="MP378" s="178"/>
      <c r="MQ378" s="178"/>
      <c r="MR378" s="178"/>
      <c r="MS378" s="178"/>
      <c r="MT378" s="178"/>
      <c r="MU378" s="178"/>
      <c r="MV378" s="178"/>
      <c r="MW378" s="178"/>
      <c r="MX378" s="178"/>
      <c r="MY378" s="178"/>
      <c r="MZ378" s="178"/>
      <c r="NA378" s="178"/>
      <c r="NB378" s="178"/>
      <c r="NC378" s="178"/>
      <c r="ND378" s="178"/>
      <c r="NE378" s="178"/>
      <c r="NF378" s="178"/>
      <c r="NG378" s="178"/>
      <c r="NH378" s="178"/>
      <c r="NI378" s="178"/>
      <c r="NJ378" s="178"/>
      <c r="NK378" s="178"/>
      <c r="NL378" s="178"/>
      <c r="NM378" s="178"/>
      <c r="NN378" s="178"/>
      <c r="NO378" s="178"/>
      <c r="NP378" s="178"/>
      <c r="NQ378" s="178"/>
      <c r="NR378" s="178"/>
      <c r="NS378" s="178"/>
      <c r="NT378" s="178"/>
      <c r="NU378" s="178"/>
      <c r="NV378" s="178"/>
      <c r="NW378" s="178"/>
      <c r="NX378" s="178"/>
      <c r="NY378" s="178"/>
      <c r="NZ378" s="178"/>
      <c r="OA378" s="178"/>
      <c r="OB378" s="178"/>
      <c r="OC378" s="178"/>
      <c r="OD378" s="178"/>
      <c r="OE378" s="178"/>
      <c r="OF378" s="178"/>
      <c r="OG378" s="178"/>
      <c r="OH378" s="178"/>
      <c r="OI378" s="178"/>
      <c r="OJ378" s="178"/>
      <c r="OK378" s="178"/>
      <c r="OL378" s="178"/>
      <c r="OM378" s="178"/>
      <c r="ON378" s="178"/>
      <c r="OO378" s="178"/>
      <c r="OP378" s="178"/>
      <c r="OQ378" s="178"/>
      <c r="OR378" s="178"/>
      <c r="OS378" s="178"/>
      <c r="OT378" s="178"/>
      <c r="OU378" s="178"/>
      <c r="OV378" s="178"/>
      <c r="OW378" s="178"/>
      <c r="OX378" s="178"/>
      <c r="OY378" s="178"/>
      <c r="OZ378" s="178"/>
      <c r="PA378" s="178"/>
      <c r="PB378" s="178"/>
      <c r="PC378" s="178"/>
      <c r="PD378" s="178"/>
      <c r="PE378" s="178"/>
      <c r="PF378" s="178"/>
      <c r="PG378" s="178"/>
      <c r="PH378" s="178"/>
      <c r="PI378" s="178"/>
      <c r="PJ378" s="178"/>
      <c r="PK378" s="178"/>
      <c r="PL378" s="178"/>
      <c r="PM378" s="178"/>
      <c r="PN378" s="178"/>
      <c r="PO378" s="178"/>
      <c r="PP378" s="178"/>
      <c r="PQ378" s="178"/>
      <c r="PR378" s="178"/>
      <c r="PS378" s="178"/>
      <c r="PT378" s="178"/>
      <c r="PU378" s="178"/>
      <c r="PV378" s="178"/>
      <c r="PW378" s="178"/>
      <c r="PX378" s="178"/>
      <c r="PY378" s="178"/>
      <c r="PZ378" s="178"/>
      <c r="QA378" s="178"/>
      <c r="QB378" s="178"/>
      <c r="QC378" s="178"/>
      <c r="QD378" s="178"/>
      <c r="QE378" s="178"/>
      <c r="QF378" s="178"/>
      <c r="QG378" s="178"/>
      <c r="QH378" s="178"/>
      <c r="QI378" s="178"/>
      <c r="QJ378" s="178"/>
      <c r="QK378" s="178"/>
      <c r="QL378" s="178"/>
      <c r="QM378" s="178"/>
      <c r="QN378" s="178"/>
      <c r="QO378" s="178"/>
      <c r="QP378" s="178"/>
      <c r="QQ378" s="178"/>
      <c r="QR378" s="178"/>
      <c r="QS378" s="178"/>
      <c r="QT378" s="178"/>
      <c r="QU378" s="178"/>
      <c r="QV378" s="178"/>
      <c r="QW378" s="178"/>
      <c r="QX378" s="178"/>
      <c r="QY378" s="178"/>
      <c r="QZ378" s="178"/>
      <c r="RA378" s="178"/>
      <c r="RB378" s="178"/>
      <c r="RC378" s="178"/>
      <c r="RD378" s="178"/>
      <c r="RE378" s="178"/>
      <c r="RF378" s="178"/>
      <c r="RG378" s="178"/>
      <c r="RH378" s="178"/>
      <c r="RI378" s="178"/>
      <c r="RJ378" s="178"/>
      <c r="RK378" s="178"/>
      <c r="RL378" s="178"/>
      <c r="RM378" s="178"/>
      <c r="RN378" s="178"/>
      <c r="RO378" s="178"/>
      <c r="RP378" s="178"/>
      <c r="RQ378" s="178"/>
      <c r="RR378" s="178"/>
      <c r="RS378" s="178"/>
      <c r="RT378" s="178"/>
      <c r="RU378" s="178"/>
      <c r="RV378" s="178"/>
      <c r="RW378" s="178"/>
      <c r="RX378" s="178"/>
      <c r="RY378" s="178"/>
      <c r="RZ378" s="178"/>
      <c r="SA378" s="178"/>
      <c r="SB378" s="178"/>
      <c r="SC378" s="178"/>
      <c r="SD378" s="178"/>
      <c r="SE378" s="178"/>
      <c r="SF378" s="178"/>
      <c r="SG378" s="178"/>
      <c r="SH378" s="178"/>
      <c r="SI378" s="178"/>
      <c r="SJ378" s="178"/>
      <c r="SK378" s="178"/>
      <c r="SL378" s="178"/>
      <c r="SM378" s="178"/>
      <c r="SN378" s="178"/>
      <c r="SO378" s="178"/>
      <c r="SP378" s="178"/>
      <c r="SQ378" s="178"/>
      <c r="SR378" s="178"/>
      <c r="SS378" s="178"/>
      <c r="ST378" s="178"/>
      <c r="SU378" s="178"/>
      <c r="SV378" s="178"/>
      <c r="SW378" s="178"/>
      <c r="SX378" s="178"/>
      <c r="SY378" s="178"/>
      <c r="SZ378" s="178"/>
      <c r="TA378" s="178"/>
      <c r="TB378" s="178"/>
      <c r="TC378" s="178"/>
      <c r="TD378" s="178"/>
      <c r="TE378" s="178"/>
    </row>
    <row r="379" spans="1:525" s="34" customFormat="1" ht="26.25" hidden="1" customHeight="1" x14ac:dyDescent="0.25">
      <c r="A379" s="144"/>
      <c r="B379" s="145"/>
      <c r="C379" s="145"/>
      <c r="D379" s="146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2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  <c r="IW379" s="33"/>
      <c r="IX379" s="33"/>
      <c r="IY379" s="33"/>
      <c r="IZ379" s="33"/>
      <c r="JA379" s="33"/>
      <c r="JB379" s="33"/>
      <c r="JC379" s="33"/>
      <c r="JD379" s="33"/>
      <c r="JE379" s="33"/>
      <c r="JF379" s="33"/>
      <c r="JG379" s="33"/>
      <c r="JH379" s="33"/>
      <c r="JI379" s="33"/>
      <c r="JJ379" s="33"/>
      <c r="JK379" s="33"/>
      <c r="JL379" s="33"/>
      <c r="JM379" s="33"/>
      <c r="JN379" s="33"/>
      <c r="JO379" s="33"/>
      <c r="JP379" s="33"/>
      <c r="JQ379" s="33"/>
      <c r="JR379" s="33"/>
      <c r="JS379" s="33"/>
      <c r="JT379" s="33"/>
      <c r="JU379" s="33"/>
      <c r="JV379" s="33"/>
      <c r="JW379" s="33"/>
      <c r="JX379" s="33"/>
      <c r="JY379" s="33"/>
      <c r="JZ379" s="33"/>
      <c r="KA379" s="33"/>
      <c r="KB379" s="33"/>
      <c r="KC379" s="33"/>
      <c r="KD379" s="33"/>
      <c r="KE379" s="33"/>
      <c r="KF379" s="33"/>
      <c r="KG379" s="33"/>
      <c r="KH379" s="33"/>
      <c r="KI379" s="33"/>
      <c r="KJ379" s="33"/>
      <c r="KK379" s="33"/>
      <c r="KL379" s="33"/>
      <c r="KM379" s="33"/>
      <c r="KN379" s="33"/>
      <c r="KO379" s="33"/>
      <c r="KP379" s="33"/>
      <c r="KQ379" s="33"/>
      <c r="KR379" s="33"/>
      <c r="KS379" s="33"/>
      <c r="KT379" s="33"/>
      <c r="KU379" s="33"/>
      <c r="KV379" s="33"/>
      <c r="KW379" s="33"/>
      <c r="KX379" s="33"/>
      <c r="KY379" s="33"/>
      <c r="KZ379" s="33"/>
      <c r="LA379" s="33"/>
      <c r="LB379" s="33"/>
      <c r="LC379" s="33"/>
      <c r="LD379" s="33"/>
      <c r="LE379" s="33"/>
      <c r="LF379" s="33"/>
      <c r="LG379" s="33"/>
      <c r="LH379" s="33"/>
      <c r="LI379" s="33"/>
      <c r="LJ379" s="33"/>
      <c r="LK379" s="33"/>
      <c r="LL379" s="33"/>
      <c r="LM379" s="33"/>
      <c r="LN379" s="33"/>
      <c r="LO379" s="33"/>
      <c r="LP379" s="33"/>
      <c r="LQ379" s="33"/>
      <c r="LR379" s="33"/>
      <c r="LS379" s="33"/>
      <c r="LT379" s="33"/>
      <c r="LU379" s="33"/>
      <c r="LV379" s="33"/>
      <c r="LW379" s="33"/>
      <c r="LX379" s="33"/>
      <c r="LY379" s="33"/>
      <c r="LZ379" s="33"/>
      <c r="MA379" s="33"/>
      <c r="MB379" s="33"/>
      <c r="MC379" s="33"/>
      <c r="MD379" s="33"/>
      <c r="ME379" s="33"/>
      <c r="MF379" s="33"/>
      <c r="MG379" s="33"/>
      <c r="MH379" s="33"/>
      <c r="MI379" s="33"/>
      <c r="MJ379" s="33"/>
      <c r="MK379" s="33"/>
      <c r="ML379" s="33"/>
      <c r="MM379" s="33"/>
      <c r="MN379" s="33"/>
      <c r="MO379" s="33"/>
      <c r="MP379" s="33"/>
      <c r="MQ379" s="33"/>
      <c r="MR379" s="33"/>
      <c r="MS379" s="33"/>
      <c r="MT379" s="33"/>
      <c r="MU379" s="33"/>
      <c r="MV379" s="33"/>
      <c r="MW379" s="33"/>
      <c r="MX379" s="33"/>
      <c r="MY379" s="33"/>
      <c r="MZ379" s="33"/>
      <c r="NA379" s="33"/>
      <c r="NB379" s="33"/>
      <c r="NC379" s="33"/>
      <c r="ND379" s="33"/>
      <c r="NE379" s="33"/>
      <c r="NF379" s="33"/>
      <c r="NG379" s="33"/>
      <c r="NH379" s="33"/>
      <c r="NI379" s="33"/>
      <c r="NJ379" s="33"/>
      <c r="NK379" s="33"/>
      <c r="NL379" s="33"/>
      <c r="NM379" s="33"/>
      <c r="NN379" s="33"/>
      <c r="NO379" s="33"/>
      <c r="NP379" s="33"/>
      <c r="NQ379" s="33"/>
      <c r="NR379" s="33"/>
      <c r="NS379" s="33"/>
      <c r="NT379" s="33"/>
      <c r="NU379" s="33"/>
      <c r="NV379" s="33"/>
      <c r="NW379" s="33"/>
      <c r="NX379" s="33"/>
      <c r="NY379" s="33"/>
      <c r="NZ379" s="33"/>
      <c r="OA379" s="33"/>
      <c r="OB379" s="33"/>
      <c r="OC379" s="33"/>
      <c r="OD379" s="33"/>
      <c r="OE379" s="33"/>
      <c r="OF379" s="33"/>
      <c r="OG379" s="33"/>
      <c r="OH379" s="33"/>
      <c r="OI379" s="33"/>
      <c r="OJ379" s="33"/>
      <c r="OK379" s="33"/>
      <c r="OL379" s="33"/>
      <c r="OM379" s="33"/>
      <c r="ON379" s="33"/>
      <c r="OO379" s="33"/>
      <c r="OP379" s="33"/>
      <c r="OQ379" s="33"/>
      <c r="OR379" s="33"/>
      <c r="OS379" s="33"/>
      <c r="OT379" s="33"/>
      <c r="OU379" s="33"/>
      <c r="OV379" s="33"/>
      <c r="OW379" s="33"/>
      <c r="OX379" s="33"/>
      <c r="OY379" s="33"/>
      <c r="OZ379" s="33"/>
      <c r="PA379" s="33"/>
      <c r="PB379" s="33"/>
      <c r="PC379" s="33"/>
      <c r="PD379" s="33"/>
      <c r="PE379" s="33"/>
      <c r="PF379" s="33"/>
      <c r="PG379" s="33"/>
      <c r="PH379" s="33"/>
      <c r="PI379" s="33"/>
      <c r="PJ379" s="33"/>
      <c r="PK379" s="33"/>
      <c r="PL379" s="33"/>
      <c r="PM379" s="33"/>
      <c r="PN379" s="33"/>
      <c r="PO379" s="33"/>
      <c r="PP379" s="33"/>
      <c r="PQ379" s="33"/>
      <c r="PR379" s="33"/>
      <c r="PS379" s="33"/>
      <c r="PT379" s="33"/>
      <c r="PU379" s="33"/>
      <c r="PV379" s="33"/>
      <c r="PW379" s="33"/>
      <c r="PX379" s="33"/>
      <c r="PY379" s="33"/>
      <c r="PZ379" s="33"/>
      <c r="QA379" s="33"/>
      <c r="QB379" s="33"/>
      <c r="QC379" s="33"/>
      <c r="QD379" s="33"/>
      <c r="QE379" s="33"/>
      <c r="QF379" s="33"/>
      <c r="QG379" s="33"/>
      <c r="QH379" s="33"/>
      <c r="QI379" s="33"/>
      <c r="QJ379" s="33"/>
      <c r="QK379" s="33"/>
      <c r="QL379" s="33"/>
      <c r="QM379" s="33"/>
      <c r="QN379" s="33"/>
      <c r="QO379" s="33"/>
      <c r="QP379" s="33"/>
      <c r="QQ379" s="33"/>
      <c r="QR379" s="33"/>
      <c r="QS379" s="33"/>
      <c r="QT379" s="33"/>
      <c r="QU379" s="33"/>
      <c r="QV379" s="33"/>
      <c r="QW379" s="33"/>
      <c r="QX379" s="33"/>
      <c r="QY379" s="33"/>
      <c r="QZ379" s="33"/>
      <c r="RA379" s="33"/>
      <c r="RB379" s="33"/>
      <c r="RC379" s="33"/>
      <c r="RD379" s="33"/>
      <c r="RE379" s="33"/>
      <c r="RF379" s="33"/>
      <c r="RG379" s="33"/>
      <c r="RH379" s="33"/>
      <c r="RI379" s="33"/>
      <c r="RJ379" s="33"/>
      <c r="RK379" s="33"/>
      <c r="RL379" s="33"/>
      <c r="RM379" s="33"/>
      <c r="RN379" s="33"/>
      <c r="RO379" s="33"/>
      <c r="RP379" s="33"/>
      <c r="RQ379" s="33"/>
      <c r="RR379" s="33"/>
      <c r="RS379" s="33"/>
      <c r="RT379" s="33"/>
      <c r="RU379" s="33"/>
      <c r="RV379" s="33"/>
      <c r="RW379" s="33"/>
      <c r="RX379" s="33"/>
      <c r="RY379" s="33"/>
      <c r="RZ379" s="33"/>
      <c r="SA379" s="33"/>
      <c r="SB379" s="33"/>
      <c r="SC379" s="33"/>
      <c r="SD379" s="33"/>
      <c r="SE379" s="33"/>
      <c r="SF379" s="33"/>
      <c r="SG379" s="33"/>
      <c r="SH379" s="33"/>
      <c r="SI379" s="33"/>
      <c r="SJ379" s="33"/>
      <c r="SK379" s="33"/>
      <c r="SL379" s="33"/>
      <c r="SM379" s="33"/>
      <c r="SN379" s="33"/>
      <c r="SO379" s="33"/>
      <c r="SP379" s="33"/>
      <c r="SQ379" s="33"/>
      <c r="SR379" s="33"/>
      <c r="SS379" s="33"/>
      <c r="ST379" s="33"/>
      <c r="SU379" s="33"/>
      <c r="SV379" s="33"/>
      <c r="SW379" s="33"/>
      <c r="SX379" s="33"/>
      <c r="SY379" s="33"/>
      <c r="SZ379" s="33"/>
      <c r="TA379" s="33"/>
      <c r="TB379" s="33"/>
      <c r="TC379" s="33"/>
      <c r="TD379" s="33"/>
      <c r="TE379" s="33"/>
    </row>
    <row r="380" spans="1:525" s="34" customFormat="1" ht="18.75" hidden="1" customHeight="1" x14ac:dyDescent="0.25">
      <c r="A380" s="144"/>
      <c r="B380" s="145"/>
      <c r="C380" s="145"/>
      <c r="D380" s="146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2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  <c r="IV380" s="33"/>
      <c r="IW380" s="33"/>
      <c r="IX380" s="33"/>
      <c r="IY380" s="33"/>
      <c r="IZ380" s="33"/>
      <c r="JA380" s="33"/>
      <c r="JB380" s="33"/>
      <c r="JC380" s="33"/>
      <c r="JD380" s="33"/>
      <c r="JE380" s="33"/>
      <c r="JF380" s="33"/>
      <c r="JG380" s="33"/>
      <c r="JH380" s="33"/>
      <c r="JI380" s="33"/>
      <c r="JJ380" s="33"/>
      <c r="JK380" s="33"/>
      <c r="JL380" s="33"/>
      <c r="JM380" s="33"/>
      <c r="JN380" s="33"/>
      <c r="JO380" s="33"/>
      <c r="JP380" s="33"/>
      <c r="JQ380" s="33"/>
      <c r="JR380" s="33"/>
      <c r="JS380" s="33"/>
      <c r="JT380" s="33"/>
      <c r="JU380" s="33"/>
      <c r="JV380" s="33"/>
      <c r="JW380" s="33"/>
      <c r="JX380" s="33"/>
      <c r="JY380" s="33"/>
      <c r="JZ380" s="33"/>
      <c r="KA380" s="33"/>
      <c r="KB380" s="33"/>
      <c r="KC380" s="33"/>
      <c r="KD380" s="33"/>
      <c r="KE380" s="33"/>
      <c r="KF380" s="33"/>
      <c r="KG380" s="33"/>
      <c r="KH380" s="33"/>
      <c r="KI380" s="33"/>
      <c r="KJ380" s="33"/>
      <c r="KK380" s="33"/>
      <c r="KL380" s="33"/>
      <c r="KM380" s="33"/>
      <c r="KN380" s="33"/>
      <c r="KO380" s="33"/>
      <c r="KP380" s="33"/>
      <c r="KQ380" s="33"/>
      <c r="KR380" s="33"/>
      <c r="KS380" s="33"/>
      <c r="KT380" s="33"/>
      <c r="KU380" s="33"/>
      <c r="KV380" s="33"/>
      <c r="KW380" s="33"/>
      <c r="KX380" s="33"/>
      <c r="KY380" s="33"/>
      <c r="KZ380" s="33"/>
      <c r="LA380" s="33"/>
      <c r="LB380" s="33"/>
      <c r="LC380" s="33"/>
      <c r="LD380" s="33"/>
      <c r="LE380" s="33"/>
      <c r="LF380" s="33"/>
      <c r="LG380" s="33"/>
      <c r="LH380" s="33"/>
      <c r="LI380" s="33"/>
      <c r="LJ380" s="33"/>
      <c r="LK380" s="33"/>
      <c r="LL380" s="33"/>
      <c r="LM380" s="33"/>
      <c r="LN380" s="33"/>
      <c r="LO380" s="33"/>
      <c r="LP380" s="33"/>
      <c r="LQ380" s="33"/>
      <c r="LR380" s="33"/>
      <c r="LS380" s="33"/>
      <c r="LT380" s="33"/>
      <c r="LU380" s="33"/>
      <c r="LV380" s="33"/>
      <c r="LW380" s="33"/>
      <c r="LX380" s="33"/>
      <c r="LY380" s="33"/>
      <c r="LZ380" s="33"/>
      <c r="MA380" s="33"/>
      <c r="MB380" s="33"/>
      <c r="MC380" s="33"/>
      <c r="MD380" s="33"/>
      <c r="ME380" s="33"/>
      <c r="MF380" s="33"/>
      <c r="MG380" s="33"/>
      <c r="MH380" s="33"/>
      <c r="MI380" s="33"/>
      <c r="MJ380" s="33"/>
      <c r="MK380" s="33"/>
      <c r="ML380" s="33"/>
      <c r="MM380" s="33"/>
      <c r="MN380" s="33"/>
      <c r="MO380" s="33"/>
      <c r="MP380" s="33"/>
      <c r="MQ380" s="33"/>
      <c r="MR380" s="33"/>
      <c r="MS380" s="33"/>
      <c r="MT380" s="33"/>
      <c r="MU380" s="33"/>
      <c r="MV380" s="33"/>
      <c r="MW380" s="33"/>
      <c r="MX380" s="33"/>
      <c r="MY380" s="33"/>
      <c r="MZ380" s="33"/>
      <c r="NA380" s="33"/>
      <c r="NB380" s="33"/>
      <c r="NC380" s="33"/>
      <c r="ND380" s="33"/>
      <c r="NE380" s="33"/>
      <c r="NF380" s="33"/>
      <c r="NG380" s="33"/>
      <c r="NH380" s="33"/>
      <c r="NI380" s="33"/>
      <c r="NJ380" s="33"/>
      <c r="NK380" s="33"/>
      <c r="NL380" s="33"/>
      <c r="NM380" s="33"/>
      <c r="NN380" s="33"/>
      <c r="NO380" s="33"/>
      <c r="NP380" s="33"/>
      <c r="NQ380" s="33"/>
      <c r="NR380" s="33"/>
      <c r="NS380" s="33"/>
      <c r="NT380" s="33"/>
      <c r="NU380" s="33"/>
      <c r="NV380" s="33"/>
      <c r="NW380" s="33"/>
      <c r="NX380" s="33"/>
      <c r="NY380" s="33"/>
      <c r="NZ380" s="33"/>
      <c r="OA380" s="33"/>
      <c r="OB380" s="33"/>
      <c r="OC380" s="33"/>
      <c r="OD380" s="33"/>
      <c r="OE380" s="33"/>
      <c r="OF380" s="33"/>
      <c r="OG380" s="33"/>
      <c r="OH380" s="33"/>
      <c r="OI380" s="33"/>
      <c r="OJ380" s="33"/>
      <c r="OK380" s="33"/>
      <c r="OL380" s="33"/>
      <c r="OM380" s="33"/>
      <c r="ON380" s="33"/>
      <c r="OO380" s="33"/>
      <c r="OP380" s="33"/>
      <c r="OQ380" s="33"/>
      <c r="OR380" s="33"/>
      <c r="OS380" s="33"/>
      <c r="OT380" s="33"/>
      <c r="OU380" s="33"/>
      <c r="OV380" s="33"/>
      <c r="OW380" s="33"/>
      <c r="OX380" s="33"/>
      <c r="OY380" s="33"/>
      <c r="OZ380" s="33"/>
      <c r="PA380" s="33"/>
      <c r="PB380" s="33"/>
      <c r="PC380" s="33"/>
      <c r="PD380" s="33"/>
      <c r="PE380" s="33"/>
      <c r="PF380" s="33"/>
      <c r="PG380" s="33"/>
      <c r="PH380" s="33"/>
      <c r="PI380" s="33"/>
      <c r="PJ380" s="33"/>
      <c r="PK380" s="33"/>
      <c r="PL380" s="33"/>
      <c r="PM380" s="33"/>
      <c r="PN380" s="33"/>
      <c r="PO380" s="33"/>
      <c r="PP380" s="33"/>
      <c r="PQ380" s="33"/>
      <c r="PR380" s="33"/>
      <c r="PS380" s="33"/>
      <c r="PT380" s="33"/>
      <c r="PU380" s="33"/>
      <c r="PV380" s="33"/>
      <c r="PW380" s="33"/>
      <c r="PX380" s="33"/>
      <c r="PY380" s="33"/>
      <c r="PZ380" s="33"/>
      <c r="QA380" s="33"/>
      <c r="QB380" s="33"/>
      <c r="QC380" s="33"/>
      <c r="QD380" s="33"/>
      <c r="QE380" s="33"/>
      <c r="QF380" s="33"/>
      <c r="QG380" s="33"/>
      <c r="QH380" s="33"/>
      <c r="QI380" s="33"/>
      <c r="QJ380" s="33"/>
      <c r="QK380" s="33"/>
      <c r="QL380" s="33"/>
      <c r="QM380" s="33"/>
      <c r="QN380" s="33"/>
      <c r="QO380" s="33"/>
      <c r="QP380" s="33"/>
      <c r="QQ380" s="33"/>
      <c r="QR380" s="33"/>
      <c r="QS380" s="33"/>
      <c r="QT380" s="33"/>
      <c r="QU380" s="33"/>
      <c r="QV380" s="33"/>
      <c r="QW380" s="33"/>
      <c r="QX380" s="33"/>
      <c r="QY380" s="33"/>
      <c r="QZ380" s="33"/>
      <c r="RA380" s="33"/>
      <c r="RB380" s="33"/>
      <c r="RC380" s="33"/>
      <c r="RD380" s="33"/>
      <c r="RE380" s="33"/>
      <c r="RF380" s="33"/>
      <c r="RG380" s="33"/>
      <c r="RH380" s="33"/>
      <c r="RI380" s="33"/>
      <c r="RJ380" s="33"/>
      <c r="RK380" s="33"/>
      <c r="RL380" s="33"/>
      <c r="RM380" s="33"/>
      <c r="RN380" s="33"/>
      <c r="RO380" s="33"/>
      <c r="RP380" s="33"/>
      <c r="RQ380" s="33"/>
      <c r="RR380" s="33"/>
      <c r="RS380" s="33"/>
      <c r="RT380" s="33"/>
      <c r="RU380" s="33"/>
      <c r="RV380" s="33"/>
      <c r="RW380" s="33"/>
      <c r="RX380" s="33"/>
      <c r="RY380" s="33"/>
      <c r="RZ380" s="33"/>
      <c r="SA380" s="33"/>
      <c r="SB380" s="33"/>
      <c r="SC380" s="33"/>
      <c r="SD380" s="33"/>
      <c r="SE380" s="33"/>
      <c r="SF380" s="33"/>
      <c r="SG380" s="33"/>
      <c r="SH380" s="33"/>
      <c r="SI380" s="33"/>
      <c r="SJ380" s="33"/>
      <c r="SK380" s="33"/>
      <c r="SL380" s="33"/>
      <c r="SM380" s="33"/>
      <c r="SN380" s="33"/>
      <c r="SO380" s="33"/>
      <c r="SP380" s="33"/>
      <c r="SQ380" s="33"/>
      <c r="SR380" s="33"/>
      <c r="SS380" s="33"/>
      <c r="ST380" s="33"/>
      <c r="SU380" s="33"/>
      <c r="SV380" s="33"/>
      <c r="SW380" s="33"/>
      <c r="SX380" s="33"/>
      <c r="SY380" s="33"/>
      <c r="SZ380" s="33"/>
      <c r="TA380" s="33"/>
      <c r="TB380" s="33"/>
      <c r="TC380" s="33"/>
      <c r="TD380" s="33"/>
      <c r="TE380" s="33"/>
    </row>
    <row r="381" spans="1:525" s="27" customFormat="1" ht="30" hidden="1" customHeight="1" x14ac:dyDescent="0.25">
      <c r="A381" s="59"/>
      <c r="B381" s="60"/>
      <c r="C381" s="61"/>
      <c r="D381" s="62"/>
      <c r="E381" s="131"/>
      <c r="F381" s="132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233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  <c r="GH381" s="32"/>
      <c r="GI381" s="32"/>
      <c r="GJ381" s="32"/>
      <c r="GK381" s="32"/>
      <c r="GL381" s="32"/>
      <c r="GM381" s="32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  <c r="IC381" s="32"/>
      <c r="ID381" s="32"/>
      <c r="IE381" s="32"/>
      <c r="IF381" s="32"/>
      <c r="IG381" s="32"/>
      <c r="IH381" s="32"/>
      <c r="II381" s="32"/>
      <c r="IJ381" s="32"/>
      <c r="IK381" s="32"/>
      <c r="IL381" s="32"/>
      <c r="IM381" s="32"/>
      <c r="IN381" s="32"/>
      <c r="IO381" s="32"/>
      <c r="IP381" s="32"/>
      <c r="IQ381" s="32"/>
      <c r="IR381" s="32"/>
      <c r="IS381" s="32"/>
      <c r="IT381" s="32"/>
      <c r="IU381" s="32"/>
      <c r="IV381" s="32"/>
      <c r="IW381" s="32"/>
      <c r="IX381" s="32"/>
      <c r="IY381" s="32"/>
      <c r="IZ381" s="32"/>
      <c r="JA381" s="32"/>
      <c r="JB381" s="32"/>
      <c r="JC381" s="32"/>
      <c r="JD381" s="32"/>
      <c r="JE381" s="32"/>
      <c r="JF381" s="32"/>
      <c r="JG381" s="32"/>
      <c r="JH381" s="32"/>
      <c r="JI381" s="32"/>
      <c r="JJ381" s="32"/>
      <c r="JK381" s="32"/>
      <c r="JL381" s="32"/>
      <c r="JM381" s="32"/>
      <c r="JN381" s="32"/>
      <c r="JO381" s="32"/>
      <c r="JP381" s="32"/>
      <c r="JQ381" s="32"/>
      <c r="JR381" s="32"/>
      <c r="JS381" s="32"/>
      <c r="JT381" s="32"/>
      <c r="JU381" s="32"/>
      <c r="JV381" s="32"/>
      <c r="JW381" s="32"/>
      <c r="JX381" s="32"/>
      <c r="JY381" s="32"/>
      <c r="JZ381" s="32"/>
      <c r="KA381" s="32"/>
      <c r="KB381" s="32"/>
      <c r="KC381" s="32"/>
      <c r="KD381" s="32"/>
      <c r="KE381" s="32"/>
      <c r="KF381" s="32"/>
      <c r="KG381" s="32"/>
      <c r="KH381" s="32"/>
      <c r="KI381" s="32"/>
      <c r="KJ381" s="32"/>
      <c r="KK381" s="32"/>
      <c r="KL381" s="32"/>
      <c r="KM381" s="32"/>
      <c r="KN381" s="32"/>
      <c r="KO381" s="32"/>
      <c r="KP381" s="32"/>
      <c r="KQ381" s="32"/>
      <c r="KR381" s="32"/>
      <c r="KS381" s="32"/>
      <c r="KT381" s="32"/>
      <c r="KU381" s="32"/>
      <c r="KV381" s="32"/>
      <c r="KW381" s="32"/>
      <c r="KX381" s="32"/>
      <c r="KY381" s="32"/>
      <c r="KZ381" s="32"/>
      <c r="LA381" s="32"/>
      <c r="LB381" s="32"/>
      <c r="LC381" s="32"/>
      <c r="LD381" s="32"/>
      <c r="LE381" s="32"/>
      <c r="LF381" s="32"/>
      <c r="LG381" s="32"/>
      <c r="LH381" s="32"/>
      <c r="LI381" s="32"/>
      <c r="LJ381" s="32"/>
      <c r="LK381" s="32"/>
      <c r="LL381" s="32"/>
      <c r="LM381" s="32"/>
      <c r="LN381" s="32"/>
      <c r="LO381" s="32"/>
      <c r="LP381" s="32"/>
      <c r="LQ381" s="32"/>
      <c r="LR381" s="32"/>
      <c r="LS381" s="32"/>
      <c r="LT381" s="32"/>
      <c r="LU381" s="32"/>
      <c r="LV381" s="32"/>
      <c r="LW381" s="32"/>
      <c r="LX381" s="32"/>
      <c r="LY381" s="32"/>
      <c r="LZ381" s="32"/>
      <c r="MA381" s="32"/>
      <c r="MB381" s="32"/>
      <c r="MC381" s="32"/>
      <c r="MD381" s="32"/>
      <c r="ME381" s="32"/>
      <c r="MF381" s="32"/>
      <c r="MG381" s="32"/>
      <c r="MH381" s="32"/>
      <c r="MI381" s="32"/>
      <c r="MJ381" s="32"/>
      <c r="MK381" s="32"/>
      <c r="ML381" s="32"/>
      <c r="MM381" s="32"/>
      <c r="MN381" s="32"/>
      <c r="MO381" s="32"/>
      <c r="MP381" s="32"/>
      <c r="MQ381" s="32"/>
      <c r="MR381" s="32"/>
      <c r="MS381" s="32"/>
      <c r="MT381" s="32"/>
      <c r="MU381" s="32"/>
      <c r="MV381" s="32"/>
      <c r="MW381" s="32"/>
      <c r="MX381" s="32"/>
      <c r="MY381" s="32"/>
      <c r="MZ381" s="32"/>
      <c r="NA381" s="32"/>
      <c r="NB381" s="32"/>
      <c r="NC381" s="32"/>
      <c r="ND381" s="32"/>
      <c r="NE381" s="32"/>
      <c r="NF381" s="32"/>
      <c r="NG381" s="32"/>
      <c r="NH381" s="32"/>
      <c r="NI381" s="32"/>
      <c r="NJ381" s="32"/>
      <c r="NK381" s="32"/>
      <c r="NL381" s="32"/>
      <c r="NM381" s="32"/>
      <c r="NN381" s="32"/>
      <c r="NO381" s="32"/>
      <c r="NP381" s="32"/>
      <c r="NQ381" s="32"/>
      <c r="NR381" s="32"/>
      <c r="NS381" s="32"/>
      <c r="NT381" s="32"/>
      <c r="NU381" s="32"/>
      <c r="NV381" s="32"/>
      <c r="NW381" s="32"/>
      <c r="NX381" s="32"/>
      <c r="NY381" s="32"/>
      <c r="NZ381" s="32"/>
      <c r="OA381" s="32"/>
      <c r="OB381" s="32"/>
      <c r="OC381" s="32"/>
      <c r="OD381" s="32"/>
      <c r="OE381" s="32"/>
      <c r="OF381" s="32"/>
      <c r="OG381" s="32"/>
      <c r="OH381" s="32"/>
      <c r="OI381" s="32"/>
      <c r="OJ381" s="32"/>
      <c r="OK381" s="32"/>
      <c r="OL381" s="32"/>
      <c r="OM381" s="32"/>
      <c r="ON381" s="32"/>
      <c r="OO381" s="32"/>
      <c r="OP381" s="32"/>
      <c r="OQ381" s="32"/>
      <c r="OR381" s="32"/>
      <c r="OS381" s="32"/>
      <c r="OT381" s="32"/>
      <c r="OU381" s="32"/>
      <c r="OV381" s="32"/>
      <c r="OW381" s="32"/>
      <c r="OX381" s="32"/>
      <c r="OY381" s="32"/>
      <c r="OZ381" s="32"/>
      <c r="PA381" s="32"/>
      <c r="PB381" s="32"/>
      <c r="PC381" s="32"/>
      <c r="PD381" s="32"/>
      <c r="PE381" s="32"/>
      <c r="PF381" s="32"/>
      <c r="PG381" s="32"/>
      <c r="PH381" s="32"/>
      <c r="PI381" s="32"/>
      <c r="PJ381" s="32"/>
      <c r="PK381" s="32"/>
      <c r="PL381" s="32"/>
      <c r="PM381" s="32"/>
      <c r="PN381" s="32"/>
      <c r="PO381" s="32"/>
      <c r="PP381" s="32"/>
      <c r="PQ381" s="32"/>
      <c r="PR381" s="32"/>
      <c r="PS381" s="32"/>
      <c r="PT381" s="32"/>
      <c r="PU381" s="32"/>
      <c r="PV381" s="32"/>
      <c r="PW381" s="32"/>
      <c r="PX381" s="32"/>
      <c r="PY381" s="32"/>
      <c r="PZ381" s="32"/>
      <c r="QA381" s="32"/>
      <c r="QB381" s="32"/>
      <c r="QC381" s="32"/>
      <c r="QD381" s="32"/>
      <c r="QE381" s="32"/>
      <c r="QF381" s="32"/>
      <c r="QG381" s="32"/>
      <c r="QH381" s="32"/>
      <c r="QI381" s="32"/>
      <c r="QJ381" s="32"/>
      <c r="QK381" s="32"/>
      <c r="QL381" s="32"/>
      <c r="QM381" s="32"/>
      <c r="QN381" s="32"/>
      <c r="QO381" s="32"/>
      <c r="QP381" s="32"/>
      <c r="QQ381" s="32"/>
      <c r="QR381" s="32"/>
      <c r="QS381" s="32"/>
      <c r="QT381" s="32"/>
      <c r="QU381" s="32"/>
      <c r="QV381" s="32"/>
      <c r="QW381" s="32"/>
      <c r="QX381" s="32"/>
      <c r="QY381" s="32"/>
      <c r="QZ381" s="32"/>
      <c r="RA381" s="32"/>
      <c r="RB381" s="32"/>
      <c r="RC381" s="32"/>
      <c r="RD381" s="32"/>
      <c r="RE381" s="32"/>
      <c r="RF381" s="32"/>
      <c r="RG381" s="32"/>
      <c r="RH381" s="32"/>
      <c r="RI381" s="32"/>
      <c r="RJ381" s="32"/>
      <c r="RK381" s="32"/>
      <c r="RL381" s="32"/>
      <c r="RM381" s="32"/>
      <c r="RN381" s="32"/>
      <c r="RO381" s="32"/>
      <c r="RP381" s="32"/>
      <c r="RQ381" s="32"/>
      <c r="RR381" s="32"/>
      <c r="RS381" s="32"/>
      <c r="RT381" s="32"/>
      <c r="RU381" s="32"/>
      <c r="RV381" s="32"/>
      <c r="RW381" s="32"/>
      <c r="RX381" s="32"/>
      <c r="RY381" s="32"/>
      <c r="RZ381" s="32"/>
      <c r="SA381" s="32"/>
      <c r="SB381" s="32"/>
      <c r="SC381" s="32"/>
      <c r="SD381" s="32"/>
      <c r="SE381" s="32"/>
      <c r="SF381" s="32"/>
      <c r="SG381" s="32"/>
      <c r="SH381" s="32"/>
      <c r="SI381" s="32"/>
      <c r="SJ381" s="32"/>
      <c r="SK381" s="32"/>
      <c r="SL381" s="32"/>
      <c r="SM381" s="32"/>
      <c r="SN381" s="32"/>
      <c r="SO381" s="32"/>
      <c r="SP381" s="32"/>
      <c r="SQ381" s="32"/>
      <c r="SR381" s="32"/>
      <c r="SS381" s="32"/>
      <c r="ST381" s="32"/>
      <c r="SU381" s="32"/>
      <c r="SV381" s="32"/>
      <c r="SW381" s="32"/>
      <c r="SX381" s="32"/>
      <c r="SY381" s="32"/>
      <c r="SZ381" s="32"/>
      <c r="TA381" s="32"/>
      <c r="TB381" s="32"/>
      <c r="TC381" s="32"/>
      <c r="TD381" s="32"/>
      <c r="TE381" s="32"/>
    </row>
    <row r="382" spans="1:525" s="27" customFormat="1" ht="32.25" hidden="1" customHeight="1" x14ac:dyDescent="0.25">
      <c r="A382" s="59"/>
      <c r="B382" s="60"/>
      <c r="C382" s="61"/>
      <c r="D382" s="62"/>
      <c r="E382" s="131">
        <f>E376-'дод 9'!D276</f>
        <v>0</v>
      </c>
      <c r="F382" s="131">
        <f>F376-'дод 9'!E276</f>
        <v>0</v>
      </c>
      <c r="G382" s="131">
        <f>G376-'дод 9'!F276</f>
        <v>0</v>
      </c>
      <c r="H382" s="131">
        <f>H376-'дод 9'!G276</f>
        <v>0</v>
      </c>
      <c r="I382" s="131">
        <f>I376-'дод 9'!H276</f>
        <v>0</v>
      </c>
      <c r="J382" s="131">
        <f>J376-'дод 9'!I276</f>
        <v>0</v>
      </c>
      <c r="K382" s="131">
        <f>K376-'дод 9'!J276</f>
        <v>0</v>
      </c>
      <c r="L382" s="131">
        <f>L376-'дод 9'!K276</f>
        <v>0</v>
      </c>
      <c r="M382" s="131">
        <f>M376-'дод 9'!L276</f>
        <v>0</v>
      </c>
      <c r="N382" s="131">
        <f>N376-'дод 9'!M276</f>
        <v>0</v>
      </c>
      <c r="O382" s="131">
        <f>O376-'дод 9'!N276</f>
        <v>0</v>
      </c>
      <c r="P382" s="131">
        <f>P376-'дод 9'!O276</f>
        <v>0</v>
      </c>
      <c r="Q382" s="233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/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/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2"/>
      <c r="FK382" s="32"/>
      <c r="FL382" s="32"/>
      <c r="FM382" s="32"/>
      <c r="FN382" s="32"/>
      <c r="FO382" s="32"/>
      <c r="FP382" s="32"/>
      <c r="FQ382" s="32"/>
      <c r="FR382" s="32"/>
      <c r="FS382" s="32"/>
      <c r="FT382" s="32"/>
      <c r="FU382" s="32"/>
      <c r="FV382" s="32"/>
      <c r="FW382" s="32"/>
      <c r="FX382" s="32"/>
      <c r="FY382" s="32"/>
      <c r="FZ382" s="32"/>
      <c r="GA382" s="32"/>
      <c r="GB382" s="32"/>
      <c r="GC382" s="32"/>
      <c r="GD382" s="32"/>
      <c r="GE382" s="32"/>
      <c r="GF382" s="32"/>
      <c r="GG382" s="32"/>
      <c r="GH382" s="32"/>
      <c r="GI382" s="32"/>
      <c r="GJ382" s="32"/>
      <c r="GK382" s="32"/>
      <c r="GL382" s="32"/>
      <c r="GM382" s="32"/>
      <c r="GN382" s="32"/>
      <c r="GO382" s="32"/>
      <c r="GP382" s="32"/>
      <c r="GQ382" s="32"/>
      <c r="GR382" s="32"/>
      <c r="GS382" s="32"/>
      <c r="GT382" s="32"/>
      <c r="GU382" s="32"/>
      <c r="GV382" s="32"/>
      <c r="GW382" s="32"/>
      <c r="GX382" s="32"/>
      <c r="GY382" s="32"/>
      <c r="GZ382" s="32"/>
      <c r="HA382" s="32"/>
      <c r="HB382" s="32"/>
      <c r="HC382" s="32"/>
      <c r="HD382" s="32"/>
      <c r="HE382" s="32"/>
      <c r="HF382" s="32"/>
      <c r="HG382" s="32"/>
      <c r="HH382" s="32"/>
      <c r="HI382" s="32"/>
      <c r="HJ382" s="32"/>
      <c r="HK382" s="32"/>
      <c r="HL382" s="32"/>
      <c r="HM382" s="32"/>
      <c r="HN382" s="32"/>
      <c r="HO382" s="32"/>
      <c r="HP382" s="32"/>
      <c r="HQ382" s="32"/>
      <c r="HR382" s="32"/>
      <c r="HS382" s="32"/>
      <c r="HT382" s="32"/>
      <c r="HU382" s="32"/>
      <c r="HV382" s="32"/>
      <c r="HW382" s="32"/>
      <c r="HX382" s="32"/>
      <c r="HY382" s="32"/>
      <c r="HZ382" s="32"/>
      <c r="IA382" s="32"/>
      <c r="IB382" s="32"/>
      <c r="IC382" s="32"/>
      <c r="ID382" s="32"/>
      <c r="IE382" s="32"/>
      <c r="IF382" s="32"/>
      <c r="IG382" s="32"/>
      <c r="IH382" s="32"/>
      <c r="II382" s="32"/>
      <c r="IJ382" s="32"/>
      <c r="IK382" s="32"/>
      <c r="IL382" s="32"/>
      <c r="IM382" s="32"/>
      <c r="IN382" s="32"/>
      <c r="IO382" s="32"/>
      <c r="IP382" s="32"/>
      <c r="IQ382" s="32"/>
      <c r="IR382" s="32"/>
      <c r="IS382" s="32"/>
      <c r="IT382" s="32"/>
      <c r="IU382" s="32"/>
      <c r="IV382" s="32"/>
      <c r="IW382" s="32"/>
      <c r="IX382" s="32"/>
      <c r="IY382" s="32"/>
      <c r="IZ382" s="32"/>
      <c r="JA382" s="32"/>
      <c r="JB382" s="32"/>
      <c r="JC382" s="32"/>
      <c r="JD382" s="32"/>
      <c r="JE382" s="32"/>
      <c r="JF382" s="32"/>
      <c r="JG382" s="32"/>
      <c r="JH382" s="32"/>
      <c r="JI382" s="32"/>
      <c r="JJ382" s="32"/>
      <c r="JK382" s="32"/>
      <c r="JL382" s="32"/>
      <c r="JM382" s="32"/>
      <c r="JN382" s="32"/>
      <c r="JO382" s="32"/>
      <c r="JP382" s="32"/>
      <c r="JQ382" s="32"/>
      <c r="JR382" s="32"/>
      <c r="JS382" s="32"/>
      <c r="JT382" s="32"/>
      <c r="JU382" s="32"/>
      <c r="JV382" s="32"/>
      <c r="JW382" s="32"/>
      <c r="JX382" s="32"/>
      <c r="JY382" s="32"/>
      <c r="JZ382" s="32"/>
      <c r="KA382" s="32"/>
      <c r="KB382" s="32"/>
      <c r="KC382" s="32"/>
      <c r="KD382" s="32"/>
      <c r="KE382" s="32"/>
      <c r="KF382" s="32"/>
      <c r="KG382" s="32"/>
      <c r="KH382" s="32"/>
      <c r="KI382" s="32"/>
      <c r="KJ382" s="32"/>
      <c r="KK382" s="32"/>
      <c r="KL382" s="32"/>
      <c r="KM382" s="32"/>
      <c r="KN382" s="32"/>
      <c r="KO382" s="32"/>
      <c r="KP382" s="32"/>
      <c r="KQ382" s="32"/>
      <c r="KR382" s="32"/>
      <c r="KS382" s="32"/>
      <c r="KT382" s="32"/>
      <c r="KU382" s="32"/>
      <c r="KV382" s="32"/>
      <c r="KW382" s="32"/>
      <c r="KX382" s="32"/>
      <c r="KY382" s="32"/>
      <c r="KZ382" s="32"/>
      <c r="LA382" s="32"/>
      <c r="LB382" s="32"/>
      <c r="LC382" s="32"/>
      <c r="LD382" s="32"/>
      <c r="LE382" s="32"/>
      <c r="LF382" s="32"/>
      <c r="LG382" s="32"/>
      <c r="LH382" s="32"/>
      <c r="LI382" s="32"/>
      <c r="LJ382" s="32"/>
      <c r="LK382" s="32"/>
      <c r="LL382" s="32"/>
      <c r="LM382" s="32"/>
      <c r="LN382" s="32"/>
      <c r="LO382" s="32"/>
      <c r="LP382" s="32"/>
      <c r="LQ382" s="32"/>
      <c r="LR382" s="32"/>
      <c r="LS382" s="32"/>
      <c r="LT382" s="32"/>
      <c r="LU382" s="32"/>
      <c r="LV382" s="32"/>
      <c r="LW382" s="32"/>
      <c r="LX382" s="32"/>
      <c r="LY382" s="32"/>
      <c r="LZ382" s="32"/>
      <c r="MA382" s="32"/>
      <c r="MB382" s="32"/>
      <c r="MC382" s="32"/>
      <c r="MD382" s="32"/>
      <c r="ME382" s="32"/>
      <c r="MF382" s="32"/>
      <c r="MG382" s="32"/>
      <c r="MH382" s="32"/>
      <c r="MI382" s="32"/>
      <c r="MJ382" s="32"/>
      <c r="MK382" s="32"/>
      <c r="ML382" s="32"/>
      <c r="MM382" s="32"/>
      <c r="MN382" s="32"/>
      <c r="MO382" s="32"/>
      <c r="MP382" s="32"/>
      <c r="MQ382" s="32"/>
      <c r="MR382" s="32"/>
      <c r="MS382" s="32"/>
      <c r="MT382" s="32"/>
      <c r="MU382" s="32"/>
      <c r="MV382" s="32"/>
      <c r="MW382" s="32"/>
      <c r="MX382" s="32"/>
      <c r="MY382" s="32"/>
      <c r="MZ382" s="32"/>
      <c r="NA382" s="32"/>
      <c r="NB382" s="32"/>
      <c r="NC382" s="32"/>
      <c r="ND382" s="32"/>
      <c r="NE382" s="32"/>
      <c r="NF382" s="32"/>
      <c r="NG382" s="32"/>
      <c r="NH382" s="32"/>
      <c r="NI382" s="32"/>
      <c r="NJ382" s="32"/>
      <c r="NK382" s="32"/>
      <c r="NL382" s="32"/>
      <c r="NM382" s="32"/>
      <c r="NN382" s="32"/>
      <c r="NO382" s="32"/>
      <c r="NP382" s="32"/>
      <c r="NQ382" s="32"/>
      <c r="NR382" s="32"/>
      <c r="NS382" s="32"/>
      <c r="NT382" s="32"/>
      <c r="NU382" s="32"/>
      <c r="NV382" s="32"/>
      <c r="NW382" s="32"/>
      <c r="NX382" s="32"/>
      <c r="NY382" s="32"/>
      <c r="NZ382" s="32"/>
      <c r="OA382" s="32"/>
      <c r="OB382" s="32"/>
      <c r="OC382" s="32"/>
      <c r="OD382" s="32"/>
      <c r="OE382" s="32"/>
      <c r="OF382" s="32"/>
      <c r="OG382" s="32"/>
      <c r="OH382" s="32"/>
      <c r="OI382" s="32"/>
      <c r="OJ382" s="32"/>
      <c r="OK382" s="32"/>
      <c r="OL382" s="32"/>
      <c r="OM382" s="32"/>
      <c r="ON382" s="32"/>
      <c r="OO382" s="32"/>
      <c r="OP382" s="32"/>
      <c r="OQ382" s="32"/>
      <c r="OR382" s="32"/>
      <c r="OS382" s="32"/>
      <c r="OT382" s="32"/>
      <c r="OU382" s="32"/>
      <c r="OV382" s="32"/>
      <c r="OW382" s="32"/>
      <c r="OX382" s="32"/>
      <c r="OY382" s="32"/>
      <c r="OZ382" s="32"/>
      <c r="PA382" s="32"/>
      <c r="PB382" s="32"/>
      <c r="PC382" s="32"/>
      <c r="PD382" s="32"/>
      <c r="PE382" s="32"/>
      <c r="PF382" s="32"/>
      <c r="PG382" s="32"/>
      <c r="PH382" s="32"/>
      <c r="PI382" s="32"/>
      <c r="PJ382" s="32"/>
      <c r="PK382" s="32"/>
      <c r="PL382" s="32"/>
      <c r="PM382" s="32"/>
      <c r="PN382" s="32"/>
      <c r="PO382" s="32"/>
      <c r="PP382" s="32"/>
      <c r="PQ382" s="32"/>
      <c r="PR382" s="32"/>
      <c r="PS382" s="32"/>
      <c r="PT382" s="32"/>
      <c r="PU382" s="32"/>
      <c r="PV382" s="32"/>
      <c r="PW382" s="32"/>
      <c r="PX382" s="32"/>
      <c r="PY382" s="32"/>
      <c r="PZ382" s="32"/>
      <c r="QA382" s="32"/>
      <c r="QB382" s="32"/>
      <c r="QC382" s="32"/>
      <c r="QD382" s="32"/>
      <c r="QE382" s="32"/>
      <c r="QF382" s="32"/>
      <c r="QG382" s="32"/>
      <c r="QH382" s="32"/>
      <c r="QI382" s="32"/>
      <c r="QJ382" s="32"/>
      <c r="QK382" s="32"/>
      <c r="QL382" s="32"/>
      <c r="QM382" s="32"/>
      <c r="QN382" s="32"/>
      <c r="QO382" s="32"/>
      <c r="QP382" s="32"/>
      <c r="QQ382" s="32"/>
      <c r="QR382" s="32"/>
      <c r="QS382" s="32"/>
      <c r="QT382" s="32"/>
      <c r="QU382" s="32"/>
      <c r="QV382" s="32"/>
      <c r="QW382" s="32"/>
      <c r="QX382" s="32"/>
      <c r="QY382" s="32"/>
      <c r="QZ382" s="32"/>
      <c r="RA382" s="32"/>
      <c r="RB382" s="32"/>
      <c r="RC382" s="32"/>
      <c r="RD382" s="32"/>
      <c r="RE382" s="32"/>
      <c r="RF382" s="32"/>
      <c r="RG382" s="32"/>
      <c r="RH382" s="32"/>
      <c r="RI382" s="32"/>
      <c r="RJ382" s="32"/>
      <c r="RK382" s="32"/>
      <c r="RL382" s="32"/>
      <c r="RM382" s="32"/>
      <c r="RN382" s="32"/>
      <c r="RO382" s="32"/>
      <c r="RP382" s="32"/>
      <c r="RQ382" s="32"/>
      <c r="RR382" s="32"/>
      <c r="RS382" s="32"/>
      <c r="RT382" s="32"/>
      <c r="RU382" s="32"/>
      <c r="RV382" s="32"/>
      <c r="RW382" s="32"/>
      <c r="RX382" s="32"/>
      <c r="RY382" s="32"/>
      <c r="RZ382" s="32"/>
      <c r="SA382" s="32"/>
      <c r="SB382" s="32"/>
      <c r="SC382" s="32"/>
      <c r="SD382" s="32"/>
      <c r="SE382" s="32"/>
      <c r="SF382" s="32"/>
      <c r="SG382" s="32"/>
      <c r="SH382" s="32"/>
      <c r="SI382" s="32"/>
      <c r="SJ382" s="32"/>
      <c r="SK382" s="32"/>
      <c r="SL382" s="32"/>
      <c r="SM382" s="32"/>
      <c r="SN382" s="32"/>
      <c r="SO382" s="32"/>
      <c r="SP382" s="32"/>
      <c r="SQ382" s="32"/>
      <c r="SR382" s="32"/>
      <c r="SS382" s="32"/>
      <c r="ST382" s="32"/>
      <c r="SU382" s="32"/>
      <c r="SV382" s="32"/>
      <c r="SW382" s="32"/>
      <c r="SX382" s="32"/>
      <c r="SY382" s="32"/>
      <c r="SZ382" s="32"/>
      <c r="TA382" s="32"/>
      <c r="TB382" s="32"/>
      <c r="TC382" s="32"/>
      <c r="TD382" s="32"/>
      <c r="TE382" s="32"/>
    </row>
    <row r="383" spans="1:525" s="27" customFormat="1" ht="30" hidden="1" customHeight="1" x14ac:dyDescent="0.25">
      <c r="A383" s="59"/>
      <c r="B383" s="60"/>
      <c r="C383" s="61"/>
      <c r="D383" s="62"/>
      <c r="E383" s="131"/>
      <c r="F383" s="132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233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/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2"/>
      <c r="FK383" s="32"/>
      <c r="FL383" s="32"/>
      <c r="FM383" s="32"/>
      <c r="FN383" s="32"/>
      <c r="FO383" s="32"/>
      <c r="FP383" s="32"/>
      <c r="FQ383" s="32"/>
      <c r="FR383" s="32"/>
      <c r="FS383" s="32"/>
      <c r="FT383" s="32"/>
      <c r="FU383" s="32"/>
      <c r="FV383" s="32"/>
      <c r="FW383" s="32"/>
      <c r="FX383" s="32"/>
      <c r="FY383" s="32"/>
      <c r="FZ383" s="32"/>
      <c r="GA383" s="32"/>
      <c r="GB383" s="32"/>
      <c r="GC383" s="32"/>
      <c r="GD383" s="32"/>
      <c r="GE383" s="32"/>
      <c r="GF383" s="32"/>
      <c r="GG383" s="32"/>
      <c r="GH383" s="32"/>
      <c r="GI383" s="32"/>
      <c r="GJ383" s="32"/>
      <c r="GK383" s="32"/>
      <c r="GL383" s="32"/>
      <c r="GM383" s="32"/>
      <c r="GN383" s="32"/>
      <c r="GO383" s="32"/>
      <c r="GP383" s="32"/>
      <c r="GQ383" s="32"/>
      <c r="GR383" s="32"/>
      <c r="GS383" s="32"/>
      <c r="GT383" s="32"/>
      <c r="GU383" s="32"/>
      <c r="GV383" s="32"/>
      <c r="GW383" s="32"/>
      <c r="GX383" s="32"/>
      <c r="GY383" s="32"/>
      <c r="GZ383" s="32"/>
      <c r="HA383" s="32"/>
      <c r="HB383" s="32"/>
      <c r="HC383" s="32"/>
      <c r="HD383" s="32"/>
      <c r="HE383" s="32"/>
      <c r="HF383" s="32"/>
      <c r="HG383" s="32"/>
      <c r="HH383" s="32"/>
      <c r="HI383" s="32"/>
      <c r="HJ383" s="32"/>
      <c r="HK383" s="32"/>
      <c r="HL383" s="32"/>
      <c r="HM383" s="32"/>
      <c r="HN383" s="32"/>
      <c r="HO383" s="32"/>
      <c r="HP383" s="32"/>
      <c r="HQ383" s="32"/>
      <c r="HR383" s="32"/>
      <c r="HS383" s="32"/>
      <c r="HT383" s="32"/>
      <c r="HU383" s="32"/>
      <c r="HV383" s="32"/>
      <c r="HW383" s="32"/>
      <c r="HX383" s="32"/>
      <c r="HY383" s="32"/>
      <c r="HZ383" s="32"/>
      <c r="IA383" s="32"/>
      <c r="IB383" s="32"/>
      <c r="IC383" s="32"/>
      <c r="ID383" s="32"/>
      <c r="IE383" s="32"/>
      <c r="IF383" s="32"/>
      <c r="IG383" s="32"/>
      <c r="IH383" s="32"/>
      <c r="II383" s="32"/>
      <c r="IJ383" s="32"/>
      <c r="IK383" s="32"/>
      <c r="IL383" s="32"/>
      <c r="IM383" s="32"/>
      <c r="IN383" s="32"/>
      <c r="IO383" s="32"/>
      <c r="IP383" s="32"/>
      <c r="IQ383" s="32"/>
      <c r="IR383" s="32"/>
      <c r="IS383" s="32"/>
      <c r="IT383" s="32"/>
      <c r="IU383" s="32"/>
      <c r="IV383" s="32"/>
      <c r="IW383" s="32"/>
      <c r="IX383" s="32"/>
      <c r="IY383" s="32"/>
      <c r="IZ383" s="32"/>
      <c r="JA383" s="32"/>
      <c r="JB383" s="32"/>
      <c r="JC383" s="32"/>
      <c r="JD383" s="32"/>
      <c r="JE383" s="32"/>
      <c r="JF383" s="32"/>
      <c r="JG383" s="32"/>
      <c r="JH383" s="32"/>
      <c r="JI383" s="32"/>
      <c r="JJ383" s="32"/>
      <c r="JK383" s="32"/>
      <c r="JL383" s="32"/>
      <c r="JM383" s="32"/>
      <c r="JN383" s="32"/>
      <c r="JO383" s="32"/>
      <c r="JP383" s="32"/>
      <c r="JQ383" s="32"/>
      <c r="JR383" s="32"/>
      <c r="JS383" s="32"/>
      <c r="JT383" s="32"/>
      <c r="JU383" s="32"/>
      <c r="JV383" s="32"/>
      <c r="JW383" s="32"/>
      <c r="JX383" s="32"/>
      <c r="JY383" s="32"/>
      <c r="JZ383" s="32"/>
      <c r="KA383" s="32"/>
      <c r="KB383" s="32"/>
      <c r="KC383" s="32"/>
      <c r="KD383" s="32"/>
      <c r="KE383" s="32"/>
      <c r="KF383" s="32"/>
      <c r="KG383" s="32"/>
      <c r="KH383" s="32"/>
      <c r="KI383" s="32"/>
      <c r="KJ383" s="32"/>
      <c r="KK383" s="32"/>
      <c r="KL383" s="32"/>
      <c r="KM383" s="32"/>
      <c r="KN383" s="32"/>
      <c r="KO383" s="32"/>
      <c r="KP383" s="32"/>
      <c r="KQ383" s="32"/>
      <c r="KR383" s="32"/>
      <c r="KS383" s="32"/>
      <c r="KT383" s="32"/>
      <c r="KU383" s="32"/>
      <c r="KV383" s="32"/>
      <c r="KW383" s="32"/>
      <c r="KX383" s="32"/>
      <c r="KY383" s="32"/>
      <c r="KZ383" s="32"/>
      <c r="LA383" s="32"/>
      <c r="LB383" s="32"/>
      <c r="LC383" s="32"/>
      <c r="LD383" s="32"/>
      <c r="LE383" s="32"/>
      <c r="LF383" s="32"/>
      <c r="LG383" s="32"/>
      <c r="LH383" s="32"/>
      <c r="LI383" s="32"/>
      <c r="LJ383" s="32"/>
      <c r="LK383" s="32"/>
      <c r="LL383" s="32"/>
      <c r="LM383" s="32"/>
      <c r="LN383" s="32"/>
      <c r="LO383" s="32"/>
      <c r="LP383" s="32"/>
      <c r="LQ383" s="32"/>
      <c r="LR383" s="32"/>
      <c r="LS383" s="32"/>
      <c r="LT383" s="32"/>
      <c r="LU383" s="32"/>
      <c r="LV383" s="32"/>
      <c r="LW383" s="32"/>
      <c r="LX383" s="32"/>
      <c r="LY383" s="32"/>
      <c r="LZ383" s="32"/>
      <c r="MA383" s="32"/>
      <c r="MB383" s="32"/>
      <c r="MC383" s="32"/>
      <c r="MD383" s="32"/>
      <c r="ME383" s="32"/>
      <c r="MF383" s="32"/>
      <c r="MG383" s="32"/>
      <c r="MH383" s="32"/>
      <c r="MI383" s="32"/>
      <c r="MJ383" s="32"/>
      <c r="MK383" s="32"/>
      <c r="ML383" s="32"/>
      <c r="MM383" s="32"/>
      <c r="MN383" s="32"/>
      <c r="MO383" s="32"/>
      <c r="MP383" s="32"/>
      <c r="MQ383" s="32"/>
      <c r="MR383" s="32"/>
      <c r="MS383" s="32"/>
      <c r="MT383" s="32"/>
      <c r="MU383" s="32"/>
      <c r="MV383" s="32"/>
      <c r="MW383" s="32"/>
      <c r="MX383" s="32"/>
      <c r="MY383" s="32"/>
      <c r="MZ383" s="32"/>
      <c r="NA383" s="32"/>
      <c r="NB383" s="32"/>
      <c r="NC383" s="32"/>
      <c r="ND383" s="32"/>
      <c r="NE383" s="32"/>
      <c r="NF383" s="32"/>
      <c r="NG383" s="32"/>
      <c r="NH383" s="32"/>
      <c r="NI383" s="32"/>
      <c r="NJ383" s="32"/>
      <c r="NK383" s="32"/>
      <c r="NL383" s="32"/>
      <c r="NM383" s="32"/>
      <c r="NN383" s="32"/>
      <c r="NO383" s="32"/>
      <c r="NP383" s="32"/>
      <c r="NQ383" s="32"/>
      <c r="NR383" s="32"/>
      <c r="NS383" s="32"/>
      <c r="NT383" s="32"/>
      <c r="NU383" s="32"/>
      <c r="NV383" s="32"/>
      <c r="NW383" s="32"/>
      <c r="NX383" s="32"/>
      <c r="NY383" s="32"/>
      <c r="NZ383" s="32"/>
      <c r="OA383" s="32"/>
      <c r="OB383" s="32"/>
      <c r="OC383" s="32"/>
      <c r="OD383" s="32"/>
      <c r="OE383" s="32"/>
      <c r="OF383" s="32"/>
      <c r="OG383" s="32"/>
      <c r="OH383" s="32"/>
      <c r="OI383" s="32"/>
      <c r="OJ383" s="32"/>
      <c r="OK383" s="32"/>
      <c r="OL383" s="32"/>
      <c r="OM383" s="32"/>
      <c r="ON383" s="32"/>
      <c r="OO383" s="32"/>
      <c r="OP383" s="32"/>
      <c r="OQ383" s="32"/>
      <c r="OR383" s="32"/>
      <c r="OS383" s="32"/>
      <c r="OT383" s="32"/>
      <c r="OU383" s="32"/>
      <c r="OV383" s="32"/>
      <c r="OW383" s="32"/>
      <c r="OX383" s="32"/>
      <c r="OY383" s="32"/>
      <c r="OZ383" s="32"/>
      <c r="PA383" s="32"/>
      <c r="PB383" s="32"/>
      <c r="PC383" s="32"/>
      <c r="PD383" s="32"/>
      <c r="PE383" s="32"/>
      <c r="PF383" s="32"/>
      <c r="PG383" s="32"/>
      <c r="PH383" s="32"/>
      <c r="PI383" s="32"/>
      <c r="PJ383" s="32"/>
      <c r="PK383" s="32"/>
      <c r="PL383" s="32"/>
      <c r="PM383" s="32"/>
      <c r="PN383" s="32"/>
      <c r="PO383" s="32"/>
      <c r="PP383" s="32"/>
      <c r="PQ383" s="32"/>
      <c r="PR383" s="32"/>
      <c r="PS383" s="32"/>
      <c r="PT383" s="32"/>
      <c r="PU383" s="32"/>
      <c r="PV383" s="32"/>
      <c r="PW383" s="32"/>
      <c r="PX383" s="32"/>
      <c r="PY383" s="32"/>
      <c r="PZ383" s="32"/>
      <c r="QA383" s="32"/>
      <c r="QB383" s="32"/>
      <c r="QC383" s="32"/>
      <c r="QD383" s="32"/>
      <c r="QE383" s="32"/>
      <c r="QF383" s="32"/>
      <c r="QG383" s="32"/>
      <c r="QH383" s="32"/>
      <c r="QI383" s="32"/>
      <c r="QJ383" s="32"/>
      <c r="QK383" s="32"/>
      <c r="QL383" s="32"/>
      <c r="QM383" s="32"/>
      <c r="QN383" s="32"/>
      <c r="QO383" s="32"/>
      <c r="QP383" s="32"/>
      <c r="QQ383" s="32"/>
      <c r="QR383" s="32"/>
      <c r="QS383" s="32"/>
      <c r="QT383" s="32"/>
      <c r="QU383" s="32"/>
      <c r="QV383" s="32"/>
      <c r="QW383" s="32"/>
      <c r="QX383" s="32"/>
      <c r="QY383" s="32"/>
      <c r="QZ383" s="32"/>
      <c r="RA383" s="32"/>
      <c r="RB383" s="32"/>
      <c r="RC383" s="32"/>
      <c r="RD383" s="32"/>
      <c r="RE383" s="32"/>
      <c r="RF383" s="32"/>
      <c r="RG383" s="32"/>
      <c r="RH383" s="32"/>
      <c r="RI383" s="32"/>
      <c r="RJ383" s="32"/>
      <c r="RK383" s="32"/>
      <c r="RL383" s="32"/>
      <c r="RM383" s="32"/>
      <c r="RN383" s="32"/>
      <c r="RO383" s="32"/>
      <c r="RP383" s="32"/>
      <c r="RQ383" s="32"/>
      <c r="RR383" s="32"/>
      <c r="RS383" s="32"/>
      <c r="RT383" s="32"/>
      <c r="RU383" s="32"/>
      <c r="RV383" s="32"/>
      <c r="RW383" s="32"/>
      <c r="RX383" s="32"/>
      <c r="RY383" s="32"/>
      <c r="RZ383" s="32"/>
      <c r="SA383" s="32"/>
      <c r="SB383" s="32"/>
      <c r="SC383" s="32"/>
      <c r="SD383" s="32"/>
      <c r="SE383" s="32"/>
      <c r="SF383" s="32"/>
      <c r="SG383" s="32"/>
      <c r="SH383" s="32"/>
      <c r="SI383" s="32"/>
      <c r="SJ383" s="32"/>
      <c r="SK383" s="32"/>
      <c r="SL383" s="32"/>
      <c r="SM383" s="32"/>
      <c r="SN383" s="32"/>
      <c r="SO383" s="32"/>
      <c r="SP383" s="32"/>
      <c r="SQ383" s="32"/>
      <c r="SR383" s="32"/>
      <c r="SS383" s="32"/>
      <c r="ST383" s="32"/>
      <c r="SU383" s="32"/>
      <c r="SV383" s="32"/>
      <c r="SW383" s="32"/>
      <c r="SX383" s="32"/>
      <c r="SY383" s="32"/>
      <c r="SZ383" s="32"/>
      <c r="TA383" s="32"/>
      <c r="TB383" s="32"/>
      <c r="TC383" s="32"/>
      <c r="TD383" s="32"/>
      <c r="TE383" s="32"/>
    </row>
    <row r="384" spans="1:525" s="111" customFormat="1" ht="40.5" hidden="1" customHeight="1" x14ac:dyDescent="0.55000000000000004">
      <c r="A384" s="108" t="s">
        <v>622</v>
      </c>
      <c r="B384" s="109"/>
      <c r="C384" s="110"/>
      <c r="D384" s="106"/>
      <c r="E384" s="131"/>
      <c r="F384" s="132"/>
      <c r="G384" s="106"/>
      <c r="H384" s="106"/>
      <c r="I384" s="106"/>
      <c r="J384" s="106"/>
      <c r="K384" s="133"/>
      <c r="L384" s="133"/>
      <c r="M384" s="106"/>
      <c r="N384" s="106" t="s">
        <v>623</v>
      </c>
      <c r="O384" s="134"/>
      <c r="P384" s="134"/>
      <c r="Q384" s="233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  <c r="EF384" s="112"/>
      <c r="EG384" s="112"/>
      <c r="EH384" s="112"/>
      <c r="EI384" s="112"/>
      <c r="EJ384" s="112"/>
      <c r="EK384" s="112"/>
      <c r="EL384" s="112"/>
      <c r="EM384" s="112"/>
      <c r="EN384" s="112"/>
      <c r="EO384" s="112"/>
      <c r="EP384" s="112"/>
      <c r="EQ384" s="112"/>
      <c r="ER384" s="112"/>
      <c r="ES384" s="112"/>
      <c r="ET384" s="112"/>
      <c r="EU384" s="112"/>
      <c r="EV384" s="112"/>
      <c r="EW384" s="112"/>
      <c r="EX384" s="112"/>
      <c r="EY384" s="112"/>
      <c r="EZ384" s="112"/>
      <c r="FA384" s="112"/>
      <c r="FB384" s="112"/>
      <c r="FC384" s="112"/>
      <c r="FD384" s="112"/>
      <c r="FE384" s="112"/>
      <c r="FF384" s="112"/>
      <c r="FG384" s="112"/>
      <c r="FH384" s="112"/>
      <c r="FI384" s="112"/>
      <c r="FJ384" s="112"/>
      <c r="FK384" s="112"/>
      <c r="FL384" s="112"/>
      <c r="FM384" s="112"/>
      <c r="FN384" s="112"/>
      <c r="FO384" s="112"/>
      <c r="FP384" s="112"/>
      <c r="FQ384" s="112"/>
      <c r="FR384" s="112"/>
      <c r="FS384" s="112"/>
      <c r="FT384" s="112"/>
      <c r="FU384" s="112"/>
      <c r="FV384" s="112"/>
      <c r="FW384" s="112"/>
      <c r="FX384" s="112"/>
      <c r="FY384" s="112"/>
      <c r="FZ384" s="112"/>
      <c r="GA384" s="112"/>
      <c r="GB384" s="112"/>
      <c r="GC384" s="112"/>
      <c r="GD384" s="112"/>
      <c r="GE384" s="112"/>
      <c r="GF384" s="112"/>
      <c r="GG384" s="112"/>
      <c r="GH384" s="112"/>
      <c r="GI384" s="112"/>
      <c r="GJ384" s="112"/>
      <c r="GK384" s="112"/>
      <c r="GL384" s="112"/>
      <c r="GM384" s="112"/>
      <c r="GN384" s="112"/>
      <c r="GO384" s="112"/>
      <c r="GP384" s="112"/>
      <c r="GQ384" s="112"/>
      <c r="GR384" s="112"/>
      <c r="GS384" s="112"/>
      <c r="GT384" s="112"/>
      <c r="GU384" s="112"/>
      <c r="GV384" s="112"/>
      <c r="GW384" s="112"/>
      <c r="GX384" s="112"/>
      <c r="GY384" s="112"/>
      <c r="GZ384" s="112"/>
      <c r="HA384" s="112"/>
      <c r="HB384" s="112"/>
      <c r="HC384" s="112"/>
      <c r="HD384" s="112"/>
      <c r="HE384" s="112"/>
      <c r="HF384" s="112"/>
      <c r="HG384" s="112"/>
      <c r="HH384" s="112"/>
      <c r="HI384" s="112"/>
      <c r="HJ384" s="112"/>
      <c r="HK384" s="112"/>
      <c r="HL384" s="112"/>
      <c r="HM384" s="112"/>
      <c r="HN384" s="112"/>
      <c r="HO384" s="112"/>
      <c r="HP384" s="112"/>
      <c r="HQ384" s="112"/>
      <c r="HR384" s="112"/>
      <c r="HS384" s="112"/>
      <c r="HT384" s="112"/>
      <c r="HU384" s="112"/>
      <c r="HV384" s="112"/>
      <c r="HW384" s="112"/>
      <c r="HX384" s="112"/>
      <c r="HY384" s="112"/>
      <c r="HZ384" s="112"/>
      <c r="IA384" s="112"/>
      <c r="IB384" s="112"/>
      <c r="IC384" s="112"/>
      <c r="ID384" s="112"/>
      <c r="IE384" s="112"/>
      <c r="IF384" s="112"/>
      <c r="IG384" s="112"/>
      <c r="IH384" s="112"/>
      <c r="II384" s="112"/>
      <c r="IJ384" s="112"/>
      <c r="IK384" s="112"/>
      <c r="IL384" s="112"/>
      <c r="IM384" s="112"/>
      <c r="IN384" s="112"/>
      <c r="IO384" s="112"/>
      <c r="IP384" s="112"/>
      <c r="IQ384" s="112"/>
      <c r="IR384" s="112"/>
      <c r="IS384" s="112"/>
      <c r="IT384" s="112"/>
      <c r="IU384" s="112"/>
      <c r="IV384" s="112"/>
      <c r="IW384" s="112"/>
      <c r="IX384" s="112"/>
      <c r="IY384" s="112"/>
      <c r="IZ384" s="112"/>
      <c r="JA384" s="112"/>
      <c r="JB384" s="112"/>
      <c r="JC384" s="112"/>
      <c r="JD384" s="112"/>
      <c r="JE384" s="112"/>
      <c r="JF384" s="112"/>
      <c r="JG384" s="112"/>
      <c r="JH384" s="112"/>
      <c r="JI384" s="112"/>
      <c r="JJ384" s="112"/>
      <c r="JK384" s="112"/>
      <c r="JL384" s="112"/>
      <c r="JM384" s="112"/>
      <c r="JN384" s="112"/>
      <c r="JO384" s="112"/>
      <c r="JP384" s="112"/>
      <c r="JQ384" s="112"/>
      <c r="JR384" s="112"/>
      <c r="JS384" s="112"/>
      <c r="JT384" s="112"/>
      <c r="JU384" s="112"/>
      <c r="JV384" s="112"/>
      <c r="JW384" s="112"/>
      <c r="JX384" s="112"/>
      <c r="JY384" s="112"/>
      <c r="JZ384" s="112"/>
      <c r="KA384" s="112"/>
      <c r="KB384" s="112"/>
      <c r="KC384" s="112"/>
      <c r="KD384" s="112"/>
      <c r="KE384" s="112"/>
      <c r="KF384" s="112"/>
      <c r="KG384" s="112"/>
      <c r="KH384" s="112"/>
      <c r="KI384" s="112"/>
      <c r="KJ384" s="112"/>
      <c r="KK384" s="112"/>
      <c r="KL384" s="112"/>
      <c r="KM384" s="112"/>
      <c r="KN384" s="112"/>
      <c r="KO384" s="112"/>
      <c r="KP384" s="112"/>
      <c r="KQ384" s="112"/>
      <c r="KR384" s="112"/>
      <c r="KS384" s="112"/>
      <c r="KT384" s="112"/>
      <c r="KU384" s="112"/>
      <c r="KV384" s="112"/>
      <c r="KW384" s="112"/>
      <c r="KX384" s="112"/>
      <c r="KY384" s="112"/>
      <c r="KZ384" s="112"/>
      <c r="LA384" s="112"/>
      <c r="LB384" s="112"/>
      <c r="LC384" s="112"/>
      <c r="LD384" s="112"/>
      <c r="LE384" s="112"/>
      <c r="LF384" s="112"/>
      <c r="LG384" s="112"/>
      <c r="LH384" s="112"/>
      <c r="LI384" s="112"/>
      <c r="LJ384" s="112"/>
      <c r="LK384" s="112"/>
      <c r="LL384" s="112"/>
      <c r="LM384" s="112"/>
      <c r="LN384" s="112"/>
      <c r="LO384" s="112"/>
      <c r="LP384" s="112"/>
      <c r="LQ384" s="112"/>
      <c r="LR384" s="112"/>
      <c r="LS384" s="112"/>
      <c r="LT384" s="112"/>
      <c r="LU384" s="112"/>
      <c r="LV384" s="112"/>
      <c r="LW384" s="112"/>
      <c r="LX384" s="112"/>
      <c r="LY384" s="112"/>
      <c r="LZ384" s="112"/>
      <c r="MA384" s="112"/>
      <c r="MB384" s="112"/>
      <c r="MC384" s="112"/>
      <c r="MD384" s="112"/>
      <c r="ME384" s="112"/>
      <c r="MF384" s="112"/>
      <c r="MG384" s="112"/>
      <c r="MH384" s="112"/>
      <c r="MI384" s="112"/>
      <c r="MJ384" s="112"/>
      <c r="MK384" s="112"/>
      <c r="ML384" s="112"/>
      <c r="MM384" s="112"/>
      <c r="MN384" s="112"/>
      <c r="MO384" s="112"/>
      <c r="MP384" s="112"/>
      <c r="MQ384" s="112"/>
      <c r="MR384" s="112"/>
      <c r="MS384" s="112"/>
      <c r="MT384" s="112"/>
      <c r="MU384" s="112"/>
      <c r="MV384" s="112"/>
      <c r="MW384" s="112"/>
      <c r="MX384" s="112"/>
      <c r="MY384" s="112"/>
      <c r="MZ384" s="112"/>
      <c r="NA384" s="112"/>
      <c r="NB384" s="112"/>
      <c r="NC384" s="112"/>
      <c r="ND384" s="112"/>
      <c r="NE384" s="112"/>
      <c r="NF384" s="112"/>
      <c r="NG384" s="112"/>
      <c r="NH384" s="112"/>
      <c r="NI384" s="112"/>
      <c r="NJ384" s="112"/>
      <c r="NK384" s="112"/>
      <c r="NL384" s="112"/>
      <c r="NM384" s="112"/>
      <c r="NN384" s="112"/>
      <c r="NO384" s="112"/>
      <c r="NP384" s="112"/>
      <c r="NQ384" s="112"/>
      <c r="NR384" s="112"/>
      <c r="NS384" s="112"/>
      <c r="NT384" s="112"/>
      <c r="NU384" s="112"/>
      <c r="NV384" s="112"/>
      <c r="NW384" s="112"/>
      <c r="NX384" s="112"/>
      <c r="NY384" s="112"/>
      <c r="NZ384" s="112"/>
      <c r="OA384" s="112"/>
      <c r="OB384" s="112"/>
      <c r="OC384" s="112"/>
      <c r="OD384" s="112"/>
      <c r="OE384" s="112"/>
      <c r="OF384" s="112"/>
      <c r="OG384" s="112"/>
      <c r="OH384" s="112"/>
      <c r="OI384" s="112"/>
      <c r="OJ384" s="112"/>
      <c r="OK384" s="112"/>
      <c r="OL384" s="112"/>
      <c r="OM384" s="112"/>
      <c r="ON384" s="112"/>
      <c r="OO384" s="112"/>
      <c r="OP384" s="112"/>
      <c r="OQ384" s="112"/>
      <c r="OR384" s="112"/>
      <c r="OS384" s="112"/>
      <c r="OT384" s="112"/>
      <c r="OU384" s="112"/>
      <c r="OV384" s="112"/>
      <c r="OW384" s="112"/>
      <c r="OX384" s="112"/>
      <c r="OY384" s="112"/>
      <c r="OZ384" s="112"/>
      <c r="PA384" s="112"/>
      <c r="PB384" s="112"/>
      <c r="PC384" s="112"/>
      <c r="PD384" s="112"/>
      <c r="PE384" s="112"/>
      <c r="PF384" s="112"/>
      <c r="PG384" s="112"/>
      <c r="PH384" s="112"/>
      <c r="PI384" s="112"/>
      <c r="PJ384" s="112"/>
      <c r="PK384" s="112"/>
      <c r="PL384" s="112"/>
      <c r="PM384" s="112"/>
      <c r="PN384" s="112"/>
      <c r="PO384" s="112"/>
      <c r="PP384" s="112"/>
      <c r="PQ384" s="112"/>
      <c r="PR384" s="112"/>
      <c r="PS384" s="112"/>
      <c r="PT384" s="112"/>
      <c r="PU384" s="112"/>
      <c r="PV384" s="112"/>
      <c r="PW384" s="112"/>
      <c r="PX384" s="112"/>
      <c r="PY384" s="112"/>
      <c r="PZ384" s="112"/>
      <c r="QA384" s="112"/>
      <c r="QB384" s="112"/>
      <c r="QC384" s="112"/>
      <c r="QD384" s="112"/>
      <c r="QE384" s="112"/>
      <c r="QF384" s="112"/>
      <c r="QG384" s="112"/>
      <c r="QH384" s="112"/>
      <c r="QI384" s="112"/>
      <c r="QJ384" s="112"/>
      <c r="QK384" s="112"/>
      <c r="QL384" s="112"/>
      <c r="QM384" s="112"/>
      <c r="QN384" s="112"/>
      <c r="QO384" s="112"/>
      <c r="QP384" s="112"/>
      <c r="QQ384" s="112"/>
      <c r="QR384" s="112"/>
      <c r="QS384" s="112"/>
      <c r="QT384" s="112"/>
      <c r="QU384" s="112"/>
      <c r="QV384" s="112"/>
      <c r="QW384" s="112"/>
      <c r="QX384" s="112"/>
      <c r="QY384" s="112"/>
      <c r="QZ384" s="112"/>
      <c r="RA384" s="112"/>
      <c r="RB384" s="112"/>
      <c r="RC384" s="112"/>
      <c r="RD384" s="112"/>
      <c r="RE384" s="112"/>
      <c r="RF384" s="112"/>
      <c r="RG384" s="112"/>
      <c r="RH384" s="112"/>
      <c r="RI384" s="112"/>
      <c r="RJ384" s="112"/>
      <c r="RK384" s="112"/>
      <c r="RL384" s="112"/>
      <c r="RM384" s="112"/>
      <c r="RN384" s="112"/>
      <c r="RO384" s="112"/>
      <c r="RP384" s="112"/>
      <c r="RQ384" s="112"/>
      <c r="RR384" s="112"/>
      <c r="RS384" s="112"/>
      <c r="RT384" s="112"/>
      <c r="RU384" s="112"/>
      <c r="RV384" s="112"/>
      <c r="RW384" s="112"/>
      <c r="RX384" s="112"/>
      <c r="RY384" s="112"/>
      <c r="RZ384" s="112"/>
      <c r="SA384" s="112"/>
      <c r="SB384" s="112"/>
      <c r="SC384" s="112"/>
      <c r="SD384" s="112"/>
      <c r="SE384" s="112"/>
      <c r="SF384" s="112"/>
      <c r="SG384" s="112"/>
      <c r="SH384" s="112"/>
      <c r="SI384" s="112"/>
      <c r="SJ384" s="112"/>
      <c r="SK384" s="112"/>
      <c r="SL384" s="112"/>
      <c r="SM384" s="112"/>
      <c r="SN384" s="112"/>
      <c r="SO384" s="112"/>
      <c r="SP384" s="112"/>
      <c r="SQ384" s="112"/>
      <c r="SR384" s="112"/>
      <c r="SS384" s="112"/>
      <c r="ST384" s="112"/>
      <c r="SU384" s="112"/>
      <c r="SV384" s="112"/>
      <c r="SW384" s="112"/>
      <c r="SX384" s="112"/>
      <c r="SY384" s="112"/>
      <c r="SZ384" s="112"/>
      <c r="TA384" s="112"/>
      <c r="TB384" s="112"/>
      <c r="TC384" s="112"/>
      <c r="TD384" s="112"/>
      <c r="TE384" s="112"/>
    </row>
    <row r="385" spans="1:17" s="28" customFormat="1" ht="18.75" hidden="1" customHeight="1" thickBot="1" x14ac:dyDescent="0.3">
      <c r="A385" s="53"/>
      <c r="B385" s="58"/>
      <c r="C385" s="58"/>
      <c r="D385" s="35"/>
      <c r="E385" s="131"/>
      <c r="F385" s="132"/>
      <c r="G385" s="117"/>
      <c r="H385" s="117"/>
      <c r="I385" s="117"/>
      <c r="J385" s="117"/>
      <c r="K385" s="117"/>
      <c r="L385" s="117"/>
      <c r="M385" s="117"/>
      <c r="N385" s="117"/>
      <c r="O385" s="117"/>
      <c r="P385" s="135"/>
      <c r="Q385" s="233"/>
    </row>
    <row r="386" spans="1:17" s="169" customFormat="1" ht="15.75" hidden="1" customHeight="1" x14ac:dyDescent="0.25">
      <c r="A386" s="204"/>
      <c r="B386" s="204"/>
      <c r="C386" s="204"/>
      <c r="D386" s="227" t="s">
        <v>621</v>
      </c>
      <c r="E386" s="205">
        <f>E373-'дод 9'!D273</f>
        <v>0</v>
      </c>
      <c r="F386" s="206">
        <f>F373-'дод 9'!E273</f>
        <v>0</v>
      </c>
      <c r="G386" s="206">
        <f>G373-'дод 9'!F273</f>
        <v>0</v>
      </c>
      <c r="H386" s="206">
        <f>H373-'дод 9'!G273</f>
        <v>0</v>
      </c>
      <c r="I386" s="206">
        <f>I373-'дод 9'!H273</f>
        <v>0</v>
      </c>
      <c r="J386" s="206">
        <f>J373-'дод 9'!I273</f>
        <v>0</v>
      </c>
      <c r="K386" s="206">
        <f>K373-'дод 9'!J273</f>
        <v>0</v>
      </c>
      <c r="L386" s="206">
        <f>L373-'дод 9'!K273</f>
        <v>0</v>
      </c>
      <c r="M386" s="206">
        <f>M373-'дод 9'!L273</f>
        <v>0</v>
      </c>
      <c r="N386" s="206">
        <f>N373-'дод 9'!M273</f>
        <v>0</v>
      </c>
      <c r="O386" s="206">
        <f>O373-'дод 9'!N273</f>
        <v>0</v>
      </c>
      <c r="P386" s="206">
        <f>P373-'дод 9'!O273</f>
        <v>0</v>
      </c>
      <c r="Q386" s="233"/>
    </row>
    <row r="387" spans="1:17" s="169" customFormat="1" ht="15.75" hidden="1" customHeight="1" x14ac:dyDescent="0.25">
      <c r="A387" s="204"/>
      <c r="B387" s="204"/>
      <c r="C387" s="204"/>
      <c r="D387" s="227"/>
      <c r="E387" s="207">
        <f>E374-'дод 9'!D274</f>
        <v>0</v>
      </c>
      <c r="F387" s="208">
        <f>F374-'дод 9'!E274</f>
        <v>0</v>
      </c>
      <c r="G387" s="208">
        <f>G374-'дод 9'!F274</f>
        <v>0</v>
      </c>
      <c r="H387" s="208">
        <f>H374-'дод 9'!G274</f>
        <v>0</v>
      </c>
      <c r="I387" s="208">
        <f>I374-'дод 9'!H274</f>
        <v>0</v>
      </c>
      <c r="J387" s="208">
        <f>J374-'дод 9'!I274</f>
        <v>0</v>
      </c>
      <c r="K387" s="208">
        <f>K374-'дод 9'!J274</f>
        <v>0</v>
      </c>
      <c r="L387" s="208">
        <f>L374-'дод 9'!K274</f>
        <v>0</v>
      </c>
      <c r="M387" s="208">
        <f>M374-'дод 9'!L274</f>
        <v>0</v>
      </c>
      <c r="N387" s="208">
        <f>N374-'дод 9'!M274</f>
        <v>0</v>
      </c>
      <c r="O387" s="208">
        <f>O374-'дод 9'!N274</f>
        <v>0</v>
      </c>
      <c r="P387" s="209">
        <f>P374-'дод 9'!O274</f>
        <v>0</v>
      </c>
      <c r="Q387" s="233"/>
    </row>
    <row r="388" spans="1:17" s="169" customFormat="1" ht="15.75" hidden="1" customHeight="1" x14ac:dyDescent="0.25">
      <c r="A388" s="204"/>
      <c r="B388" s="204"/>
      <c r="C388" s="204"/>
      <c r="D388" s="227"/>
      <c r="E388" s="207">
        <f>E375-'дод 9'!D275</f>
        <v>0</v>
      </c>
      <c r="F388" s="208">
        <f>F375-'дод 9'!E275</f>
        <v>0</v>
      </c>
      <c r="G388" s="208">
        <f>G375-'дод 9'!F275</f>
        <v>0</v>
      </c>
      <c r="H388" s="208">
        <f>H375-'дод 9'!G275</f>
        <v>0</v>
      </c>
      <c r="I388" s="208">
        <f>I375-'дод 9'!H275</f>
        <v>0</v>
      </c>
      <c r="J388" s="208">
        <f>J375-'дод 9'!I275</f>
        <v>0</v>
      </c>
      <c r="K388" s="208">
        <f>K375-'дод 9'!J275</f>
        <v>0</v>
      </c>
      <c r="L388" s="208">
        <f>L375-'дод 9'!K275</f>
        <v>0</v>
      </c>
      <c r="M388" s="208">
        <f>M375-'дод 9'!L275</f>
        <v>0</v>
      </c>
      <c r="N388" s="208">
        <f>N375-'дод 9'!M275</f>
        <v>0</v>
      </c>
      <c r="O388" s="208">
        <f>O375-'дод 9'!N275</f>
        <v>0</v>
      </c>
      <c r="P388" s="209">
        <f>P375-'дод 9'!O275</f>
        <v>0</v>
      </c>
      <c r="Q388" s="233"/>
    </row>
    <row r="389" spans="1:17" s="169" customFormat="1" ht="15.75" hidden="1" customHeight="1" x14ac:dyDescent="0.25">
      <c r="A389" s="204"/>
      <c r="B389" s="204"/>
      <c r="C389" s="204"/>
      <c r="D389" s="228"/>
      <c r="E389" s="210">
        <f>E376-'дод 9'!D276</f>
        <v>0</v>
      </c>
      <c r="F389" s="211">
        <f>F376-'дод 9'!E276</f>
        <v>0</v>
      </c>
      <c r="G389" s="211">
        <f>G376-'дод 9'!F276</f>
        <v>0</v>
      </c>
      <c r="H389" s="211">
        <f>H376-'дод 9'!G276</f>
        <v>0</v>
      </c>
      <c r="I389" s="211">
        <f>I376-'дод 9'!H276</f>
        <v>0</v>
      </c>
      <c r="J389" s="211">
        <f>J376-'дод 9'!I276</f>
        <v>0</v>
      </c>
      <c r="K389" s="211">
        <f>K376-'дод 9'!J276</f>
        <v>0</v>
      </c>
      <c r="L389" s="211">
        <f>L376-'дод 9'!K276</f>
        <v>0</v>
      </c>
      <c r="M389" s="211">
        <f>M376-'дод 9'!L276</f>
        <v>0</v>
      </c>
      <c r="N389" s="211">
        <f>N376-'дод 9'!M276</f>
        <v>0</v>
      </c>
      <c r="O389" s="211">
        <f>O376-'дод 9'!N276</f>
        <v>0</v>
      </c>
      <c r="P389" s="212">
        <f>P376-'дод 9'!O276</f>
        <v>0</v>
      </c>
      <c r="Q389" s="233"/>
    </row>
    <row r="390" spans="1:17" s="169" customFormat="1" ht="15.75" hidden="1" customHeight="1" thickBot="1" x14ac:dyDescent="0.3">
      <c r="A390" s="204"/>
      <c r="B390" s="204"/>
      <c r="C390" s="204"/>
      <c r="D390" s="213"/>
      <c r="E390" s="208">
        <f>E377-'дод 9'!D277</f>
        <v>0</v>
      </c>
      <c r="F390" s="208">
        <f>F377-'дод 9'!E277</f>
        <v>0</v>
      </c>
      <c r="G390" s="208">
        <f>G377-'дод 9'!F277</f>
        <v>0</v>
      </c>
      <c r="H390" s="208">
        <f>H377-'дод 9'!G277</f>
        <v>0</v>
      </c>
      <c r="I390" s="208">
        <f>I377-'дод 9'!H277</f>
        <v>0</v>
      </c>
      <c r="J390" s="208">
        <f>J377-'дод 9'!I277</f>
        <v>0</v>
      </c>
      <c r="K390" s="208">
        <f>K377-'дод 9'!J277</f>
        <v>0</v>
      </c>
      <c r="L390" s="208">
        <f>L377-'дод 9'!K277</f>
        <v>0</v>
      </c>
      <c r="M390" s="208">
        <f>M377-'дод 9'!L277</f>
        <v>0</v>
      </c>
      <c r="N390" s="208">
        <f>N377-'дод 9'!M277</f>
        <v>0</v>
      </c>
      <c r="O390" s="208">
        <f>O377-'дод 9'!N277</f>
        <v>0</v>
      </c>
      <c r="P390" s="208">
        <f>P377-'дод 9'!O277</f>
        <v>0</v>
      </c>
      <c r="Q390" s="233"/>
    </row>
    <row r="391" spans="1:17" s="116" customFormat="1" ht="14.25" hidden="1" customHeight="1" x14ac:dyDescent="0.25">
      <c r="A391" s="115"/>
      <c r="B391" s="115"/>
      <c r="C391" s="115"/>
      <c r="D391" s="159" t="s">
        <v>625</v>
      </c>
      <c r="E391" s="167">
        <f>2640157271+2140000</f>
        <v>2642297271</v>
      </c>
      <c r="F391" s="170"/>
      <c r="G391" s="117"/>
      <c r="H391" s="229" t="s">
        <v>631</v>
      </c>
      <c r="I391" s="230"/>
      <c r="J391" s="196">
        <f>99571757+152500</f>
        <v>99724257</v>
      </c>
      <c r="K391" s="168"/>
      <c r="L391" s="173">
        <f>J391-L27-L38-L56-L81-L82-L99-L194-L232-L233-L234-O261-O232-O99-L302-L261</f>
        <v>0</v>
      </c>
      <c r="M391" s="117"/>
      <c r="N391" s="117"/>
      <c r="O391" s="117"/>
      <c r="P391" s="135"/>
      <c r="Q391" s="233"/>
    </row>
    <row r="392" spans="1:17" s="28" customFormat="1" ht="14.25" hidden="1" customHeight="1" x14ac:dyDescent="0.25">
      <c r="A392" s="53"/>
      <c r="B392" s="58"/>
      <c r="C392" s="58"/>
      <c r="D392" s="160" t="s">
        <v>626</v>
      </c>
      <c r="E392" s="161"/>
      <c r="F392" s="170">
        <f>E392-E374</f>
        <v>-473793700</v>
      </c>
      <c r="G392" s="117"/>
      <c r="H392" s="221" t="s">
        <v>632</v>
      </c>
      <c r="I392" s="222"/>
      <c r="J392" s="197">
        <v>3145100</v>
      </c>
      <c r="K392" s="161"/>
      <c r="L392" s="157">
        <f>J392-L369-L283-L60-L130-O369-O283-O130</f>
        <v>0</v>
      </c>
      <c r="M392" s="117"/>
      <c r="N392" s="117"/>
      <c r="O392" s="117"/>
      <c r="P392" s="135"/>
      <c r="Q392" s="233"/>
    </row>
    <row r="393" spans="1:17" s="28" customFormat="1" ht="14.25" hidden="1" customHeight="1" x14ac:dyDescent="0.25">
      <c r="A393" s="53"/>
      <c r="B393" s="58"/>
      <c r="C393" s="58"/>
      <c r="D393" s="160" t="s">
        <v>627</v>
      </c>
      <c r="E393" s="161"/>
      <c r="F393" s="231">
        <f>E393+E394-E375</f>
        <v>0</v>
      </c>
      <c r="G393" s="117"/>
      <c r="H393" s="221" t="s">
        <v>633</v>
      </c>
      <c r="I393" s="222"/>
      <c r="J393" s="197">
        <v>225000</v>
      </c>
      <c r="K393" s="161"/>
      <c r="L393" s="157">
        <f>J393-L280-L53</f>
        <v>0</v>
      </c>
      <c r="M393" s="117"/>
      <c r="N393" s="117"/>
      <c r="O393" s="117"/>
      <c r="P393" s="135"/>
      <c r="Q393" s="233"/>
    </row>
    <row r="394" spans="1:17" s="28" customFormat="1" ht="14.25" hidden="1" customHeight="1" x14ac:dyDescent="0.25">
      <c r="A394" s="53"/>
      <c r="B394" s="58"/>
      <c r="C394" s="58"/>
      <c r="D394" s="160" t="s">
        <v>628</v>
      </c>
      <c r="E394" s="161">
        <v>1506343</v>
      </c>
      <c r="F394" s="231"/>
      <c r="G394" s="117"/>
      <c r="H394" s="221" t="s">
        <v>634</v>
      </c>
      <c r="I394" s="222"/>
      <c r="J394" s="197">
        <v>141800</v>
      </c>
      <c r="K394" s="161"/>
      <c r="L394" s="157">
        <f>O308-J394+J408</f>
        <v>0</v>
      </c>
      <c r="M394" s="117"/>
      <c r="N394" s="117"/>
      <c r="O394" s="117"/>
      <c r="P394" s="135"/>
      <c r="Q394" s="233"/>
    </row>
    <row r="395" spans="1:17" s="28" customFormat="1" ht="14.25" hidden="1" customHeight="1" x14ac:dyDescent="0.25">
      <c r="A395" s="53"/>
      <c r="B395" s="58"/>
      <c r="C395" s="58"/>
      <c r="D395" s="160" t="s">
        <v>629</v>
      </c>
      <c r="E395" s="161"/>
      <c r="F395" s="170"/>
      <c r="G395" s="117"/>
      <c r="H395" s="221" t="s">
        <v>635</v>
      </c>
      <c r="I395" s="222"/>
      <c r="J395" s="197">
        <v>2659373</v>
      </c>
      <c r="K395" s="161">
        <v>2659373</v>
      </c>
      <c r="L395" s="157"/>
      <c r="M395" s="117"/>
      <c r="N395" s="117"/>
      <c r="O395" s="117"/>
      <c r="P395" s="135"/>
      <c r="Q395" s="233"/>
    </row>
    <row r="396" spans="1:17" s="28" customFormat="1" ht="14.25" hidden="1" customHeight="1" x14ac:dyDescent="0.25">
      <c r="A396" s="53"/>
      <c r="B396" s="58"/>
      <c r="C396" s="58"/>
      <c r="D396" s="160"/>
      <c r="E396" s="161"/>
      <c r="F396" s="117"/>
      <c r="G396" s="117"/>
      <c r="H396" s="225" t="s">
        <v>647</v>
      </c>
      <c r="I396" s="226"/>
      <c r="J396" s="197">
        <v>4200000</v>
      </c>
      <c r="K396" s="161"/>
      <c r="L396" s="170"/>
      <c r="M396" s="117"/>
      <c r="N396" s="117"/>
      <c r="O396" s="117"/>
      <c r="P396" s="135"/>
      <c r="Q396" s="233"/>
    </row>
    <row r="397" spans="1:17" s="156" customFormat="1" ht="14.25" hidden="1" customHeight="1" x14ac:dyDescent="0.2">
      <c r="A397" s="154"/>
      <c r="B397" s="155"/>
      <c r="C397" s="155"/>
      <c r="D397" s="162" t="s">
        <v>636</v>
      </c>
      <c r="E397" s="163">
        <f>E391+E392+E393+E394+E395+E396</f>
        <v>2643803614</v>
      </c>
      <c r="F397" s="194"/>
      <c r="G397" s="194"/>
      <c r="H397" s="219" t="s">
        <v>639</v>
      </c>
      <c r="I397" s="220"/>
      <c r="J397" s="200">
        <f>J391+J392+J393+J394+J395+J396</f>
        <v>110095530</v>
      </c>
      <c r="K397" s="163">
        <f>K391+K392+K393+K394+K395+K396</f>
        <v>2659373</v>
      </c>
      <c r="L397" s="172"/>
      <c r="M397" s="194"/>
      <c r="N397" s="194"/>
      <c r="O397" s="194"/>
      <c r="P397" s="194"/>
      <c r="Q397" s="233"/>
    </row>
    <row r="398" spans="1:17" s="28" customFormat="1" ht="18" hidden="1" customHeight="1" x14ac:dyDescent="0.25">
      <c r="A398" s="53"/>
      <c r="B398" s="58"/>
      <c r="C398" s="58"/>
      <c r="D398" s="162" t="s">
        <v>637</v>
      </c>
      <c r="E398" s="161">
        <f>E378</f>
        <v>2361140224</v>
      </c>
      <c r="F398" s="170">
        <f>E373-E374-E375-E376</f>
        <v>2361140224</v>
      </c>
      <c r="G398" s="117">
        <f>F398-E398</f>
        <v>0</v>
      </c>
      <c r="H398" s="223" t="s">
        <v>630</v>
      </c>
      <c r="I398" s="224"/>
      <c r="J398" s="202">
        <f>E402</f>
        <v>281157047</v>
      </c>
      <c r="K398" s="166">
        <f>E402</f>
        <v>281157047</v>
      </c>
      <c r="L398" s="170"/>
      <c r="M398" s="117"/>
      <c r="N398" s="117"/>
      <c r="O398" s="117"/>
      <c r="P398" s="135"/>
      <c r="Q398" s="233"/>
    </row>
    <row r="399" spans="1:17" s="28" customFormat="1" ht="18" hidden="1" customHeight="1" x14ac:dyDescent="0.25">
      <c r="A399" s="53"/>
      <c r="B399" s="58"/>
      <c r="C399" s="58"/>
      <c r="D399" s="162" t="s">
        <v>683</v>
      </c>
      <c r="E399" s="161">
        <f>E375</f>
        <v>1506343</v>
      </c>
      <c r="F399" s="170"/>
      <c r="G399" s="117"/>
      <c r="H399" s="201"/>
      <c r="I399" s="202"/>
      <c r="J399" s="202"/>
      <c r="K399" s="182"/>
      <c r="L399" s="170"/>
      <c r="M399" s="117"/>
      <c r="N399" s="117"/>
      <c r="O399" s="117"/>
      <c r="P399" s="135"/>
      <c r="Q399" s="233"/>
    </row>
    <row r="400" spans="1:17" s="28" customFormat="1" ht="18" hidden="1" customHeight="1" x14ac:dyDescent="0.25">
      <c r="A400" s="53"/>
      <c r="B400" s="58"/>
      <c r="C400" s="58"/>
      <c r="D400" s="162" t="s">
        <v>684</v>
      </c>
      <c r="E400" s="161">
        <f>E398+E399</f>
        <v>2362646567</v>
      </c>
      <c r="F400" s="170">
        <f>E400-E373</f>
        <v>-473793700</v>
      </c>
      <c r="G400" s="117"/>
      <c r="H400" s="201"/>
      <c r="I400" s="202"/>
      <c r="J400" s="202"/>
      <c r="K400" s="182"/>
      <c r="L400" s="170"/>
      <c r="M400" s="117"/>
      <c r="N400" s="117"/>
      <c r="O400" s="117"/>
      <c r="P400" s="135"/>
      <c r="Q400" s="233"/>
    </row>
    <row r="401" spans="1:17" s="28" customFormat="1" ht="15" hidden="1" customHeight="1" x14ac:dyDescent="0.25">
      <c r="A401" s="53"/>
      <c r="B401" s="58"/>
      <c r="C401" s="58"/>
      <c r="D401" s="162" t="s">
        <v>638</v>
      </c>
      <c r="E401" s="161"/>
      <c r="F401" s="117"/>
      <c r="G401" s="117"/>
      <c r="H401" s="219" t="s">
        <v>644</v>
      </c>
      <c r="I401" s="220"/>
      <c r="J401" s="197">
        <f>5600000+2054092+300000</f>
        <v>7954092</v>
      </c>
      <c r="K401" s="197">
        <f>5600000+2054092+300000</f>
        <v>7954092</v>
      </c>
      <c r="L401" s="157">
        <f>K401</f>
        <v>7954092</v>
      </c>
      <c r="M401" s="117"/>
      <c r="N401" s="117"/>
      <c r="O401" s="117"/>
      <c r="P401" s="135"/>
      <c r="Q401" s="233"/>
    </row>
    <row r="402" spans="1:17" s="28" customFormat="1" ht="15.75" hidden="1" customHeight="1" thickBot="1" x14ac:dyDescent="0.3">
      <c r="A402" s="53"/>
      <c r="B402" s="58"/>
      <c r="C402" s="58"/>
      <c r="D402" s="164" t="s">
        <v>630</v>
      </c>
      <c r="E402" s="165">
        <f>E391-E398-E401</f>
        <v>281157047</v>
      </c>
      <c r="F402" s="117"/>
      <c r="G402" s="117"/>
      <c r="H402" s="221" t="s">
        <v>642</v>
      </c>
      <c r="I402" s="222"/>
      <c r="J402" s="197">
        <v>2322989</v>
      </c>
      <c r="K402" s="197">
        <v>2322989</v>
      </c>
      <c r="L402" s="170"/>
      <c r="M402" s="117"/>
      <c r="N402" s="117"/>
      <c r="O402" s="117"/>
      <c r="P402" s="135"/>
      <c r="Q402" s="233"/>
    </row>
    <row r="403" spans="1:17" s="28" customFormat="1" ht="15" hidden="1" customHeight="1" x14ac:dyDescent="0.25">
      <c r="A403" s="53"/>
      <c r="B403" s="58"/>
      <c r="C403" s="58"/>
      <c r="D403" s="35"/>
      <c r="E403" s="117"/>
      <c r="F403" s="117"/>
      <c r="G403" s="117"/>
      <c r="H403" s="219" t="s">
        <v>645</v>
      </c>
      <c r="I403" s="220"/>
      <c r="J403" s="197">
        <v>92214546</v>
      </c>
      <c r="K403" s="161">
        <v>92214546</v>
      </c>
      <c r="L403" s="157">
        <f>J403-J376</f>
        <v>0</v>
      </c>
      <c r="M403" s="117"/>
      <c r="N403" s="117"/>
      <c r="O403" s="117"/>
      <c r="P403" s="135"/>
      <c r="Q403" s="233"/>
    </row>
    <row r="404" spans="1:17" s="28" customFormat="1" ht="15" hidden="1" customHeight="1" x14ac:dyDescent="0.25">
      <c r="A404" s="53"/>
      <c r="B404" s="58"/>
      <c r="C404" s="58"/>
      <c r="D404" s="35"/>
      <c r="E404" s="117"/>
      <c r="F404" s="117"/>
      <c r="G404" s="117"/>
      <c r="H404" s="215" t="s">
        <v>640</v>
      </c>
      <c r="I404" s="216"/>
      <c r="J404" s="198">
        <f>J397+J398+J401+J402+J403</f>
        <v>493744204</v>
      </c>
      <c r="K404" s="180">
        <f>K397+K398+K401+K402+K403</f>
        <v>386308047</v>
      </c>
      <c r="L404" s="157">
        <f>J404-K404-J391-J392-J393-J394-J396-J402</f>
        <v>-2322989</v>
      </c>
      <c r="M404" s="117"/>
      <c r="N404" s="117"/>
      <c r="O404" s="117"/>
      <c r="P404" s="135"/>
      <c r="Q404" s="233"/>
    </row>
    <row r="405" spans="1:17" s="28" customFormat="1" ht="15" hidden="1" customHeight="1" x14ac:dyDescent="0.25">
      <c r="A405" s="53"/>
      <c r="B405" s="58"/>
      <c r="C405" s="58"/>
      <c r="D405" s="35"/>
      <c r="E405" s="117"/>
      <c r="F405" s="117"/>
      <c r="G405" s="117"/>
      <c r="H405" s="221" t="s">
        <v>641</v>
      </c>
      <c r="I405" s="222"/>
      <c r="J405" s="197">
        <v>2322989</v>
      </c>
      <c r="K405" s="197">
        <v>2322989</v>
      </c>
      <c r="L405" s="158"/>
      <c r="M405" s="117"/>
      <c r="N405" s="117"/>
      <c r="O405" s="117"/>
      <c r="P405" s="135"/>
      <c r="Q405" s="233"/>
    </row>
    <row r="406" spans="1:17" s="28" customFormat="1" ht="15" hidden="1" customHeight="1" x14ac:dyDescent="0.25">
      <c r="A406" s="53"/>
      <c r="B406" s="58"/>
      <c r="C406" s="58"/>
      <c r="D406" s="35"/>
      <c r="E406" s="117"/>
      <c r="F406" s="117"/>
      <c r="G406" s="117"/>
      <c r="H406" s="221" t="s">
        <v>643</v>
      </c>
      <c r="I406" s="222"/>
      <c r="J406" s="197">
        <v>3763568</v>
      </c>
      <c r="K406" s="161">
        <v>3763568</v>
      </c>
      <c r="L406" s="157"/>
      <c r="M406" s="117"/>
      <c r="N406" s="117"/>
      <c r="O406" s="117"/>
      <c r="P406" s="135"/>
      <c r="Q406" s="233"/>
    </row>
    <row r="407" spans="1:17" s="28" customFormat="1" ht="15" hidden="1" customHeight="1" x14ac:dyDescent="0.25">
      <c r="A407" s="53"/>
      <c r="B407" s="58"/>
      <c r="C407" s="58"/>
      <c r="D407" s="35"/>
      <c r="E407" s="117"/>
      <c r="F407" s="117"/>
      <c r="G407" s="117"/>
      <c r="H407" s="219" t="s">
        <v>646</v>
      </c>
      <c r="I407" s="220"/>
      <c r="J407" s="197">
        <f>J373</f>
        <v>487620237</v>
      </c>
      <c r="K407" s="161">
        <f>K373</f>
        <v>380221490</v>
      </c>
      <c r="L407" s="157"/>
      <c r="M407" s="117"/>
      <c r="N407" s="117"/>
      <c r="O407" s="117"/>
      <c r="P407" s="135"/>
      <c r="Q407" s="233"/>
    </row>
    <row r="408" spans="1:17" s="28" customFormat="1" ht="15" hidden="1" customHeight="1" x14ac:dyDescent="0.25">
      <c r="A408" s="53"/>
      <c r="B408" s="58"/>
      <c r="C408" s="58"/>
      <c r="D408" s="35"/>
      <c r="E408" s="117"/>
      <c r="F408" s="117"/>
      <c r="G408" s="117"/>
      <c r="H408" s="237" t="s">
        <v>677</v>
      </c>
      <c r="I408" s="238"/>
      <c r="J408" s="197">
        <v>37410</v>
      </c>
      <c r="K408" s="161"/>
      <c r="L408" s="157"/>
      <c r="M408" s="117"/>
      <c r="N408" s="117"/>
      <c r="O408" s="117"/>
      <c r="P408" s="135"/>
      <c r="Q408" s="233"/>
    </row>
    <row r="409" spans="1:17" s="28" customFormat="1" ht="15" hidden="1" customHeight="1" x14ac:dyDescent="0.25">
      <c r="A409" s="53"/>
      <c r="B409" s="58"/>
      <c r="C409" s="58"/>
      <c r="D409" s="35"/>
      <c r="E409" s="117"/>
      <c r="F409" s="117"/>
      <c r="G409" s="117"/>
      <c r="H409" s="215" t="s">
        <v>678</v>
      </c>
      <c r="I409" s="216"/>
      <c r="J409" s="181">
        <f>J405+J406+J407+J408</f>
        <v>493744204</v>
      </c>
      <c r="K409" s="181">
        <f>K405+K406+K407+K408</f>
        <v>386308047</v>
      </c>
      <c r="L409" s="157"/>
      <c r="M409" s="117"/>
      <c r="N409" s="117"/>
      <c r="O409" s="117"/>
      <c r="P409" s="135"/>
      <c r="Q409" s="233"/>
    </row>
    <row r="410" spans="1:17" s="28" customFormat="1" ht="15.75" hidden="1" customHeight="1" thickBot="1" x14ac:dyDescent="0.3">
      <c r="A410" s="53"/>
      <c r="B410" s="58"/>
      <c r="C410" s="58"/>
      <c r="D410" s="35"/>
      <c r="E410" s="117"/>
      <c r="F410" s="117"/>
      <c r="G410" s="117"/>
      <c r="H410" s="217" t="s">
        <v>624</v>
      </c>
      <c r="I410" s="218"/>
      <c r="J410" s="199">
        <f>J404-J409</f>
        <v>0</v>
      </c>
      <c r="K410" s="199">
        <f>K404-K409</f>
        <v>0</v>
      </c>
      <c r="L410" s="157">
        <f>J410-K410</f>
        <v>0</v>
      </c>
      <c r="M410" s="117"/>
      <c r="N410" s="117"/>
      <c r="O410" s="117"/>
      <c r="P410" s="135"/>
      <c r="Q410" s="233"/>
    </row>
    <row r="411" spans="1:17" s="28" customFormat="1" ht="15" hidden="1" customHeight="1" x14ac:dyDescent="0.25">
      <c r="A411" s="53"/>
      <c r="B411" s="58"/>
      <c r="C411" s="58"/>
      <c r="D411" s="35"/>
      <c r="E411" s="117"/>
      <c r="F411" s="117"/>
      <c r="G411" s="117"/>
      <c r="H411" s="117"/>
      <c r="I411" s="117"/>
      <c r="J411" s="171">
        <f>J391+J392+J393+J394+J395+J396+J398+J401+J402+J403-J405-J406-J373-J410-J408</f>
        <v>0</v>
      </c>
      <c r="K411" s="171">
        <f>K395+K398+K401+K403+K402-K405-K406-K373-K410</f>
        <v>0</v>
      </c>
      <c r="L411" s="117"/>
      <c r="M411" s="117"/>
      <c r="N411" s="117"/>
      <c r="O411" s="117"/>
      <c r="P411" s="135"/>
      <c r="Q411" s="233"/>
    </row>
    <row r="412" spans="1:17" s="28" customFormat="1" ht="15" hidden="1" customHeight="1" x14ac:dyDescent="0.25">
      <c r="A412" s="53"/>
      <c r="B412" s="58"/>
      <c r="C412" s="58"/>
      <c r="D412" s="35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35"/>
      <c r="Q412" s="233"/>
    </row>
    <row r="413" spans="1:17" s="28" customFormat="1" x14ac:dyDescent="0.25">
      <c r="A413" s="53"/>
      <c r="B413" s="58"/>
      <c r="C413" s="58"/>
      <c r="D413" s="35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35"/>
      <c r="Q413" s="233"/>
    </row>
    <row r="414" spans="1:17" s="28" customFormat="1" ht="76.5" customHeight="1" x14ac:dyDescent="0.25">
      <c r="A414" s="53"/>
      <c r="B414" s="58"/>
      <c r="C414" s="58"/>
      <c r="D414" s="35"/>
      <c r="E414" s="117"/>
      <c r="F414" s="117"/>
      <c r="G414" s="117"/>
      <c r="H414" s="239"/>
      <c r="I414" s="239"/>
      <c r="J414" s="117"/>
      <c r="K414" s="117"/>
      <c r="L414" s="117"/>
      <c r="M414" s="117"/>
      <c r="N414" s="117"/>
      <c r="O414" s="117"/>
      <c r="P414" s="135"/>
      <c r="Q414" s="233"/>
    </row>
    <row r="415" spans="1:17" s="4" customFormat="1" ht="38.25" x14ac:dyDescent="0.55000000000000004">
      <c r="A415" s="108" t="s">
        <v>671</v>
      </c>
      <c r="B415" s="109"/>
      <c r="C415" s="110"/>
      <c r="D415" s="106"/>
      <c r="E415" s="131"/>
      <c r="F415" s="132"/>
      <c r="G415" s="106"/>
      <c r="H415" s="106"/>
      <c r="I415" s="106"/>
      <c r="J415" s="106"/>
      <c r="K415" s="133"/>
      <c r="L415" s="133"/>
      <c r="M415" s="106"/>
      <c r="N415" s="106" t="s">
        <v>672</v>
      </c>
      <c r="O415" s="134"/>
      <c r="P415" s="134"/>
      <c r="Q415" s="188"/>
    </row>
    <row r="416" spans="1:17" s="4" customFormat="1" ht="26.25" x14ac:dyDescent="0.4">
      <c r="A416" s="53"/>
      <c r="B416" s="58"/>
      <c r="C416" s="58"/>
      <c r="D416" s="35"/>
      <c r="E416" s="131"/>
      <c r="F416" s="132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88"/>
    </row>
    <row r="417" spans="1:17" s="4" customFormat="1" ht="31.5" x14ac:dyDescent="0.45">
      <c r="A417" s="174" t="s">
        <v>674</v>
      </c>
      <c r="B417" s="174"/>
      <c r="C417" s="174"/>
      <c r="D417" s="174"/>
      <c r="E417" s="131"/>
      <c r="F417" s="132"/>
      <c r="G417" s="175"/>
      <c r="H417" s="175"/>
      <c r="I417" s="175"/>
      <c r="J417" s="175"/>
      <c r="K417" s="131"/>
      <c r="L417" s="175"/>
      <c r="M417" s="175"/>
      <c r="N417" s="175"/>
      <c r="O417" s="175"/>
      <c r="P417" s="175"/>
      <c r="Q417" s="188"/>
    </row>
    <row r="418" spans="1:17" s="28" customFormat="1" x14ac:dyDescent="0.25">
      <c r="A418" s="53"/>
      <c r="B418" s="58"/>
      <c r="C418" s="58"/>
      <c r="D418" s="35"/>
      <c r="E418" s="189">
        <f>E373-'дод 9'!D273</f>
        <v>0</v>
      </c>
      <c r="F418" s="189">
        <f>F373-'дод 9'!E273</f>
        <v>0</v>
      </c>
      <c r="G418" s="189">
        <f>G373-'дод 9'!F273</f>
        <v>0</v>
      </c>
      <c r="H418" s="189">
        <f>H373-'дод 9'!G273</f>
        <v>0</v>
      </c>
      <c r="I418" s="189">
        <f>I373-'дод 9'!H273</f>
        <v>0</v>
      </c>
      <c r="J418" s="189">
        <f>J373-'дод 9'!I273</f>
        <v>0</v>
      </c>
      <c r="K418" s="189">
        <f>K373-'дод 9'!J273</f>
        <v>0</v>
      </c>
      <c r="L418" s="189">
        <f>L373-'дод 9'!K273</f>
        <v>0</v>
      </c>
      <c r="M418" s="189">
        <f>M373-'дод 9'!L273</f>
        <v>0</v>
      </c>
      <c r="N418" s="189">
        <f>N373-'дод 9'!M273</f>
        <v>0</v>
      </c>
      <c r="O418" s="189">
        <f>O373-'дод 9'!N273</f>
        <v>0</v>
      </c>
      <c r="P418" s="189">
        <f>P373-'дод 9'!O273</f>
        <v>0</v>
      </c>
      <c r="Q418" s="187"/>
    </row>
    <row r="419" spans="1:17" s="28" customFormat="1" x14ac:dyDescent="0.25">
      <c r="A419" s="53"/>
      <c r="B419" s="58"/>
      <c r="C419" s="58"/>
      <c r="D419" s="35"/>
      <c r="E419" s="189">
        <f>E374-'дод 9'!D274</f>
        <v>0</v>
      </c>
      <c r="F419" s="189">
        <f>F374-'дод 9'!E274</f>
        <v>0</v>
      </c>
      <c r="G419" s="189">
        <f>G374-'дод 9'!F274</f>
        <v>0</v>
      </c>
      <c r="H419" s="189">
        <f>H374-'дод 9'!G274</f>
        <v>0</v>
      </c>
      <c r="I419" s="189">
        <f>I374-'дод 9'!H274</f>
        <v>0</v>
      </c>
      <c r="J419" s="189">
        <f>J374-'дод 9'!I274</f>
        <v>0</v>
      </c>
      <c r="K419" s="189">
        <f>K374-'дод 9'!J274</f>
        <v>0</v>
      </c>
      <c r="L419" s="189">
        <f>L374-'дод 9'!K274</f>
        <v>0</v>
      </c>
      <c r="M419" s="189">
        <f>M374-'дод 9'!L274</f>
        <v>0</v>
      </c>
      <c r="N419" s="189">
        <f>N374-'дод 9'!M274</f>
        <v>0</v>
      </c>
      <c r="O419" s="189">
        <f>O374-'дод 9'!N274</f>
        <v>0</v>
      </c>
      <c r="P419" s="189">
        <f>P374-'дод 9'!O274</f>
        <v>0</v>
      </c>
      <c r="Q419" s="187"/>
    </row>
    <row r="420" spans="1:17" s="28" customFormat="1" x14ac:dyDescent="0.25">
      <c r="A420" s="53"/>
      <c r="B420" s="58"/>
      <c r="C420" s="58"/>
      <c r="D420" s="35"/>
      <c r="E420" s="189">
        <f>E375-'дод 9'!D275</f>
        <v>0</v>
      </c>
      <c r="F420" s="189">
        <f>F375-'дод 9'!E275</f>
        <v>0</v>
      </c>
      <c r="G420" s="189">
        <f>G375-'дод 9'!F275</f>
        <v>0</v>
      </c>
      <c r="H420" s="189">
        <f>H375-'дод 9'!G275</f>
        <v>0</v>
      </c>
      <c r="I420" s="189">
        <f>I375-'дод 9'!H275</f>
        <v>0</v>
      </c>
      <c r="J420" s="189">
        <f>J375-'дод 9'!I275</f>
        <v>0</v>
      </c>
      <c r="K420" s="189">
        <f>K375-'дод 9'!J275</f>
        <v>0</v>
      </c>
      <c r="L420" s="189">
        <f>L375-'дод 9'!K275</f>
        <v>0</v>
      </c>
      <c r="M420" s="189">
        <f>M375-'дод 9'!L275</f>
        <v>0</v>
      </c>
      <c r="N420" s="189">
        <f>N375-'дод 9'!M275</f>
        <v>0</v>
      </c>
      <c r="O420" s="189">
        <f>O375-'дод 9'!N275</f>
        <v>0</v>
      </c>
      <c r="P420" s="189">
        <f>P375-'дод 9'!O275</f>
        <v>0</v>
      </c>
      <c r="Q420" s="187"/>
    </row>
    <row r="421" spans="1:17" s="28" customFormat="1" x14ac:dyDescent="0.25">
      <c r="A421" s="53"/>
      <c r="B421" s="58"/>
      <c r="C421" s="58"/>
      <c r="D421" s="35"/>
      <c r="E421" s="189">
        <f>E376-'дод 9'!D276</f>
        <v>0</v>
      </c>
      <c r="F421" s="189">
        <f>F376-'дод 9'!E276</f>
        <v>0</v>
      </c>
      <c r="G421" s="189">
        <f>G376-'дод 9'!F276</f>
        <v>0</v>
      </c>
      <c r="H421" s="189">
        <f>H376-'дод 9'!G276</f>
        <v>0</v>
      </c>
      <c r="I421" s="189">
        <f>I376-'дод 9'!H276</f>
        <v>0</v>
      </c>
      <c r="J421" s="189">
        <f>J376-'дод 9'!I276</f>
        <v>0</v>
      </c>
      <c r="K421" s="189">
        <f>K376-'дод 9'!J276</f>
        <v>0</v>
      </c>
      <c r="L421" s="189">
        <f>L376-'дод 9'!K276</f>
        <v>0</v>
      </c>
      <c r="M421" s="189">
        <f>M376-'дод 9'!L276</f>
        <v>0</v>
      </c>
      <c r="N421" s="189">
        <f>N376-'дод 9'!M276</f>
        <v>0</v>
      </c>
      <c r="O421" s="189">
        <f>O376-'дод 9'!N276</f>
        <v>0</v>
      </c>
      <c r="P421" s="189">
        <f>P376-'дод 9'!O276</f>
        <v>0</v>
      </c>
      <c r="Q421" s="187"/>
    </row>
    <row r="422" spans="1:17" s="28" customFormat="1" x14ac:dyDescent="0.25">
      <c r="A422" s="53"/>
      <c r="B422" s="58"/>
      <c r="C422" s="58"/>
      <c r="D422" s="35"/>
      <c r="E422" s="189">
        <f>E377-'дод 9'!D277</f>
        <v>0</v>
      </c>
      <c r="F422" s="189">
        <f>F377-'дод 9'!E277</f>
        <v>0</v>
      </c>
      <c r="G422" s="189">
        <f>G377-'дод 9'!F277</f>
        <v>0</v>
      </c>
      <c r="H422" s="189">
        <f>H377-'дод 9'!G277</f>
        <v>0</v>
      </c>
      <c r="I422" s="189">
        <f>I377-'дод 9'!H277</f>
        <v>0</v>
      </c>
      <c r="J422" s="189">
        <f>J377-'дод 9'!I277</f>
        <v>0</v>
      </c>
      <c r="K422" s="189">
        <f>K377-'дод 9'!J277</f>
        <v>0</v>
      </c>
      <c r="L422" s="189">
        <f>L377-'дод 9'!K277</f>
        <v>0</v>
      </c>
      <c r="M422" s="189">
        <f>M377-'дод 9'!L277</f>
        <v>0</v>
      </c>
      <c r="N422" s="189">
        <f>N377-'дод 9'!M277</f>
        <v>0</v>
      </c>
      <c r="O422" s="189">
        <f>O377-'дод 9'!N277</f>
        <v>0</v>
      </c>
      <c r="P422" s="189">
        <f>P377-'дод 9'!O277</f>
        <v>0</v>
      </c>
      <c r="Q422" s="187"/>
    </row>
    <row r="423" spans="1:17" s="28" customFormat="1" x14ac:dyDescent="0.25">
      <c r="A423" s="53"/>
      <c r="B423" s="58"/>
      <c r="C423" s="58"/>
      <c r="D423" s="35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35"/>
      <c r="Q423" s="187"/>
    </row>
    <row r="424" spans="1:17" s="28" customFormat="1" x14ac:dyDescent="0.25">
      <c r="A424" s="53"/>
      <c r="B424" s="58"/>
      <c r="C424" s="58"/>
      <c r="D424" s="35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35"/>
      <c r="Q424" s="187"/>
    </row>
    <row r="425" spans="1:17" s="28" customFormat="1" x14ac:dyDescent="0.25">
      <c r="A425" s="53"/>
      <c r="B425" s="58"/>
      <c r="C425" s="58"/>
      <c r="D425" s="35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35"/>
      <c r="Q425" s="187"/>
    </row>
    <row r="426" spans="1:17" s="28" customFormat="1" x14ac:dyDescent="0.25">
      <c r="A426" s="53"/>
      <c r="B426" s="58"/>
      <c r="C426" s="58"/>
      <c r="D426" s="35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35"/>
      <c r="Q426" s="187"/>
    </row>
    <row r="427" spans="1:17" s="28" customFormat="1" x14ac:dyDescent="0.25">
      <c r="A427" s="53"/>
      <c r="B427" s="58"/>
      <c r="C427" s="58"/>
      <c r="D427" s="35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35"/>
      <c r="Q427" s="187"/>
    </row>
    <row r="428" spans="1:17" s="28" customFormat="1" x14ac:dyDescent="0.25">
      <c r="A428" s="53"/>
      <c r="B428" s="58"/>
      <c r="C428" s="58"/>
      <c r="D428" s="35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35"/>
      <c r="Q428" s="187"/>
    </row>
    <row r="429" spans="1:17" s="28" customFormat="1" x14ac:dyDescent="0.25">
      <c r="A429" s="53"/>
      <c r="B429" s="58"/>
      <c r="C429" s="58"/>
      <c r="D429" s="35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35"/>
      <c r="Q429" s="187"/>
    </row>
    <row r="430" spans="1:17" s="28" customFormat="1" x14ac:dyDescent="0.25">
      <c r="A430" s="53"/>
      <c r="B430" s="58"/>
      <c r="C430" s="58"/>
      <c r="D430" s="35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35"/>
      <c r="Q430" s="187"/>
    </row>
    <row r="431" spans="1:17" s="28" customFormat="1" x14ac:dyDescent="0.25">
      <c r="A431" s="53"/>
      <c r="B431" s="58"/>
      <c r="C431" s="58"/>
      <c r="D431" s="35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35"/>
      <c r="Q431" s="187"/>
    </row>
    <row r="432" spans="1:17" s="28" customFormat="1" x14ac:dyDescent="0.25">
      <c r="A432" s="53"/>
      <c r="B432" s="58"/>
      <c r="C432" s="58"/>
      <c r="D432" s="35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35"/>
      <c r="Q432" s="187"/>
    </row>
    <row r="433" spans="1:17" s="28" customFormat="1" x14ac:dyDescent="0.25">
      <c r="A433" s="53"/>
      <c r="B433" s="58"/>
      <c r="C433" s="58"/>
      <c r="D433" s="35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35"/>
      <c r="Q433" s="187"/>
    </row>
    <row r="434" spans="1:17" s="28" customFormat="1" x14ac:dyDescent="0.25">
      <c r="A434" s="53"/>
      <c r="B434" s="58"/>
      <c r="C434" s="58"/>
      <c r="D434" s="35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35"/>
      <c r="Q434" s="187"/>
    </row>
    <row r="435" spans="1:17" s="28" customFormat="1" x14ac:dyDescent="0.25">
      <c r="A435" s="53"/>
      <c r="B435" s="58"/>
      <c r="C435" s="58"/>
      <c r="D435" s="35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35"/>
      <c r="Q435" s="187"/>
    </row>
    <row r="436" spans="1:17" s="28" customFormat="1" x14ac:dyDescent="0.25">
      <c r="A436" s="53"/>
      <c r="B436" s="58"/>
      <c r="C436" s="58"/>
      <c r="D436" s="35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35"/>
      <c r="Q436" s="187"/>
    </row>
    <row r="437" spans="1:17" s="28" customFormat="1" x14ac:dyDescent="0.25">
      <c r="A437" s="53"/>
      <c r="B437" s="58"/>
      <c r="C437" s="58"/>
      <c r="D437" s="35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35"/>
      <c r="Q437" s="187"/>
    </row>
    <row r="438" spans="1:17" s="28" customFormat="1" x14ac:dyDescent="0.25">
      <c r="A438" s="53"/>
      <c r="B438" s="58"/>
      <c r="C438" s="58"/>
      <c r="D438" s="35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35"/>
      <c r="Q438" s="187"/>
    </row>
    <row r="439" spans="1:17" s="28" customFormat="1" x14ac:dyDescent="0.25">
      <c r="A439" s="53"/>
      <c r="B439" s="58"/>
      <c r="C439" s="58"/>
      <c r="D439" s="35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35"/>
      <c r="Q439" s="187"/>
    </row>
    <row r="440" spans="1:17" s="28" customFormat="1" x14ac:dyDescent="0.25">
      <c r="A440" s="53"/>
      <c r="B440" s="58"/>
      <c r="C440" s="58"/>
      <c r="D440" s="35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35"/>
      <c r="Q440" s="187"/>
    </row>
    <row r="441" spans="1:17" s="28" customFormat="1" x14ac:dyDescent="0.25">
      <c r="A441" s="53"/>
      <c r="B441" s="58"/>
      <c r="C441" s="58"/>
      <c r="D441" s="35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35"/>
      <c r="Q441" s="187"/>
    </row>
    <row r="442" spans="1:17" s="28" customFormat="1" x14ac:dyDescent="0.25">
      <c r="A442" s="53"/>
      <c r="B442" s="58"/>
      <c r="C442" s="58"/>
      <c r="D442" s="35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35"/>
      <c r="Q442" s="187"/>
    </row>
    <row r="443" spans="1:17" s="28" customFormat="1" x14ac:dyDescent="0.25">
      <c r="A443" s="53"/>
      <c r="B443" s="58"/>
      <c r="C443" s="58"/>
      <c r="D443" s="35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35"/>
      <c r="Q443" s="187"/>
    </row>
    <row r="444" spans="1:17" s="28" customFormat="1" x14ac:dyDescent="0.25">
      <c r="A444" s="53"/>
      <c r="B444" s="58"/>
      <c r="C444" s="58"/>
      <c r="D444" s="35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35"/>
      <c r="Q444" s="187"/>
    </row>
    <row r="445" spans="1:17" s="28" customFormat="1" x14ac:dyDescent="0.25">
      <c r="A445" s="53"/>
      <c r="B445" s="58"/>
      <c r="C445" s="58"/>
      <c r="D445" s="35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35"/>
      <c r="Q445" s="187"/>
    </row>
    <row r="446" spans="1:17" s="28" customFormat="1" x14ac:dyDescent="0.25">
      <c r="A446" s="53"/>
      <c r="B446" s="58"/>
      <c r="C446" s="58"/>
      <c r="D446" s="35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35"/>
      <c r="Q446" s="187"/>
    </row>
    <row r="447" spans="1:17" s="28" customFormat="1" x14ac:dyDescent="0.25">
      <c r="A447" s="53"/>
      <c r="B447" s="58"/>
      <c r="C447" s="58"/>
      <c r="D447" s="35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35"/>
      <c r="Q447" s="187"/>
    </row>
    <row r="448" spans="1:17" s="28" customFormat="1" x14ac:dyDescent="0.25">
      <c r="A448" s="53"/>
      <c r="B448" s="58"/>
      <c r="C448" s="58"/>
      <c r="D448" s="35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35"/>
      <c r="Q448" s="187"/>
    </row>
    <row r="449" spans="1:17" s="28" customFormat="1" x14ac:dyDescent="0.25">
      <c r="A449" s="53"/>
      <c r="B449" s="58"/>
      <c r="C449" s="58"/>
      <c r="D449" s="35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35"/>
      <c r="Q449" s="187"/>
    </row>
    <row r="450" spans="1:17" s="28" customFormat="1" x14ac:dyDescent="0.25">
      <c r="A450" s="53"/>
      <c r="B450" s="58"/>
      <c r="C450" s="58"/>
      <c r="D450" s="35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35"/>
      <c r="Q450" s="187"/>
    </row>
    <row r="451" spans="1:17" s="28" customFormat="1" x14ac:dyDescent="0.25">
      <c r="A451" s="53"/>
      <c r="B451" s="58"/>
      <c r="C451" s="58"/>
      <c r="D451" s="35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35"/>
      <c r="Q451" s="187"/>
    </row>
    <row r="452" spans="1:17" s="28" customFormat="1" x14ac:dyDescent="0.25">
      <c r="A452" s="53"/>
      <c r="B452" s="58"/>
      <c r="C452" s="58"/>
      <c r="D452" s="35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35"/>
      <c r="Q452" s="187"/>
    </row>
    <row r="453" spans="1:17" s="28" customFormat="1" x14ac:dyDescent="0.25">
      <c r="A453" s="53"/>
      <c r="B453" s="58"/>
      <c r="C453" s="58"/>
      <c r="D453" s="35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35"/>
      <c r="Q453" s="187"/>
    </row>
    <row r="454" spans="1:17" s="28" customFormat="1" x14ac:dyDescent="0.25">
      <c r="A454" s="53"/>
      <c r="B454" s="58"/>
      <c r="C454" s="58"/>
      <c r="D454" s="35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35"/>
      <c r="Q454" s="187"/>
    </row>
    <row r="455" spans="1:17" s="28" customFormat="1" x14ac:dyDescent="0.25">
      <c r="A455" s="53"/>
      <c r="B455" s="58"/>
      <c r="C455" s="58"/>
      <c r="D455" s="35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35"/>
      <c r="Q455" s="187"/>
    </row>
    <row r="456" spans="1:17" s="28" customFormat="1" x14ac:dyDescent="0.25">
      <c r="A456" s="53"/>
      <c r="B456" s="58"/>
      <c r="C456" s="58"/>
      <c r="D456" s="35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35"/>
      <c r="Q456" s="187"/>
    </row>
    <row r="457" spans="1:17" s="28" customFormat="1" x14ac:dyDescent="0.25">
      <c r="A457" s="53"/>
      <c r="B457" s="58"/>
      <c r="C457" s="58"/>
      <c r="D457" s="35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35"/>
      <c r="Q457" s="187"/>
    </row>
    <row r="458" spans="1:17" s="28" customFormat="1" x14ac:dyDescent="0.25">
      <c r="A458" s="53"/>
      <c r="B458" s="58"/>
      <c r="C458" s="58"/>
      <c r="D458" s="35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35"/>
      <c r="Q458" s="187"/>
    </row>
    <row r="459" spans="1:17" s="28" customFormat="1" x14ac:dyDescent="0.25">
      <c r="A459" s="53"/>
      <c r="B459" s="58"/>
      <c r="C459" s="58"/>
      <c r="D459" s="35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35"/>
      <c r="Q459" s="187"/>
    </row>
    <row r="460" spans="1:17" s="28" customFormat="1" x14ac:dyDescent="0.25">
      <c r="A460" s="53"/>
      <c r="B460" s="58"/>
      <c r="C460" s="58"/>
      <c r="D460" s="35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35"/>
      <c r="Q460" s="187"/>
    </row>
    <row r="461" spans="1:17" s="28" customFormat="1" x14ac:dyDescent="0.25">
      <c r="A461" s="53"/>
      <c r="B461" s="58"/>
      <c r="C461" s="58"/>
      <c r="D461" s="35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35"/>
      <c r="Q461" s="187"/>
    </row>
    <row r="462" spans="1:17" s="28" customFormat="1" x14ac:dyDescent="0.25">
      <c r="A462" s="53"/>
      <c r="B462" s="58"/>
      <c r="C462" s="58"/>
      <c r="D462" s="35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35"/>
      <c r="Q462" s="187"/>
    </row>
    <row r="463" spans="1:17" s="28" customFormat="1" x14ac:dyDescent="0.25">
      <c r="A463" s="53"/>
      <c r="B463" s="58"/>
      <c r="C463" s="58"/>
      <c r="D463" s="35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35"/>
      <c r="Q463" s="187"/>
    </row>
    <row r="464" spans="1:17" s="28" customFormat="1" x14ac:dyDescent="0.25">
      <c r="A464" s="53"/>
      <c r="B464" s="58"/>
      <c r="C464" s="58"/>
      <c r="D464" s="35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35"/>
      <c r="Q464" s="187"/>
    </row>
    <row r="465" spans="1:17" s="28" customFormat="1" x14ac:dyDescent="0.25">
      <c r="A465" s="53"/>
      <c r="B465" s="58"/>
      <c r="C465" s="58"/>
      <c r="D465" s="35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35"/>
      <c r="Q465" s="187"/>
    </row>
    <row r="466" spans="1:17" s="28" customFormat="1" x14ac:dyDescent="0.25">
      <c r="A466" s="53"/>
      <c r="B466" s="58"/>
      <c r="C466" s="58"/>
      <c r="D466" s="35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35"/>
      <c r="Q466" s="187"/>
    </row>
    <row r="467" spans="1:17" s="28" customFormat="1" x14ac:dyDescent="0.25">
      <c r="A467" s="53"/>
      <c r="B467" s="58"/>
      <c r="C467" s="58"/>
      <c r="D467" s="35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35"/>
      <c r="Q467" s="187"/>
    </row>
    <row r="468" spans="1:17" s="28" customFormat="1" x14ac:dyDescent="0.25">
      <c r="A468" s="53"/>
      <c r="B468" s="58"/>
      <c r="C468" s="58"/>
      <c r="D468" s="35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35"/>
      <c r="Q468" s="187"/>
    </row>
    <row r="469" spans="1:17" s="28" customFormat="1" x14ac:dyDescent="0.25">
      <c r="A469" s="53"/>
      <c r="B469" s="58"/>
      <c r="C469" s="58"/>
      <c r="D469" s="35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35"/>
      <c r="Q469" s="187"/>
    </row>
    <row r="470" spans="1:17" s="28" customFormat="1" x14ac:dyDescent="0.25">
      <c r="A470" s="53"/>
      <c r="B470" s="58"/>
      <c r="C470" s="58"/>
      <c r="D470" s="35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35"/>
      <c r="Q470" s="187"/>
    </row>
    <row r="471" spans="1:17" s="28" customFormat="1" x14ac:dyDescent="0.25">
      <c r="A471" s="53"/>
      <c r="B471" s="58"/>
      <c r="C471" s="58"/>
      <c r="D471" s="35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35"/>
      <c r="Q471" s="187"/>
    </row>
    <row r="472" spans="1:17" s="28" customFormat="1" x14ac:dyDescent="0.25">
      <c r="A472" s="53"/>
      <c r="B472" s="58"/>
      <c r="C472" s="58"/>
      <c r="D472" s="35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35"/>
      <c r="Q472" s="187"/>
    </row>
    <row r="473" spans="1:17" s="28" customFormat="1" x14ac:dyDescent="0.25">
      <c r="A473" s="53"/>
      <c r="B473" s="58"/>
      <c r="C473" s="58"/>
      <c r="D473" s="35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35"/>
      <c r="Q473" s="187"/>
    </row>
    <row r="474" spans="1:17" s="28" customFormat="1" x14ac:dyDescent="0.25">
      <c r="A474" s="53"/>
      <c r="B474" s="58"/>
      <c r="C474" s="58"/>
      <c r="D474" s="35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35"/>
      <c r="Q474" s="187"/>
    </row>
    <row r="475" spans="1:17" s="28" customFormat="1" x14ac:dyDescent="0.25">
      <c r="A475" s="53"/>
      <c r="B475" s="58"/>
      <c r="C475" s="58"/>
      <c r="D475" s="35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35"/>
      <c r="Q475" s="187"/>
    </row>
    <row r="476" spans="1:17" s="28" customFormat="1" x14ac:dyDescent="0.25">
      <c r="A476" s="53"/>
      <c r="B476" s="58"/>
      <c r="C476" s="58"/>
      <c r="D476" s="35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35"/>
      <c r="Q476" s="187"/>
    </row>
    <row r="477" spans="1:17" s="28" customFormat="1" x14ac:dyDescent="0.25">
      <c r="A477" s="53"/>
      <c r="B477" s="58"/>
      <c r="C477" s="58"/>
      <c r="D477" s="35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35"/>
      <c r="Q477" s="187"/>
    </row>
    <row r="478" spans="1:17" s="28" customFormat="1" x14ac:dyDescent="0.25">
      <c r="A478" s="53"/>
      <c r="B478" s="58"/>
      <c r="C478" s="58"/>
      <c r="D478" s="35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35"/>
      <c r="Q478" s="187"/>
    </row>
    <row r="479" spans="1:17" s="28" customFormat="1" x14ac:dyDescent="0.25">
      <c r="A479" s="53"/>
      <c r="B479" s="58"/>
      <c r="C479" s="58"/>
      <c r="D479" s="35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35"/>
      <c r="Q479" s="187"/>
    </row>
    <row r="480" spans="1:17" s="28" customFormat="1" x14ac:dyDescent="0.25">
      <c r="A480" s="53"/>
      <c r="B480" s="58"/>
      <c r="C480" s="58"/>
      <c r="D480" s="35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35"/>
      <c r="Q480" s="187"/>
    </row>
    <row r="481" spans="1:17" s="28" customFormat="1" x14ac:dyDescent="0.25">
      <c r="A481" s="53"/>
      <c r="B481" s="58"/>
      <c r="C481" s="58"/>
      <c r="D481" s="35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35"/>
      <c r="Q481" s="187"/>
    </row>
    <row r="482" spans="1:17" s="28" customFormat="1" x14ac:dyDescent="0.25">
      <c r="A482" s="53"/>
      <c r="B482" s="58"/>
      <c r="C482" s="58"/>
      <c r="D482" s="35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35"/>
      <c r="Q482" s="187"/>
    </row>
    <row r="483" spans="1:17" s="28" customFormat="1" x14ac:dyDescent="0.25">
      <c r="A483" s="53"/>
      <c r="B483" s="58"/>
      <c r="C483" s="58"/>
      <c r="D483" s="35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35"/>
      <c r="Q483" s="187"/>
    </row>
    <row r="484" spans="1:17" s="28" customFormat="1" x14ac:dyDescent="0.25">
      <c r="A484" s="53"/>
      <c r="B484" s="58"/>
      <c r="C484" s="58"/>
      <c r="D484" s="35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35"/>
      <c r="Q484" s="187"/>
    </row>
    <row r="485" spans="1:17" s="28" customFormat="1" x14ac:dyDescent="0.25">
      <c r="A485" s="53"/>
      <c r="B485" s="58"/>
      <c r="C485" s="58"/>
      <c r="D485" s="35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35"/>
      <c r="Q485" s="187"/>
    </row>
    <row r="486" spans="1:17" s="28" customFormat="1" x14ac:dyDescent="0.25">
      <c r="A486" s="53"/>
      <c r="B486" s="58"/>
      <c r="C486" s="58"/>
      <c r="D486" s="35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35"/>
      <c r="Q486" s="187"/>
    </row>
    <row r="487" spans="1:17" s="28" customFormat="1" x14ac:dyDescent="0.25">
      <c r="A487" s="53"/>
      <c r="B487" s="58"/>
      <c r="C487" s="58"/>
      <c r="D487" s="35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35"/>
      <c r="Q487" s="187"/>
    </row>
    <row r="488" spans="1:17" s="28" customFormat="1" x14ac:dyDescent="0.25">
      <c r="A488" s="53"/>
      <c r="B488" s="58"/>
      <c r="C488" s="58"/>
      <c r="D488" s="35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35"/>
      <c r="Q488" s="187"/>
    </row>
    <row r="489" spans="1:17" s="28" customFormat="1" x14ac:dyDescent="0.25">
      <c r="A489" s="53"/>
      <c r="B489" s="58"/>
      <c r="C489" s="58"/>
      <c r="D489" s="35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35"/>
      <c r="Q489" s="187"/>
    </row>
    <row r="490" spans="1:17" s="28" customFormat="1" x14ac:dyDescent="0.25">
      <c r="A490" s="53"/>
      <c r="B490" s="58"/>
      <c r="C490" s="58"/>
      <c r="D490" s="35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35"/>
      <c r="Q490" s="187"/>
    </row>
    <row r="491" spans="1:17" s="28" customFormat="1" x14ac:dyDescent="0.25">
      <c r="A491" s="53"/>
      <c r="B491" s="58"/>
      <c r="C491" s="58"/>
      <c r="D491" s="35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35"/>
      <c r="Q491" s="187"/>
    </row>
    <row r="492" spans="1:17" s="28" customFormat="1" x14ac:dyDescent="0.25">
      <c r="A492" s="53"/>
      <c r="B492" s="58"/>
      <c r="C492" s="58"/>
      <c r="D492" s="35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35"/>
      <c r="Q492" s="187"/>
    </row>
    <row r="493" spans="1:17" s="28" customFormat="1" x14ac:dyDescent="0.25">
      <c r="A493" s="53"/>
      <c r="B493" s="58"/>
      <c r="C493" s="58"/>
      <c r="D493" s="35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35"/>
      <c r="Q493" s="187"/>
    </row>
    <row r="494" spans="1:17" s="28" customFormat="1" x14ac:dyDescent="0.25">
      <c r="A494" s="53"/>
      <c r="B494" s="58"/>
      <c r="C494" s="58"/>
      <c r="D494" s="35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35"/>
      <c r="Q494" s="187"/>
    </row>
    <row r="495" spans="1:17" s="28" customFormat="1" x14ac:dyDescent="0.25">
      <c r="A495" s="53"/>
      <c r="B495" s="58"/>
      <c r="C495" s="58"/>
      <c r="D495" s="35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35"/>
      <c r="Q495" s="187"/>
    </row>
    <row r="496" spans="1:17" s="28" customFormat="1" x14ac:dyDescent="0.25">
      <c r="A496" s="53"/>
      <c r="B496" s="58"/>
      <c r="C496" s="58"/>
      <c r="D496" s="35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35"/>
      <c r="Q496" s="187"/>
    </row>
    <row r="497" spans="1:17" s="28" customFormat="1" x14ac:dyDescent="0.25">
      <c r="A497" s="53"/>
      <c r="B497" s="58"/>
      <c r="C497" s="58"/>
      <c r="D497" s="35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35"/>
      <c r="Q497" s="187"/>
    </row>
    <row r="498" spans="1:17" s="28" customFormat="1" x14ac:dyDescent="0.25">
      <c r="A498" s="53"/>
      <c r="B498" s="58"/>
      <c r="C498" s="58"/>
      <c r="D498" s="35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35"/>
      <c r="Q498" s="187"/>
    </row>
    <row r="499" spans="1:17" s="28" customFormat="1" x14ac:dyDescent="0.25">
      <c r="A499" s="53"/>
      <c r="B499" s="58"/>
      <c r="C499" s="58"/>
      <c r="D499" s="35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35"/>
      <c r="Q499" s="187"/>
    </row>
    <row r="500" spans="1:17" s="28" customFormat="1" x14ac:dyDescent="0.25">
      <c r="A500" s="53"/>
      <c r="B500" s="58"/>
      <c r="C500" s="58"/>
      <c r="D500" s="35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35"/>
      <c r="Q500" s="187"/>
    </row>
    <row r="501" spans="1:17" s="28" customFormat="1" x14ac:dyDescent="0.25">
      <c r="A501" s="53"/>
      <c r="B501" s="58"/>
      <c r="C501" s="58"/>
      <c r="D501" s="35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35"/>
      <c r="Q501" s="187"/>
    </row>
    <row r="502" spans="1:17" s="28" customFormat="1" x14ac:dyDescent="0.25">
      <c r="A502" s="53"/>
      <c r="B502" s="58"/>
      <c r="C502" s="58"/>
      <c r="D502" s="35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35"/>
      <c r="Q502" s="187"/>
    </row>
    <row r="503" spans="1:17" s="28" customFormat="1" x14ac:dyDescent="0.25">
      <c r="A503" s="53"/>
      <c r="B503" s="58"/>
      <c r="C503" s="58"/>
      <c r="D503" s="35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35"/>
      <c r="Q503" s="187"/>
    </row>
    <row r="504" spans="1:17" s="28" customFormat="1" x14ac:dyDescent="0.25">
      <c r="A504" s="53"/>
      <c r="B504" s="58"/>
      <c r="C504" s="58"/>
      <c r="D504" s="35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35"/>
      <c r="Q504" s="187"/>
    </row>
    <row r="505" spans="1:17" s="28" customFormat="1" x14ac:dyDescent="0.25">
      <c r="A505" s="53"/>
      <c r="B505" s="58"/>
      <c r="C505" s="58"/>
      <c r="D505" s="35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35"/>
      <c r="Q505" s="187"/>
    </row>
    <row r="506" spans="1:17" s="28" customFormat="1" x14ac:dyDescent="0.25">
      <c r="A506" s="53"/>
      <c r="B506" s="58"/>
      <c r="C506" s="58"/>
      <c r="D506" s="35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35"/>
      <c r="Q506" s="187"/>
    </row>
    <row r="507" spans="1:17" s="28" customFormat="1" x14ac:dyDescent="0.25">
      <c r="A507" s="53"/>
      <c r="B507" s="58"/>
      <c r="C507" s="58"/>
      <c r="D507" s="35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35"/>
      <c r="Q507" s="187"/>
    </row>
    <row r="508" spans="1:17" s="28" customFormat="1" x14ac:dyDescent="0.25">
      <c r="A508" s="53"/>
      <c r="B508" s="58"/>
      <c r="C508" s="58"/>
      <c r="D508" s="35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35"/>
      <c r="Q508" s="187"/>
    </row>
    <row r="509" spans="1:17" s="28" customFormat="1" x14ac:dyDescent="0.25">
      <c r="A509" s="53"/>
      <c r="B509" s="58"/>
      <c r="C509" s="58"/>
      <c r="D509" s="35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35"/>
      <c r="Q509" s="187"/>
    </row>
    <row r="510" spans="1:17" s="28" customFormat="1" x14ac:dyDescent="0.25">
      <c r="A510" s="53"/>
      <c r="B510" s="58"/>
      <c r="C510" s="58"/>
      <c r="D510" s="35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35"/>
      <c r="Q510" s="187"/>
    </row>
    <row r="511" spans="1:17" s="28" customFormat="1" x14ac:dyDescent="0.25">
      <c r="A511" s="53"/>
      <c r="B511" s="58"/>
      <c r="C511" s="58"/>
      <c r="D511" s="35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35"/>
      <c r="Q511" s="187"/>
    </row>
    <row r="512" spans="1:17" s="28" customFormat="1" x14ac:dyDescent="0.25">
      <c r="A512" s="53"/>
      <c r="B512" s="58"/>
      <c r="C512" s="58"/>
      <c r="D512" s="35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35"/>
      <c r="Q512" s="187"/>
    </row>
    <row r="513" spans="1:17" s="28" customFormat="1" x14ac:dyDescent="0.25">
      <c r="A513" s="53"/>
      <c r="B513" s="58"/>
      <c r="C513" s="58"/>
      <c r="D513" s="35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35"/>
      <c r="Q513" s="187"/>
    </row>
    <row r="514" spans="1:17" s="28" customFormat="1" x14ac:dyDescent="0.25">
      <c r="A514" s="53"/>
      <c r="B514" s="58"/>
      <c r="C514" s="58"/>
      <c r="D514" s="35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35"/>
      <c r="Q514" s="187"/>
    </row>
    <row r="515" spans="1:17" s="28" customFormat="1" x14ac:dyDescent="0.25">
      <c r="A515" s="53"/>
      <c r="B515" s="58"/>
      <c r="C515" s="58"/>
      <c r="D515" s="35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35"/>
      <c r="Q515" s="187"/>
    </row>
    <row r="516" spans="1:17" s="28" customFormat="1" x14ac:dyDescent="0.25">
      <c r="A516" s="53"/>
      <c r="B516" s="58"/>
      <c r="C516" s="58"/>
      <c r="D516" s="35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35"/>
      <c r="Q516" s="187"/>
    </row>
    <row r="517" spans="1:17" s="28" customFormat="1" x14ac:dyDescent="0.25">
      <c r="A517" s="53"/>
      <c r="B517" s="58"/>
      <c r="C517" s="58"/>
      <c r="D517" s="35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35"/>
      <c r="Q517" s="187"/>
    </row>
    <row r="518" spans="1:17" s="28" customFormat="1" x14ac:dyDescent="0.25">
      <c r="A518" s="53"/>
      <c r="B518" s="58"/>
      <c r="C518" s="58"/>
      <c r="D518" s="35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35"/>
      <c r="Q518" s="187"/>
    </row>
    <row r="519" spans="1:17" s="28" customFormat="1" x14ac:dyDescent="0.25">
      <c r="A519" s="53"/>
      <c r="B519" s="58"/>
      <c r="C519" s="58"/>
      <c r="D519" s="35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35"/>
      <c r="Q519" s="187"/>
    </row>
    <row r="520" spans="1:17" s="28" customFormat="1" x14ac:dyDescent="0.25">
      <c r="A520" s="53"/>
      <c r="B520" s="58"/>
      <c r="C520" s="58"/>
      <c r="D520" s="35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35"/>
      <c r="Q520" s="187"/>
    </row>
    <row r="521" spans="1:17" s="28" customFormat="1" x14ac:dyDescent="0.25">
      <c r="A521" s="53"/>
      <c r="B521" s="58"/>
      <c r="C521" s="58"/>
      <c r="D521" s="35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35"/>
      <c r="Q521" s="187"/>
    </row>
    <row r="522" spans="1:17" s="28" customFormat="1" x14ac:dyDescent="0.25">
      <c r="A522" s="53"/>
      <c r="B522" s="58"/>
      <c r="C522" s="58"/>
      <c r="D522" s="35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35"/>
      <c r="Q522" s="187"/>
    </row>
    <row r="523" spans="1:17" s="28" customFormat="1" x14ac:dyDescent="0.25">
      <c r="A523" s="53"/>
      <c r="B523" s="58"/>
      <c r="C523" s="58"/>
      <c r="D523" s="35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35"/>
      <c r="Q523" s="187"/>
    </row>
    <row r="524" spans="1:17" s="28" customFormat="1" x14ac:dyDescent="0.25">
      <c r="A524" s="53"/>
      <c r="B524" s="58"/>
      <c r="C524" s="58"/>
      <c r="D524" s="35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35"/>
      <c r="Q524" s="187"/>
    </row>
    <row r="525" spans="1:17" s="28" customFormat="1" x14ac:dyDescent="0.25">
      <c r="A525" s="53"/>
      <c r="B525" s="58"/>
      <c r="C525" s="58"/>
      <c r="D525" s="35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35"/>
      <c r="Q525" s="187"/>
    </row>
    <row r="526" spans="1:17" s="28" customFormat="1" x14ac:dyDescent="0.25">
      <c r="A526" s="53"/>
      <c r="B526" s="58"/>
      <c r="C526" s="58"/>
      <c r="D526" s="35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35"/>
      <c r="Q526" s="187"/>
    </row>
    <row r="527" spans="1:17" s="28" customFormat="1" x14ac:dyDescent="0.25">
      <c r="A527" s="53"/>
      <c r="B527" s="58"/>
      <c r="C527" s="58"/>
      <c r="D527" s="35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35"/>
      <c r="Q527" s="187"/>
    </row>
    <row r="528" spans="1:17" s="28" customFormat="1" x14ac:dyDescent="0.25">
      <c r="A528" s="53"/>
      <c r="B528" s="58"/>
      <c r="C528" s="58"/>
      <c r="D528" s="35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35"/>
      <c r="Q528" s="187"/>
    </row>
    <row r="529" spans="1:17" s="28" customFormat="1" x14ac:dyDescent="0.25">
      <c r="A529" s="53"/>
      <c r="B529" s="58"/>
      <c r="C529" s="58"/>
      <c r="D529" s="35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35"/>
      <c r="Q529" s="187"/>
    </row>
    <row r="530" spans="1:17" s="28" customFormat="1" x14ac:dyDescent="0.25">
      <c r="A530" s="53"/>
      <c r="B530" s="58"/>
      <c r="C530" s="58"/>
      <c r="D530" s="35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35"/>
      <c r="Q530" s="187"/>
    </row>
    <row r="531" spans="1:17" s="28" customFormat="1" x14ac:dyDescent="0.25">
      <c r="A531" s="53"/>
      <c r="B531" s="58"/>
      <c r="C531" s="58"/>
      <c r="D531" s="35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35"/>
      <c r="Q531" s="187"/>
    </row>
    <row r="532" spans="1:17" s="28" customFormat="1" x14ac:dyDescent="0.25">
      <c r="A532" s="53"/>
      <c r="B532" s="58"/>
      <c r="C532" s="58"/>
      <c r="D532" s="35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35"/>
      <c r="Q532" s="187"/>
    </row>
    <row r="533" spans="1:17" s="28" customFormat="1" x14ac:dyDescent="0.25">
      <c r="A533" s="53"/>
      <c r="B533" s="58"/>
      <c r="C533" s="58"/>
      <c r="D533" s="35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35"/>
      <c r="Q533" s="187"/>
    </row>
    <row r="534" spans="1:17" s="28" customFormat="1" x14ac:dyDescent="0.25">
      <c r="A534" s="53"/>
      <c r="B534" s="58"/>
      <c r="C534" s="58"/>
      <c r="D534" s="35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35"/>
      <c r="Q534" s="187"/>
    </row>
    <row r="535" spans="1:17" s="28" customFormat="1" x14ac:dyDescent="0.25">
      <c r="A535" s="53"/>
      <c r="B535" s="58"/>
      <c r="C535" s="58"/>
      <c r="D535" s="35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35"/>
      <c r="Q535" s="187"/>
    </row>
    <row r="536" spans="1:17" s="28" customFormat="1" x14ac:dyDescent="0.25">
      <c r="A536" s="53"/>
      <c r="B536" s="58"/>
      <c r="C536" s="58"/>
      <c r="D536" s="35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35"/>
      <c r="Q536" s="187"/>
    </row>
    <row r="537" spans="1:17" s="28" customFormat="1" x14ac:dyDescent="0.25">
      <c r="A537" s="53"/>
      <c r="B537" s="58"/>
      <c r="C537" s="58"/>
      <c r="D537" s="35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35"/>
      <c r="Q537" s="187"/>
    </row>
    <row r="538" spans="1:17" s="28" customFormat="1" x14ac:dyDescent="0.25">
      <c r="A538" s="53"/>
      <c r="B538" s="58"/>
      <c r="C538" s="58"/>
      <c r="D538" s="35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35"/>
      <c r="Q538" s="187"/>
    </row>
    <row r="539" spans="1:17" s="28" customFormat="1" x14ac:dyDescent="0.25">
      <c r="A539" s="53"/>
      <c r="B539" s="58"/>
      <c r="C539" s="58"/>
      <c r="D539" s="35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35"/>
      <c r="Q539" s="187"/>
    </row>
    <row r="540" spans="1:17" s="28" customFormat="1" x14ac:dyDescent="0.25">
      <c r="A540" s="53"/>
      <c r="B540" s="58"/>
      <c r="C540" s="58"/>
      <c r="D540" s="35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35"/>
      <c r="Q540" s="187"/>
    </row>
    <row r="541" spans="1:17" s="28" customFormat="1" x14ac:dyDescent="0.25">
      <c r="A541" s="53"/>
      <c r="B541" s="58"/>
      <c r="C541" s="58"/>
      <c r="D541" s="35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35"/>
      <c r="Q541" s="187"/>
    </row>
    <row r="542" spans="1:17" s="28" customFormat="1" x14ac:dyDescent="0.25">
      <c r="A542" s="53"/>
      <c r="B542" s="58"/>
      <c r="C542" s="58"/>
      <c r="D542" s="35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35"/>
      <c r="Q542" s="187"/>
    </row>
    <row r="543" spans="1:17" s="28" customFormat="1" x14ac:dyDescent="0.25">
      <c r="A543" s="53"/>
      <c r="B543" s="58"/>
      <c r="C543" s="58"/>
      <c r="D543" s="35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35"/>
      <c r="Q543" s="187"/>
    </row>
    <row r="544" spans="1:17" s="28" customFormat="1" x14ac:dyDescent="0.25">
      <c r="A544" s="53"/>
      <c r="B544" s="58"/>
      <c r="C544" s="58"/>
      <c r="D544" s="35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35"/>
      <c r="Q544" s="187"/>
    </row>
    <row r="545" spans="1:17" s="28" customFormat="1" x14ac:dyDescent="0.25">
      <c r="A545" s="53"/>
      <c r="B545" s="58"/>
      <c r="C545" s="58"/>
      <c r="D545" s="35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35"/>
      <c r="Q545" s="187"/>
    </row>
    <row r="546" spans="1:17" s="28" customFormat="1" x14ac:dyDescent="0.25">
      <c r="A546" s="53"/>
      <c r="B546" s="58"/>
      <c r="C546" s="58"/>
      <c r="D546" s="35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35"/>
      <c r="Q546" s="187"/>
    </row>
    <row r="547" spans="1:17" s="28" customFormat="1" x14ac:dyDescent="0.25">
      <c r="A547" s="53"/>
      <c r="B547" s="58"/>
      <c r="C547" s="58"/>
      <c r="D547" s="35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35"/>
      <c r="Q547" s="187"/>
    </row>
    <row r="548" spans="1:17" s="28" customFormat="1" x14ac:dyDescent="0.25">
      <c r="A548" s="53"/>
      <c r="B548" s="58"/>
      <c r="C548" s="58"/>
      <c r="D548" s="35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35"/>
      <c r="Q548" s="187"/>
    </row>
    <row r="549" spans="1:17" s="28" customFormat="1" x14ac:dyDescent="0.25">
      <c r="A549" s="53"/>
      <c r="B549" s="58"/>
      <c r="C549" s="58"/>
      <c r="D549" s="35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35"/>
      <c r="Q549" s="187"/>
    </row>
    <row r="550" spans="1:17" s="28" customFormat="1" x14ac:dyDescent="0.25">
      <c r="A550" s="53"/>
      <c r="B550" s="58"/>
      <c r="C550" s="58"/>
      <c r="D550" s="35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35"/>
      <c r="Q550" s="187"/>
    </row>
    <row r="551" spans="1:17" s="28" customFormat="1" x14ac:dyDescent="0.25">
      <c r="A551" s="53"/>
      <c r="B551" s="58"/>
      <c r="C551" s="58"/>
      <c r="D551" s="35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35"/>
      <c r="Q551" s="187"/>
    </row>
    <row r="552" spans="1:17" s="28" customFormat="1" x14ac:dyDescent="0.25">
      <c r="A552" s="53"/>
      <c r="B552" s="58"/>
      <c r="C552" s="58"/>
      <c r="D552" s="35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35"/>
      <c r="Q552" s="187"/>
    </row>
    <row r="553" spans="1:17" s="28" customFormat="1" x14ac:dyDescent="0.25">
      <c r="A553" s="53"/>
      <c r="B553" s="58"/>
      <c r="C553" s="58"/>
      <c r="D553" s="35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35"/>
      <c r="Q553" s="187"/>
    </row>
    <row r="554" spans="1:17" s="28" customFormat="1" x14ac:dyDescent="0.25">
      <c r="A554" s="53"/>
      <c r="B554" s="58"/>
      <c r="C554" s="58"/>
      <c r="D554" s="35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35"/>
      <c r="Q554" s="187"/>
    </row>
    <row r="555" spans="1:17" s="28" customFormat="1" x14ac:dyDescent="0.25">
      <c r="A555" s="53"/>
      <c r="B555" s="58"/>
      <c r="C555" s="58"/>
      <c r="D555" s="35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35"/>
      <c r="Q555" s="187"/>
    </row>
    <row r="556" spans="1:17" s="28" customFormat="1" x14ac:dyDescent="0.25">
      <c r="A556" s="53"/>
      <c r="B556" s="58"/>
      <c r="C556" s="58"/>
      <c r="D556" s="35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35"/>
      <c r="Q556" s="187"/>
    </row>
    <row r="557" spans="1:17" s="28" customFormat="1" x14ac:dyDescent="0.25">
      <c r="A557" s="53"/>
      <c r="B557" s="58"/>
      <c r="C557" s="58"/>
      <c r="D557" s="35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35"/>
      <c r="Q557" s="187"/>
    </row>
    <row r="558" spans="1:17" s="28" customFormat="1" x14ac:dyDescent="0.25">
      <c r="A558" s="53"/>
      <c r="B558" s="58"/>
      <c r="C558" s="58"/>
      <c r="D558" s="35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35"/>
      <c r="Q558" s="187"/>
    </row>
    <row r="559" spans="1:17" s="28" customFormat="1" x14ac:dyDescent="0.25">
      <c r="A559" s="53"/>
      <c r="B559" s="58"/>
      <c r="C559" s="58"/>
      <c r="D559" s="35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35"/>
      <c r="Q559" s="187"/>
    </row>
    <row r="560" spans="1:17" s="28" customFormat="1" x14ac:dyDescent="0.25">
      <c r="A560" s="53"/>
      <c r="B560" s="58"/>
      <c r="C560" s="58"/>
      <c r="D560" s="35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35"/>
      <c r="Q560" s="187"/>
    </row>
    <row r="561" spans="1:17" s="28" customFormat="1" x14ac:dyDescent="0.25">
      <c r="A561" s="53"/>
      <c r="B561" s="58"/>
      <c r="C561" s="58"/>
      <c r="D561" s="35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35"/>
      <c r="Q561" s="187"/>
    </row>
    <row r="562" spans="1:17" s="28" customFormat="1" x14ac:dyDescent="0.25">
      <c r="A562" s="53"/>
      <c r="B562" s="58"/>
      <c r="C562" s="58"/>
      <c r="D562" s="35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35"/>
      <c r="Q562" s="187"/>
    </row>
    <row r="563" spans="1:17" s="28" customFormat="1" x14ac:dyDescent="0.25">
      <c r="A563" s="53"/>
      <c r="B563" s="58"/>
      <c r="C563" s="58"/>
      <c r="D563" s="35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35"/>
      <c r="Q563" s="187"/>
    </row>
    <row r="564" spans="1:17" s="28" customFormat="1" x14ac:dyDescent="0.25">
      <c r="A564" s="53"/>
      <c r="B564" s="58"/>
      <c r="C564" s="58"/>
      <c r="D564" s="35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35"/>
      <c r="Q564" s="187"/>
    </row>
    <row r="565" spans="1:17" s="28" customFormat="1" x14ac:dyDescent="0.25">
      <c r="A565" s="53"/>
      <c r="B565" s="58"/>
      <c r="C565" s="58"/>
      <c r="D565" s="35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35"/>
      <c r="Q565" s="187"/>
    </row>
    <row r="566" spans="1:17" s="28" customFormat="1" x14ac:dyDescent="0.25">
      <c r="A566" s="53"/>
      <c r="B566" s="58"/>
      <c r="C566" s="58"/>
      <c r="D566" s="35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35"/>
      <c r="Q566" s="187"/>
    </row>
    <row r="567" spans="1:17" s="28" customFormat="1" x14ac:dyDescent="0.25">
      <c r="A567" s="53"/>
      <c r="B567" s="58"/>
      <c r="C567" s="58"/>
      <c r="D567" s="35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35"/>
      <c r="Q567" s="187"/>
    </row>
    <row r="568" spans="1:17" s="28" customFormat="1" x14ac:dyDescent="0.25">
      <c r="A568" s="53"/>
      <c r="B568" s="58"/>
      <c r="C568" s="58"/>
      <c r="D568" s="35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35"/>
      <c r="Q568" s="187"/>
    </row>
    <row r="569" spans="1:17" s="28" customFormat="1" x14ac:dyDescent="0.25">
      <c r="A569" s="53"/>
      <c r="B569" s="58"/>
      <c r="C569" s="58"/>
      <c r="D569" s="35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35"/>
      <c r="Q569" s="187"/>
    </row>
    <row r="570" spans="1:17" s="28" customFormat="1" x14ac:dyDescent="0.25">
      <c r="A570" s="53"/>
      <c r="B570" s="58"/>
      <c r="C570" s="58"/>
      <c r="D570" s="35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35"/>
      <c r="Q570" s="187"/>
    </row>
    <row r="571" spans="1:17" s="28" customFormat="1" x14ac:dyDescent="0.25">
      <c r="A571" s="53"/>
      <c r="B571" s="58"/>
      <c r="C571" s="58"/>
      <c r="D571" s="35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35"/>
      <c r="Q571" s="187"/>
    </row>
    <row r="572" spans="1:17" s="28" customFormat="1" x14ac:dyDescent="0.25">
      <c r="A572" s="53"/>
      <c r="B572" s="58"/>
      <c r="C572" s="58"/>
      <c r="D572" s="35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35"/>
      <c r="Q572" s="187"/>
    </row>
    <row r="573" spans="1:17" s="28" customFormat="1" x14ac:dyDescent="0.25">
      <c r="A573" s="53"/>
      <c r="B573" s="58"/>
      <c r="C573" s="58"/>
      <c r="D573" s="35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35"/>
      <c r="Q573" s="187"/>
    </row>
    <row r="574" spans="1:17" s="28" customFormat="1" x14ac:dyDescent="0.25">
      <c r="A574" s="53"/>
      <c r="B574" s="58"/>
      <c r="C574" s="58"/>
      <c r="D574" s="35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35"/>
      <c r="Q574" s="187"/>
    </row>
    <row r="575" spans="1:17" s="28" customFormat="1" x14ac:dyDescent="0.25">
      <c r="A575" s="53"/>
      <c r="B575" s="58"/>
      <c r="C575" s="58"/>
      <c r="D575" s="35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35"/>
      <c r="Q575" s="187"/>
    </row>
    <row r="576" spans="1:17" s="28" customFormat="1" x14ac:dyDescent="0.25">
      <c r="A576" s="53"/>
      <c r="B576" s="58"/>
      <c r="C576" s="58"/>
      <c r="D576" s="35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35"/>
      <c r="Q576" s="187"/>
    </row>
    <row r="577" spans="1:17" s="28" customFormat="1" x14ac:dyDescent="0.25">
      <c r="A577" s="53"/>
      <c r="B577" s="58"/>
      <c r="C577" s="58"/>
      <c r="D577" s="35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35"/>
      <c r="Q577" s="187"/>
    </row>
    <row r="578" spans="1:17" s="28" customFormat="1" x14ac:dyDescent="0.25">
      <c r="A578" s="53"/>
      <c r="B578" s="58"/>
      <c r="C578" s="58"/>
      <c r="D578" s="35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35"/>
      <c r="Q578" s="187"/>
    </row>
    <row r="579" spans="1:17" s="28" customFormat="1" x14ac:dyDescent="0.25">
      <c r="A579" s="53"/>
      <c r="B579" s="58"/>
      <c r="C579" s="58"/>
      <c r="D579" s="35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35"/>
      <c r="Q579" s="187"/>
    </row>
    <row r="580" spans="1:17" s="28" customFormat="1" x14ac:dyDescent="0.25">
      <c r="A580" s="53"/>
      <c r="B580" s="58"/>
      <c r="C580" s="58"/>
      <c r="D580" s="35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35"/>
      <c r="Q580" s="187"/>
    </row>
    <row r="581" spans="1:17" s="28" customFormat="1" x14ac:dyDescent="0.25">
      <c r="A581" s="53"/>
      <c r="B581" s="58"/>
      <c r="C581" s="58"/>
      <c r="D581" s="35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35"/>
      <c r="Q581" s="187"/>
    </row>
    <row r="582" spans="1:17" s="28" customFormat="1" x14ac:dyDescent="0.25">
      <c r="A582" s="53"/>
      <c r="B582" s="58"/>
      <c r="C582" s="58"/>
      <c r="D582" s="35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35"/>
      <c r="Q582" s="187"/>
    </row>
    <row r="583" spans="1:17" s="28" customFormat="1" x14ac:dyDescent="0.25">
      <c r="A583" s="53"/>
      <c r="B583" s="58"/>
      <c r="C583" s="58"/>
      <c r="D583" s="35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35"/>
      <c r="Q583" s="187"/>
    </row>
    <row r="584" spans="1:17" s="28" customFormat="1" x14ac:dyDescent="0.25">
      <c r="A584" s="53"/>
      <c r="B584" s="58"/>
      <c r="C584" s="58"/>
      <c r="D584" s="35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35"/>
      <c r="Q584" s="187"/>
    </row>
    <row r="585" spans="1:17" s="28" customFormat="1" x14ac:dyDescent="0.25">
      <c r="A585" s="53"/>
      <c r="B585" s="58"/>
      <c r="C585" s="58"/>
      <c r="D585" s="35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35"/>
      <c r="Q585" s="187"/>
    </row>
    <row r="586" spans="1:17" s="28" customFormat="1" x14ac:dyDescent="0.25">
      <c r="A586" s="53"/>
      <c r="B586" s="58"/>
      <c r="C586" s="58"/>
      <c r="D586" s="35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35"/>
      <c r="Q586" s="187"/>
    </row>
    <row r="587" spans="1:17" s="28" customFormat="1" x14ac:dyDescent="0.25">
      <c r="A587" s="53"/>
      <c r="B587" s="58"/>
      <c r="C587" s="58"/>
      <c r="D587" s="35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35"/>
      <c r="Q587" s="187"/>
    </row>
    <row r="588" spans="1:17" s="28" customFormat="1" x14ac:dyDescent="0.25">
      <c r="A588" s="53"/>
      <c r="B588" s="58"/>
      <c r="C588" s="58"/>
      <c r="D588" s="35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35"/>
      <c r="Q588" s="187"/>
    </row>
    <row r="589" spans="1:17" s="28" customFormat="1" x14ac:dyDescent="0.25">
      <c r="A589" s="53"/>
      <c r="B589" s="58"/>
      <c r="C589" s="58"/>
      <c r="D589" s="35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35"/>
      <c r="Q589" s="187"/>
    </row>
    <row r="590" spans="1:17" s="28" customFormat="1" x14ac:dyDescent="0.25">
      <c r="A590" s="53"/>
      <c r="B590" s="58"/>
      <c r="C590" s="58"/>
      <c r="D590" s="35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35"/>
      <c r="Q590" s="187"/>
    </row>
    <row r="591" spans="1:17" s="28" customFormat="1" x14ac:dyDescent="0.25">
      <c r="A591" s="53"/>
      <c r="B591" s="58"/>
      <c r="C591" s="58"/>
      <c r="D591" s="35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35"/>
      <c r="Q591" s="187"/>
    </row>
    <row r="592" spans="1:17" s="28" customFormat="1" x14ac:dyDescent="0.25">
      <c r="A592" s="53"/>
      <c r="B592" s="58"/>
      <c r="C592" s="58"/>
      <c r="D592" s="35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35"/>
      <c r="Q592" s="187"/>
    </row>
    <row r="593" spans="1:17" s="28" customFormat="1" x14ac:dyDescent="0.25">
      <c r="A593" s="53"/>
      <c r="B593" s="58"/>
      <c r="C593" s="58"/>
      <c r="D593" s="35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35"/>
      <c r="Q593" s="187"/>
    </row>
    <row r="594" spans="1:17" s="28" customFormat="1" x14ac:dyDescent="0.25">
      <c r="A594" s="53"/>
      <c r="B594" s="58"/>
      <c r="C594" s="58"/>
      <c r="D594" s="35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35"/>
      <c r="Q594" s="187"/>
    </row>
    <row r="595" spans="1:17" s="28" customFormat="1" x14ac:dyDescent="0.25">
      <c r="A595" s="53"/>
      <c r="B595" s="58"/>
      <c r="C595" s="58"/>
      <c r="D595" s="35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35"/>
      <c r="Q595" s="187"/>
    </row>
    <row r="596" spans="1:17" s="28" customFormat="1" x14ac:dyDescent="0.25">
      <c r="A596" s="53"/>
      <c r="B596" s="58"/>
      <c r="C596" s="58"/>
      <c r="D596" s="35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35"/>
      <c r="Q596" s="187"/>
    </row>
    <row r="597" spans="1:17" s="28" customFormat="1" x14ac:dyDescent="0.25">
      <c r="A597" s="53"/>
      <c r="B597" s="58"/>
      <c r="C597" s="58"/>
      <c r="D597" s="35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35"/>
      <c r="Q597" s="187"/>
    </row>
    <row r="598" spans="1:17" s="28" customFormat="1" x14ac:dyDescent="0.25">
      <c r="A598" s="53"/>
      <c r="B598" s="58"/>
      <c r="C598" s="58"/>
      <c r="D598" s="35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35"/>
      <c r="Q598" s="187"/>
    </row>
    <row r="599" spans="1:17" s="28" customFormat="1" x14ac:dyDescent="0.25">
      <c r="A599" s="53"/>
      <c r="B599" s="58"/>
      <c r="C599" s="58"/>
      <c r="D599" s="35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35"/>
      <c r="Q599" s="187"/>
    </row>
    <row r="600" spans="1:17" s="28" customFormat="1" x14ac:dyDescent="0.25">
      <c r="A600" s="53"/>
      <c r="B600" s="58"/>
      <c r="C600" s="58"/>
      <c r="D600" s="35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35"/>
      <c r="Q600" s="187"/>
    </row>
    <row r="601" spans="1:17" s="28" customFormat="1" x14ac:dyDescent="0.25">
      <c r="A601" s="53"/>
      <c r="B601" s="58"/>
      <c r="C601" s="58"/>
      <c r="D601" s="35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35"/>
      <c r="Q601" s="187"/>
    </row>
    <row r="602" spans="1:17" s="28" customFormat="1" x14ac:dyDescent="0.25">
      <c r="A602" s="53"/>
      <c r="B602" s="58"/>
      <c r="C602" s="58"/>
      <c r="D602" s="35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35"/>
      <c r="Q602" s="187"/>
    </row>
    <row r="603" spans="1:17" s="28" customFormat="1" x14ac:dyDescent="0.25">
      <c r="A603" s="53"/>
      <c r="B603" s="58"/>
      <c r="C603" s="58"/>
      <c r="D603" s="35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35"/>
      <c r="Q603" s="187"/>
    </row>
    <row r="604" spans="1:17" s="28" customFormat="1" x14ac:dyDescent="0.25">
      <c r="A604" s="53"/>
      <c r="B604" s="58"/>
      <c r="C604" s="58"/>
      <c r="D604" s="35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35"/>
      <c r="Q604" s="187"/>
    </row>
    <row r="605" spans="1:17" s="28" customFormat="1" x14ac:dyDescent="0.25">
      <c r="A605" s="53"/>
      <c r="B605" s="58"/>
      <c r="C605" s="58"/>
      <c r="D605" s="35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35"/>
      <c r="Q605" s="187"/>
    </row>
    <row r="606" spans="1:17" s="28" customFormat="1" x14ac:dyDescent="0.25">
      <c r="A606" s="53"/>
      <c r="B606" s="58"/>
      <c r="C606" s="58"/>
      <c r="D606" s="35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35"/>
      <c r="Q606" s="187"/>
    </row>
    <row r="607" spans="1:17" s="28" customFormat="1" x14ac:dyDescent="0.25">
      <c r="A607" s="53"/>
      <c r="B607" s="58"/>
      <c r="C607" s="58"/>
      <c r="D607" s="35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35"/>
      <c r="Q607" s="187"/>
    </row>
    <row r="608" spans="1:17" s="28" customFormat="1" x14ac:dyDescent="0.25">
      <c r="A608" s="53"/>
      <c r="B608" s="58"/>
      <c r="C608" s="58"/>
      <c r="D608" s="35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35"/>
      <c r="Q608" s="187"/>
    </row>
    <row r="609" spans="1:17" s="28" customFormat="1" x14ac:dyDescent="0.25">
      <c r="A609" s="53"/>
      <c r="B609" s="58"/>
      <c r="C609" s="58"/>
      <c r="D609" s="35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35"/>
      <c r="Q609" s="187"/>
    </row>
    <row r="610" spans="1:17" s="28" customFormat="1" x14ac:dyDescent="0.25">
      <c r="A610" s="53"/>
      <c r="B610" s="58"/>
      <c r="C610" s="58"/>
      <c r="D610" s="35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35"/>
      <c r="Q610" s="187"/>
    </row>
    <row r="611" spans="1:17" s="28" customFormat="1" x14ac:dyDescent="0.25">
      <c r="A611" s="53"/>
      <c r="B611" s="58"/>
      <c r="C611" s="58"/>
      <c r="D611" s="35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35"/>
      <c r="Q611" s="187"/>
    </row>
    <row r="612" spans="1:17" s="28" customFormat="1" x14ac:dyDescent="0.25">
      <c r="A612" s="53"/>
      <c r="B612" s="58"/>
      <c r="C612" s="58"/>
      <c r="D612" s="35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35"/>
      <c r="Q612" s="187"/>
    </row>
    <row r="613" spans="1:17" s="28" customFormat="1" x14ac:dyDescent="0.25">
      <c r="A613" s="53"/>
      <c r="B613" s="58"/>
      <c r="C613" s="58"/>
      <c r="D613" s="35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35"/>
      <c r="Q613" s="187"/>
    </row>
    <row r="614" spans="1:17" s="28" customFormat="1" x14ac:dyDescent="0.25">
      <c r="A614" s="53"/>
      <c r="B614" s="58"/>
      <c r="C614" s="58"/>
      <c r="D614" s="35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35"/>
      <c r="Q614" s="187"/>
    </row>
    <row r="615" spans="1:17" s="28" customFormat="1" x14ac:dyDescent="0.25">
      <c r="A615" s="53"/>
      <c r="B615" s="58"/>
      <c r="C615" s="58"/>
      <c r="D615" s="35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35"/>
      <c r="Q615" s="187"/>
    </row>
    <row r="616" spans="1:17" s="28" customFormat="1" x14ac:dyDescent="0.25">
      <c r="A616" s="53"/>
      <c r="B616" s="58"/>
      <c r="C616" s="58"/>
      <c r="D616" s="35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35"/>
      <c r="Q616" s="187"/>
    </row>
    <row r="617" spans="1:17" s="28" customFormat="1" x14ac:dyDescent="0.25">
      <c r="A617" s="53"/>
      <c r="B617" s="58"/>
      <c r="C617" s="58"/>
      <c r="D617" s="35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35"/>
      <c r="Q617" s="187"/>
    </row>
    <row r="618" spans="1:17" s="28" customFormat="1" x14ac:dyDescent="0.25">
      <c r="A618" s="53"/>
      <c r="B618" s="58"/>
      <c r="C618" s="58"/>
      <c r="D618" s="35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35"/>
      <c r="Q618" s="187"/>
    </row>
    <row r="619" spans="1:17" s="28" customFormat="1" x14ac:dyDescent="0.25">
      <c r="A619" s="53"/>
      <c r="B619" s="58"/>
      <c r="C619" s="58"/>
      <c r="D619" s="35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35"/>
      <c r="Q619" s="187"/>
    </row>
    <row r="620" spans="1:17" s="28" customFormat="1" x14ac:dyDescent="0.25">
      <c r="A620" s="53"/>
      <c r="B620" s="58"/>
      <c r="C620" s="58"/>
      <c r="D620" s="35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35"/>
      <c r="Q620" s="187"/>
    </row>
    <row r="621" spans="1:17" s="28" customFormat="1" x14ac:dyDescent="0.25">
      <c r="A621" s="53"/>
      <c r="B621" s="58"/>
      <c r="C621" s="58"/>
      <c r="D621" s="35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35"/>
      <c r="Q621" s="187"/>
    </row>
    <row r="622" spans="1:17" s="28" customFormat="1" x14ac:dyDescent="0.25">
      <c r="A622" s="53"/>
      <c r="B622" s="58"/>
      <c r="C622" s="58"/>
      <c r="D622" s="35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35"/>
      <c r="Q622" s="187"/>
    </row>
    <row r="623" spans="1:17" s="28" customFormat="1" x14ac:dyDescent="0.25">
      <c r="A623" s="53"/>
      <c r="B623" s="58"/>
      <c r="C623" s="58"/>
      <c r="D623" s="35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35"/>
      <c r="Q623" s="187"/>
    </row>
    <row r="624" spans="1:17" s="28" customFormat="1" x14ac:dyDescent="0.25">
      <c r="A624" s="53"/>
      <c r="B624" s="58"/>
      <c r="C624" s="58"/>
      <c r="D624" s="35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35"/>
      <c r="Q624" s="187"/>
    </row>
    <row r="625" spans="1:17" s="28" customFormat="1" x14ac:dyDescent="0.25">
      <c r="A625" s="53"/>
      <c r="B625" s="58"/>
      <c r="C625" s="58"/>
      <c r="D625" s="35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35"/>
      <c r="Q625" s="187"/>
    </row>
    <row r="626" spans="1:17" s="28" customFormat="1" x14ac:dyDescent="0.25">
      <c r="A626" s="53"/>
      <c r="B626" s="58"/>
      <c r="C626" s="58"/>
      <c r="D626" s="35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35"/>
      <c r="Q626" s="187"/>
    </row>
    <row r="627" spans="1:17" s="28" customFormat="1" x14ac:dyDescent="0.25">
      <c r="A627" s="53"/>
      <c r="B627" s="58"/>
      <c r="C627" s="58"/>
      <c r="D627" s="35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35"/>
      <c r="Q627" s="187"/>
    </row>
    <row r="628" spans="1:17" s="28" customFormat="1" x14ac:dyDescent="0.25">
      <c r="A628" s="53"/>
      <c r="B628" s="58"/>
      <c r="C628" s="58"/>
      <c r="D628" s="35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35"/>
      <c r="Q628" s="187"/>
    </row>
    <row r="629" spans="1:17" s="28" customFormat="1" x14ac:dyDescent="0.25">
      <c r="A629" s="53"/>
      <c r="B629" s="58"/>
      <c r="C629" s="58"/>
      <c r="D629" s="35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35"/>
      <c r="Q629" s="187"/>
    </row>
    <row r="630" spans="1:17" s="28" customFormat="1" x14ac:dyDescent="0.25">
      <c r="A630" s="53"/>
      <c r="B630" s="58"/>
      <c r="C630" s="58"/>
      <c r="D630" s="35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35"/>
      <c r="Q630" s="187"/>
    </row>
    <row r="631" spans="1:17" s="28" customFormat="1" x14ac:dyDescent="0.25">
      <c r="A631" s="53"/>
      <c r="B631" s="58"/>
      <c r="C631" s="58"/>
      <c r="D631" s="35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35"/>
      <c r="Q631" s="187"/>
    </row>
    <row r="632" spans="1:17" s="28" customFormat="1" x14ac:dyDescent="0.25">
      <c r="A632" s="53"/>
      <c r="B632" s="58"/>
      <c r="C632" s="58"/>
      <c r="D632" s="35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35"/>
      <c r="Q632" s="187"/>
    </row>
    <row r="633" spans="1:17" s="28" customFormat="1" x14ac:dyDescent="0.25">
      <c r="A633" s="53"/>
      <c r="B633" s="58"/>
      <c r="C633" s="58"/>
      <c r="D633" s="35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35"/>
      <c r="Q633" s="187"/>
    </row>
    <row r="634" spans="1:17" s="28" customFormat="1" x14ac:dyDescent="0.25">
      <c r="A634" s="53"/>
      <c r="B634" s="58"/>
      <c r="C634" s="58"/>
      <c r="D634" s="35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35"/>
      <c r="Q634" s="187"/>
    </row>
    <row r="635" spans="1:17" s="28" customFormat="1" x14ac:dyDescent="0.25">
      <c r="A635" s="53"/>
      <c r="B635" s="58"/>
      <c r="C635" s="58"/>
      <c r="D635" s="35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35"/>
      <c r="Q635" s="187"/>
    </row>
    <row r="636" spans="1:17" s="28" customFormat="1" x14ac:dyDescent="0.25">
      <c r="A636" s="53"/>
      <c r="B636" s="58"/>
      <c r="C636" s="58"/>
      <c r="D636" s="35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35"/>
      <c r="Q636" s="187"/>
    </row>
    <row r="637" spans="1:17" s="28" customFormat="1" x14ac:dyDescent="0.25">
      <c r="A637" s="53"/>
      <c r="B637" s="58"/>
      <c r="C637" s="58"/>
      <c r="D637" s="35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35"/>
      <c r="Q637" s="187"/>
    </row>
    <row r="638" spans="1:17" s="28" customFormat="1" x14ac:dyDescent="0.25">
      <c r="A638" s="53"/>
      <c r="B638" s="58"/>
      <c r="C638" s="58"/>
      <c r="D638" s="35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35"/>
      <c r="Q638" s="187"/>
    </row>
    <row r="639" spans="1:17" s="28" customFormat="1" x14ac:dyDescent="0.25">
      <c r="A639" s="53"/>
      <c r="B639" s="58"/>
      <c r="C639" s="58"/>
      <c r="D639" s="35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35"/>
      <c r="Q639" s="187"/>
    </row>
    <row r="640" spans="1:17" s="28" customFormat="1" x14ac:dyDescent="0.25">
      <c r="A640" s="53"/>
      <c r="B640" s="58"/>
      <c r="C640" s="58"/>
      <c r="D640" s="35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35"/>
      <c r="Q640" s="187"/>
    </row>
    <row r="641" spans="1:17" s="28" customFormat="1" x14ac:dyDescent="0.25">
      <c r="A641" s="53"/>
      <c r="B641" s="58"/>
      <c r="C641" s="58"/>
      <c r="D641" s="35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35"/>
      <c r="Q641" s="187"/>
    </row>
    <row r="642" spans="1:17" s="28" customFormat="1" x14ac:dyDescent="0.25">
      <c r="A642" s="53"/>
      <c r="B642" s="58"/>
      <c r="C642" s="58"/>
      <c r="D642" s="35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35"/>
      <c r="Q642" s="187"/>
    </row>
    <row r="643" spans="1:17" s="28" customFormat="1" x14ac:dyDescent="0.25">
      <c r="A643" s="53"/>
      <c r="B643" s="58"/>
      <c r="C643" s="58"/>
      <c r="D643" s="35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35"/>
      <c r="Q643" s="187"/>
    </row>
    <row r="644" spans="1:17" s="28" customFormat="1" x14ac:dyDescent="0.25">
      <c r="A644" s="53"/>
      <c r="B644" s="58"/>
      <c r="C644" s="58"/>
      <c r="D644" s="35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35"/>
      <c r="Q644" s="187"/>
    </row>
    <row r="645" spans="1:17" s="28" customFormat="1" x14ac:dyDescent="0.25">
      <c r="A645" s="53"/>
      <c r="B645" s="58"/>
      <c r="C645" s="58"/>
      <c r="D645" s="35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35"/>
      <c r="Q645" s="187"/>
    </row>
    <row r="646" spans="1:17" s="28" customFormat="1" x14ac:dyDescent="0.25">
      <c r="A646" s="53"/>
      <c r="B646" s="58"/>
      <c r="C646" s="58"/>
      <c r="D646" s="35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35"/>
      <c r="Q646" s="187"/>
    </row>
    <row r="647" spans="1:17" s="28" customFormat="1" x14ac:dyDescent="0.25">
      <c r="A647" s="53"/>
      <c r="B647" s="58"/>
      <c r="C647" s="58"/>
      <c r="D647" s="35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35"/>
      <c r="Q647" s="187"/>
    </row>
    <row r="648" spans="1:17" s="28" customFormat="1" x14ac:dyDescent="0.25">
      <c r="A648" s="53"/>
      <c r="B648" s="58"/>
      <c r="C648" s="58"/>
      <c r="D648" s="35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35"/>
      <c r="Q648" s="187"/>
    </row>
    <row r="649" spans="1:17" s="28" customFormat="1" x14ac:dyDescent="0.25">
      <c r="A649" s="53"/>
      <c r="B649" s="58"/>
      <c r="C649" s="58"/>
      <c r="D649" s="35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35"/>
      <c r="Q649" s="187"/>
    </row>
    <row r="650" spans="1:17" s="28" customFormat="1" x14ac:dyDescent="0.25">
      <c r="A650" s="53"/>
      <c r="B650" s="58"/>
      <c r="C650" s="58"/>
      <c r="D650" s="35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35"/>
      <c r="Q650" s="187"/>
    </row>
    <row r="651" spans="1:17" s="28" customFormat="1" x14ac:dyDescent="0.25">
      <c r="A651" s="53"/>
      <c r="B651" s="58"/>
      <c r="C651" s="58"/>
      <c r="D651" s="35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35"/>
      <c r="Q651" s="187"/>
    </row>
    <row r="652" spans="1:17" s="28" customFormat="1" x14ac:dyDescent="0.25">
      <c r="A652" s="53"/>
      <c r="B652" s="58"/>
      <c r="C652" s="58"/>
      <c r="D652" s="35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35"/>
      <c r="Q652" s="187"/>
    </row>
    <row r="653" spans="1:17" s="28" customFormat="1" x14ac:dyDescent="0.25">
      <c r="A653" s="53"/>
      <c r="B653" s="58"/>
      <c r="C653" s="58"/>
      <c r="D653" s="35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35"/>
      <c r="Q653" s="187"/>
    </row>
    <row r="654" spans="1:17" s="28" customFormat="1" x14ac:dyDescent="0.25">
      <c r="A654" s="53"/>
      <c r="B654" s="58"/>
      <c r="C654" s="58"/>
      <c r="D654" s="35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35"/>
      <c r="Q654" s="187"/>
    </row>
    <row r="655" spans="1:17" s="28" customFormat="1" x14ac:dyDescent="0.25">
      <c r="A655" s="53"/>
      <c r="B655" s="58"/>
      <c r="C655" s="58"/>
      <c r="D655" s="35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35"/>
      <c r="Q655" s="187"/>
    </row>
    <row r="656" spans="1:17" s="28" customFormat="1" x14ac:dyDescent="0.25">
      <c r="A656" s="53"/>
      <c r="B656" s="58"/>
      <c r="C656" s="58"/>
      <c r="D656" s="35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35"/>
      <c r="Q656" s="187"/>
    </row>
    <row r="657" spans="1:17" s="28" customFormat="1" x14ac:dyDescent="0.25">
      <c r="A657" s="53"/>
      <c r="B657" s="58"/>
      <c r="C657" s="58"/>
      <c r="D657" s="35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35"/>
      <c r="Q657" s="187"/>
    </row>
    <row r="658" spans="1:17" s="28" customFormat="1" x14ac:dyDescent="0.25">
      <c r="A658" s="53"/>
      <c r="B658" s="58"/>
      <c r="C658" s="58"/>
      <c r="D658" s="35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35"/>
      <c r="Q658" s="187"/>
    </row>
    <row r="659" spans="1:17" s="28" customFormat="1" x14ac:dyDescent="0.25">
      <c r="A659" s="53"/>
      <c r="B659" s="58"/>
      <c r="C659" s="58"/>
      <c r="D659" s="35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35"/>
      <c r="Q659" s="187"/>
    </row>
    <row r="660" spans="1:17" s="28" customFormat="1" x14ac:dyDescent="0.25">
      <c r="A660" s="53"/>
      <c r="B660" s="58"/>
      <c r="C660" s="58"/>
      <c r="D660" s="35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35"/>
      <c r="Q660" s="187"/>
    </row>
    <row r="661" spans="1:17" s="28" customFormat="1" x14ac:dyDescent="0.25">
      <c r="A661" s="53"/>
      <c r="B661" s="58"/>
      <c r="C661" s="58"/>
      <c r="D661" s="35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35"/>
      <c r="Q661" s="187"/>
    </row>
    <row r="662" spans="1:17" s="28" customFormat="1" x14ac:dyDescent="0.25">
      <c r="A662" s="53"/>
      <c r="B662" s="58"/>
      <c r="C662" s="58"/>
      <c r="D662" s="35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35"/>
      <c r="Q662" s="187"/>
    </row>
    <row r="663" spans="1:17" s="28" customFormat="1" x14ac:dyDescent="0.25">
      <c r="A663" s="53"/>
      <c r="B663" s="58"/>
      <c r="C663" s="58"/>
      <c r="D663" s="35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35"/>
      <c r="Q663" s="187"/>
    </row>
    <row r="664" spans="1:17" s="28" customFormat="1" x14ac:dyDescent="0.25">
      <c r="A664" s="53"/>
      <c r="B664" s="58"/>
      <c r="C664" s="58"/>
      <c r="D664" s="35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35"/>
      <c r="Q664" s="187"/>
    </row>
    <row r="665" spans="1:17" s="28" customFormat="1" x14ac:dyDescent="0.25">
      <c r="A665" s="53"/>
      <c r="B665" s="58"/>
      <c r="C665" s="58"/>
      <c r="D665" s="35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35"/>
      <c r="Q665" s="187"/>
    </row>
    <row r="666" spans="1:17" s="28" customFormat="1" x14ac:dyDescent="0.25">
      <c r="A666" s="53"/>
      <c r="B666" s="58"/>
      <c r="C666" s="58"/>
      <c r="D666" s="35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35"/>
      <c r="Q666" s="187"/>
    </row>
    <row r="667" spans="1:17" s="28" customFormat="1" x14ac:dyDescent="0.25">
      <c r="A667" s="53"/>
      <c r="B667" s="58"/>
      <c r="C667" s="58"/>
      <c r="D667" s="35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35"/>
      <c r="Q667" s="187"/>
    </row>
    <row r="668" spans="1:17" s="28" customFormat="1" x14ac:dyDescent="0.25">
      <c r="A668" s="53"/>
      <c r="B668" s="58"/>
      <c r="C668" s="58"/>
      <c r="D668" s="35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35"/>
      <c r="Q668" s="187"/>
    </row>
    <row r="669" spans="1:17" s="28" customFormat="1" x14ac:dyDescent="0.25">
      <c r="A669" s="53"/>
      <c r="B669" s="58"/>
      <c r="C669" s="58"/>
      <c r="D669" s="35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35"/>
      <c r="Q669" s="187"/>
    </row>
    <row r="670" spans="1:17" s="28" customFormat="1" x14ac:dyDescent="0.25">
      <c r="A670" s="53"/>
      <c r="B670" s="58"/>
      <c r="C670" s="58"/>
      <c r="D670" s="35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35"/>
      <c r="Q670" s="187"/>
    </row>
    <row r="671" spans="1:17" s="28" customFormat="1" x14ac:dyDescent="0.25">
      <c r="A671" s="53"/>
      <c r="B671" s="58"/>
      <c r="C671" s="58"/>
      <c r="D671" s="35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35"/>
      <c r="Q671" s="187"/>
    </row>
    <row r="672" spans="1:17" s="28" customFormat="1" x14ac:dyDescent="0.25">
      <c r="A672" s="53"/>
      <c r="B672" s="58"/>
      <c r="C672" s="58"/>
      <c r="D672" s="35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35"/>
      <c r="Q672" s="187"/>
    </row>
    <row r="673" spans="1:17" s="28" customFormat="1" x14ac:dyDescent="0.25">
      <c r="A673" s="53"/>
      <c r="B673" s="58"/>
      <c r="C673" s="58"/>
      <c r="D673" s="35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35"/>
      <c r="Q673" s="187"/>
    </row>
    <row r="674" spans="1:17" s="28" customFormat="1" x14ac:dyDescent="0.25">
      <c r="A674" s="53"/>
      <c r="B674" s="58"/>
      <c r="C674" s="58"/>
      <c r="D674" s="35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35"/>
      <c r="Q674" s="187"/>
    </row>
    <row r="675" spans="1:17" s="28" customFormat="1" x14ac:dyDescent="0.25">
      <c r="A675" s="53"/>
      <c r="B675" s="58"/>
      <c r="C675" s="58"/>
      <c r="D675" s="35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35"/>
      <c r="Q675" s="187"/>
    </row>
    <row r="676" spans="1:17" s="28" customFormat="1" x14ac:dyDescent="0.25">
      <c r="A676" s="53"/>
      <c r="B676" s="58"/>
      <c r="C676" s="58"/>
      <c r="D676" s="35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35"/>
      <c r="Q676" s="187"/>
    </row>
    <row r="677" spans="1:17" s="28" customFormat="1" x14ac:dyDescent="0.25">
      <c r="A677" s="53"/>
      <c r="B677" s="58"/>
      <c r="C677" s="58"/>
      <c r="D677" s="35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35"/>
      <c r="Q677" s="187"/>
    </row>
    <row r="678" spans="1:17" s="28" customFormat="1" x14ac:dyDescent="0.25">
      <c r="A678" s="53"/>
      <c r="B678" s="58"/>
      <c r="C678" s="58"/>
      <c r="D678" s="35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35"/>
      <c r="Q678" s="187"/>
    </row>
    <row r="679" spans="1:17" s="28" customFormat="1" x14ac:dyDescent="0.25">
      <c r="A679" s="53"/>
      <c r="B679" s="58"/>
      <c r="C679" s="58"/>
      <c r="D679" s="35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35"/>
      <c r="Q679" s="187"/>
    </row>
    <row r="680" spans="1:17" s="28" customFormat="1" x14ac:dyDescent="0.25">
      <c r="A680" s="53"/>
      <c r="B680" s="58"/>
      <c r="C680" s="58"/>
      <c r="D680" s="35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35"/>
      <c r="Q680" s="187"/>
    </row>
    <row r="681" spans="1:17" s="28" customFormat="1" x14ac:dyDescent="0.25">
      <c r="A681" s="53"/>
      <c r="B681" s="58"/>
      <c r="C681" s="58"/>
      <c r="D681" s="35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35"/>
      <c r="Q681" s="187"/>
    </row>
    <row r="682" spans="1:17" s="28" customFormat="1" x14ac:dyDescent="0.25">
      <c r="A682" s="53"/>
      <c r="B682" s="58"/>
      <c r="C682" s="58"/>
      <c r="D682" s="35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35"/>
      <c r="Q682" s="187"/>
    </row>
    <row r="683" spans="1:17" s="28" customFormat="1" x14ac:dyDescent="0.25">
      <c r="A683" s="53"/>
      <c r="B683" s="58"/>
      <c r="C683" s="58"/>
      <c r="D683" s="35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35"/>
      <c r="Q683" s="187"/>
    </row>
    <row r="684" spans="1:17" s="28" customFormat="1" x14ac:dyDescent="0.25">
      <c r="A684" s="53"/>
      <c r="B684" s="58"/>
      <c r="C684" s="58"/>
      <c r="D684" s="35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35"/>
      <c r="Q684" s="187"/>
    </row>
    <row r="685" spans="1:17" s="28" customFormat="1" x14ac:dyDescent="0.25">
      <c r="A685" s="53"/>
      <c r="B685" s="58"/>
      <c r="C685" s="58"/>
      <c r="D685" s="35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35"/>
      <c r="Q685" s="187"/>
    </row>
    <row r="686" spans="1:17" s="28" customFormat="1" x14ac:dyDescent="0.25">
      <c r="A686" s="53"/>
      <c r="B686" s="58"/>
      <c r="C686" s="58"/>
      <c r="D686" s="35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35"/>
      <c r="Q686" s="187"/>
    </row>
    <row r="687" spans="1:17" s="28" customFormat="1" x14ac:dyDescent="0.25">
      <c r="A687" s="53"/>
      <c r="B687" s="58"/>
      <c r="C687" s="58"/>
      <c r="D687" s="35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35"/>
      <c r="Q687" s="187"/>
    </row>
    <row r="688" spans="1:17" s="28" customFormat="1" x14ac:dyDescent="0.25">
      <c r="A688" s="53"/>
      <c r="B688" s="58"/>
      <c r="C688" s="58"/>
      <c r="D688" s="35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35"/>
      <c r="Q688" s="187"/>
    </row>
    <row r="689" spans="1:17" s="28" customFormat="1" x14ac:dyDescent="0.25">
      <c r="A689" s="53"/>
      <c r="B689" s="58"/>
      <c r="C689" s="58"/>
      <c r="D689" s="35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35"/>
      <c r="Q689" s="187"/>
    </row>
    <row r="690" spans="1:17" s="28" customFormat="1" x14ac:dyDescent="0.25">
      <c r="A690" s="53"/>
      <c r="B690" s="58"/>
      <c r="C690" s="58"/>
      <c r="D690" s="35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35"/>
      <c r="Q690" s="187"/>
    </row>
    <row r="691" spans="1:17" s="28" customFormat="1" x14ac:dyDescent="0.25">
      <c r="A691" s="53"/>
      <c r="B691" s="58"/>
      <c r="C691" s="58"/>
      <c r="D691" s="35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35"/>
      <c r="Q691" s="187"/>
    </row>
    <row r="692" spans="1:17" s="28" customFormat="1" x14ac:dyDescent="0.25">
      <c r="A692" s="53"/>
      <c r="B692" s="58"/>
      <c r="C692" s="58"/>
      <c r="D692" s="35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35"/>
      <c r="Q692" s="187"/>
    </row>
    <row r="693" spans="1:17" s="28" customFormat="1" x14ac:dyDescent="0.25">
      <c r="A693" s="53"/>
      <c r="B693" s="58"/>
      <c r="C693" s="58"/>
      <c r="D693" s="35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35"/>
      <c r="Q693" s="187"/>
    </row>
    <row r="694" spans="1:17" s="28" customFormat="1" x14ac:dyDescent="0.25">
      <c r="A694" s="53"/>
      <c r="B694" s="58"/>
      <c r="C694" s="58"/>
      <c r="D694" s="35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35"/>
      <c r="Q694" s="187"/>
    </row>
    <row r="695" spans="1:17" s="28" customFormat="1" x14ac:dyDescent="0.25">
      <c r="A695" s="53"/>
      <c r="B695" s="58"/>
      <c r="C695" s="58"/>
      <c r="D695" s="35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35"/>
      <c r="Q695" s="187"/>
    </row>
    <row r="696" spans="1:17" s="28" customFormat="1" x14ac:dyDescent="0.25">
      <c r="A696" s="53"/>
      <c r="B696" s="58"/>
      <c r="C696" s="58"/>
      <c r="D696" s="35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35"/>
      <c r="Q696" s="187"/>
    </row>
    <row r="697" spans="1:17" s="28" customFormat="1" x14ac:dyDescent="0.25">
      <c r="A697" s="53"/>
      <c r="B697" s="58"/>
      <c r="C697" s="58"/>
      <c r="D697" s="35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35"/>
      <c r="Q697" s="187"/>
    </row>
    <row r="698" spans="1:17" s="28" customFormat="1" x14ac:dyDescent="0.25">
      <c r="A698" s="53"/>
      <c r="B698" s="58"/>
      <c r="C698" s="58"/>
      <c r="D698" s="35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35"/>
      <c r="Q698" s="187"/>
    </row>
    <row r="699" spans="1:17" s="28" customFormat="1" x14ac:dyDescent="0.25">
      <c r="A699" s="53"/>
      <c r="B699" s="58"/>
      <c r="C699" s="58"/>
      <c r="D699" s="35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35"/>
      <c r="Q699" s="187"/>
    </row>
    <row r="700" spans="1:17" s="28" customFormat="1" x14ac:dyDescent="0.25">
      <c r="A700" s="53"/>
      <c r="B700" s="58"/>
      <c r="C700" s="58"/>
      <c r="D700" s="35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35"/>
      <c r="Q700" s="187"/>
    </row>
    <row r="701" spans="1:17" s="28" customFormat="1" x14ac:dyDescent="0.25">
      <c r="A701" s="53"/>
      <c r="B701" s="58"/>
      <c r="C701" s="58"/>
      <c r="D701" s="35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35"/>
      <c r="Q701" s="187"/>
    </row>
    <row r="702" spans="1:17" s="28" customFormat="1" x14ac:dyDescent="0.25">
      <c r="A702" s="53"/>
      <c r="B702" s="58"/>
      <c r="C702" s="58"/>
      <c r="D702" s="35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35"/>
      <c r="Q702" s="187"/>
    </row>
    <row r="703" spans="1:17" s="28" customFormat="1" x14ac:dyDescent="0.25">
      <c r="A703" s="53"/>
      <c r="B703" s="58"/>
      <c r="C703" s="58"/>
      <c r="D703" s="35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35"/>
      <c r="Q703" s="187"/>
    </row>
    <row r="704" spans="1:17" s="28" customFormat="1" x14ac:dyDescent="0.25">
      <c r="A704" s="53"/>
      <c r="B704" s="58"/>
      <c r="C704" s="58"/>
      <c r="D704" s="35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35"/>
      <c r="Q704" s="187"/>
    </row>
    <row r="705" spans="1:17" s="28" customFormat="1" x14ac:dyDescent="0.25">
      <c r="A705" s="53"/>
      <c r="B705" s="58"/>
      <c r="C705" s="58"/>
      <c r="D705" s="35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35"/>
      <c r="Q705" s="187"/>
    </row>
    <row r="706" spans="1:17" s="28" customFormat="1" x14ac:dyDescent="0.25">
      <c r="A706" s="53"/>
      <c r="B706" s="58"/>
      <c r="C706" s="58"/>
      <c r="D706" s="35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35"/>
      <c r="Q706" s="187"/>
    </row>
    <row r="707" spans="1:17" s="28" customFormat="1" x14ac:dyDescent="0.25">
      <c r="A707" s="53"/>
      <c r="B707" s="58"/>
      <c r="C707" s="58"/>
      <c r="D707" s="35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35"/>
      <c r="Q707" s="187"/>
    </row>
    <row r="708" spans="1:17" s="28" customFormat="1" x14ac:dyDescent="0.25">
      <c r="A708" s="53"/>
      <c r="B708" s="58"/>
      <c r="C708" s="58"/>
      <c r="D708" s="35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35"/>
      <c r="Q708" s="187"/>
    </row>
    <row r="709" spans="1:17" s="28" customFormat="1" x14ac:dyDescent="0.25">
      <c r="A709" s="53"/>
      <c r="B709" s="58"/>
      <c r="C709" s="58"/>
      <c r="D709" s="35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35"/>
      <c r="Q709" s="187"/>
    </row>
    <row r="710" spans="1:17" s="28" customFormat="1" x14ac:dyDescent="0.25">
      <c r="A710" s="53"/>
      <c r="B710" s="58"/>
      <c r="C710" s="58"/>
      <c r="D710" s="35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35"/>
      <c r="Q710" s="187"/>
    </row>
    <row r="711" spans="1:17" s="28" customFormat="1" x14ac:dyDescent="0.25">
      <c r="A711" s="53"/>
      <c r="B711" s="58"/>
      <c r="C711" s="58"/>
      <c r="D711" s="35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35"/>
      <c r="Q711" s="187"/>
    </row>
    <row r="712" spans="1:17" s="28" customFormat="1" x14ac:dyDescent="0.25">
      <c r="A712" s="53"/>
      <c r="B712" s="58"/>
      <c r="C712" s="58"/>
      <c r="D712" s="35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35"/>
      <c r="Q712" s="187"/>
    </row>
    <row r="713" spans="1:17" s="28" customFormat="1" x14ac:dyDescent="0.25">
      <c r="A713" s="53"/>
      <c r="B713" s="58"/>
      <c r="C713" s="58"/>
      <c r="D713" s="35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35"/>
      <c r="Q713" s="187"/>
    </row>
    <row r="714" spans="1:17" s="28" customFormat="1" x14ac:dyDescent="0.25">
      <c r="A714" s="53"/>
      <c r="B714" s="58"/>
      <c r="C714" s="58"/>
      <c r="D714" s="35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35"/>
      <c r="Q714" s="187"/>
    </row>
    <row r="715" spans="1:17" s="28" customFormat="1" x14ac:dyDescent="0.25">
      <c r="A715" s="53"/>
      <c r="B715" s="58"/>
      <c r="C715" s="58"/>
      <c r="D715" s="35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35"/>
      <c r="Q715" s="187"/>
    </row>
    <row r="716" spans="1:17" s="28" customFormat="1" x14ac:dyDescent="0.25">
      <c r="A716" s="53"/>
      <c r="B716" s="58"/>
      <c r="C716" s="58"/>
      <c r="D716" s="35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35"/>
      <c r="Q716" s="187"/>
    </row>
    <row r="717" spans="1:17" s="28" customFormat="1" x14ac:dyDescent="0.25">
      <c r="A717" s="53"/>
      <c r="B717" s="58"/>
      <c r="C717" s="58"/>
      <c r="D717" s="35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35"/>
      <c r="Q717" s="187"/>
    </row>
    <row r="718" spans="1:17" s="28" customFormat="1" x14ac:dyDescent="0.25">
      <c r="A718" s="53"/>
      <c r="B718" s="58"/>
      <c r="C718" s="58"/>
      <c r="D718" s="35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35"/>
      <c r="Q718" s="187"/>
    </row>
    <row r="719" spans="1:17" s="28" customFormat="1" x14ac:dyDescent="0.25">
      <c r="A719" s="53"/>
      <c r="B719" s="58"/>
      <c r="C719" s="58"/>
      <c r="D719" s="35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35"/>
      <c r="Q719" s="187"/>
    </row>
    <row r="720" spans="1:17" s="28" customFormat="1" x14ac:dyDescent="0.25">
      <c r="A720" s="53"/>
      <c r="B720" s="58"/>
      <c r="C720" s="58"/>
      <c r="D720" s="35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35"/>
      <c r="Q720" s="187"/>
    </row>
    <row r="721" spans="1:17" s="28" customFormat="1" x14ac:dyDescent="0.25">
      <c r="A721" s="53"/>
      <c r="B721" s="58"/>
      <c r="C721" s="58"/>
      <c r="D721" s="35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35"/>
      <c r="Q721" s="187"/>
    </row>
    <row r="722" spans="1:17" s="28" customFormat="1" x14ac:dyDescent="0.25">
      <c r="A722" s="53"/>
      <c r="B722" s="58"/>
      <c r="C722" s="58"/>
      <c r="D722" s="35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35"/>
      <c r="Q722" s="187"/>
    </row>
    <row r="723" spans="1:17" s="28" customFormat="1" x14ac:dyDescent="0.25">
      <c r="A723" s="53"/>
      <c r="B723" s="58"/>
      <c r="C723" s="58"/>
      <c r="D723" s="35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35"/>
      <c r="Q723" s="187"/>
    </row>
    <row r="724" spans="1:17" s="28" customFormat="1" x14ac:dyDescent="0.25">
      <c r="A724" s="53"/>
      <c r="B724" s="58"/>
      <c r="C724" s="58"/>
      <c r="D724" s="35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35"/>
      <c r="Q724" s="187"/>
    </row>
    <row r="725" spans="1:17" s="28" customFormat="1" x14ac:dyDescent="0.25">
      <c r="A725" s="53"/>
      <c r="B725" s="58"/>
      <c r="C725" s="58"/>
      <c r="D725" s="35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35"/>
      <c r="Q725" s="187"/>
    </row>
    <row r="726" spans="1:17" s="28" customFormat="1" x14ac:dyDescent="0.25">
      <c r="A726" s="53"/>
      <c r="B726" s="58"/>
      <c r="C726" s="58"/>
      <c r="D726" s="35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35"/>
      <c r="Q726" s="187"/>
    </row>
    <row r="727" spans="1:17" s="28" customFormat="1" x14ac:dyDescent="0.25">
      <c r="A727" s="53"/>
      <c r="B727" s="58"/>
      <c r="C727" s="58"/>
      <c r="D727" s="35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35"/>
      <c r="Q727" s="187"/>
    </row>
    <row r="728" spans="1:17" s="28" customFormat="1" x14ac:dyDescent="0.25">
      <c r="A728" s="53"/>
      <c r="B728" s="58"/>
      <c r="C728" s="58"/>
      <c r="D728" s="35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35"/>
      <c r="Q728" s="187"/>
    </row>
    <row r="729" spans="1:17" s="28" customFormat="1" x14ac:dyDescent="0.25">
      <c r="A729" s="53"/>
      <c r="B729" s="58"/>
      <c r="C729" s="58"/>
      <c r="D729" s="35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35"/>
      <c r="Q729" s="187"/>
    </row>
    <row r="730" spans="1:17" s="28" customFormat="1" x14ac:dyDescent="0.25">
      <c r="A730" s="53"/>
      <c r="B730" s="58"/>
      <c r="C730" s="58"/>
      <c r="D730" s="35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35"/>
      <c r="Q730" s="187"/>
    </row>
    <row r="731" spans="1:17" s="28" customFormat="1" x14ac:dyDescent="0.25">
      <c r="A731" s="53"/>
      <c r="B731" s="58"/>
      <c r="C731" s="58"/>
      <c r="D731" s="35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35"/>
      <c r="Q731" s="187"/>
    </row>
    <row r="732" spans="1:17" s="28" customFormat="1" x14ac:dyDescent="0.25">
      <c r="A732" s="53"/>
      <c r="B732" s="58"/>
      <c r="C732" s="58"/>
      <c r="D732" s="35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35"/>
      <c r="Q732" s="187"/>
    </row>
    <row r="733" spans="1:17" s="28" customFormat="1" x14ac:dyDescent="0.25">
      <c r="A733" s="53"/>
      <c r="B733" s="58"/>
      <c r="C733" s="58"/>
      <c r="D733" s="35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35"/>
      <c r="Q733" s="187"/>
    </row>
    <row r="734" spans="1:17" s="28" customFormat="1" x14ac:dyDescent="0.25">
      <c r="A734" s="53"/>
      <c r="B734" s="58"/>
      <c r="C734" s="58"/>
      <c r="D734" s="35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35"/>
      <c r="Q734" s="187"/>
    </row>
    <row r="735" spans="1:17" s="28" customFormat="1" x14ac:dyDescent="0.25">
      <c r="A735" s="53"/>
      <c r="B735" s="58"/>
      <c r="C735" s="58"/>
      <c r="D735" s="35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35"/>
      <c r="Q735" s="187"/>
    </row>
    <row r="736" spans="1:17" s="28" customFormat="1" x14ac:dyDescent="0.25">
      <c r="A736" s="53"/>
      <c r="B736" s="58"/>
      <c r="C736" s="58"/>
      <c r="D736" s="35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35"/>
      <c r="Q736" s="187"/>
    </row>
    <row r="737" spans="1:17" s="28" customFormat="1" x14ac:dyDescent="0.25">
      <c r="A737" s="53"/>
      <c r="B737" s="58"/>
      <c r="C737" s="58"/>
      <c r="D737" s="35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35"/>
      <c r="Q737" s="187"/>
    </row>
    <row r="738" spans="1:17" s="28" customFormat="1" x14ac:dyDescent="0.25">
      <c r="A738" s="53"/>
      <c r="B738" s="58"/>
      <c r="C738" s="58"/>
      <c r="D738" s="35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35"/>
      <c r="Q738" s="187"/>
    </row>
    <row r="739" spans="1:17" s="28" customFormat="1" x14ac:dyDescent="0.25">
      <c r="A739" s="53"/>
      <c r="B739" s="58"/>
      <c r="C739" s="58"/>
      <c r="D739" s="35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35"/>
      <c r="Q739" s="187"/>
    </row>
    <row r="740" spans="1:17" s="28" customFormat="1" x14ac:dyDescent="0.25">
      <c r="A740" s="53"/>
      <c r="B740" s="58"/>
      <c r="C740" s="58"/>
      <c r="D740" s="35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35"/>
      <c r="Q740" s="187"/>
    </row>
    <row r="741" spans="1:17" s="28" customFormat="1" x14ac:dyDescent="0.25">
      <c r="A741" s="53"/>
      <c r="B741" s="58"/>
      <c r="C741" s="58"/>
      <c r="D741" s="35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35"/>
      <c r="Q741" s="187"/>
    </row>
    <row r="742" spans="1:17" s="28" customFormat="1" x14ac:dyDescent="0.25">
      <c r="A742" s="53"/>
      <c r="B742" s="58"/>
      <c r="C742" s="58"/>
      <c r="D742" s="35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35"/>
      <c r="Q742" s="187"/>
    </row>
    <row r="743" spans="1:17" s="28" customFormat="1" x14ac:dyDescent="0.25">
      <c r="A743" s="53"/>
      <c r="B743" s="58"/>
      <c r="C743" s="58"/>
      <c r="D743" s="35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35"/>
      <c r="Q743" s="187"/>
    </row>
    <row r="744" spans="1:17" s="28" customFormat="1" x14ac:dyDescent="0.25">
      <c r="A744" s="53"/>
      <c r="B744" s="58"/>
      <c r="C744" s="58"/>
      <c r="D744" s="35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35"/>
      <c r="Q744" s="187"/>
    </row>
    <row r="745" spans="1:17" s="28" customFormat="1" x14ac:dyDescent="0.25">
      <c r="A745" s="53"/>
      <c r="B745" s="58"/>
      <c r="C745" s="58"/>
      <c r="D745" s="35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35"/>
      <c r="Q745" s="187"/>
    </row>
    <row r="746" spans="1:17" s="28" customFormat="1" x14ac:dyDescent="0.25">
      <c r="A746" s="53"/>
      <c r="B746" s="58"/>
      <c r="C746" s="58"/>
      <c r="D746" s="35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35"/>
      <c r="Q746" s="187"/>
    </row>
    <row r="747" spans="1:17" s="28" customFormat="1" x14ac:dyDescent="0.25">
      <c r="A747" s="53"/>
      <c r="B747" s="58"/>
      <c r="C747" s="58"/>
      <c r="D747" s="35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35"/>
      <c r="Q747" s="187"/>
    </row>
    <row r="748" spans="1:17" s="28" customFormat="1" x14ac:dyDescent="0.25">
      <c r="A748" s="53"/>
      <c r="B748" s="58"/>
      <c r="C748" s="58"/>
      <c r="D748" s="35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35"/>
      <c r="Q748" s="187"/>
    </row>
    <row r="749" spans="1:17" s="28" customFormat="1" x14ac:dyDescent="0.25">
      <c r="A749" s="53"/>
      <c r="B749" s="58"/>
      <c r="C749" s="58"/>
      <c r="D749" s="35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35"/>
      <c r="Q749" s="187"/>
    </row>
    <row r="750" spans="1:17" s="28" customFormat="1" x14ac:dyDescent="0.25">
      <c r="A750" s="53"/>
      <c r="B750" s="58"/>
      <c r="C750" s="58"/>
      <c r="D750" s="35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35"/>
      <c r="Q750" s="187"/>
    </row>
    <row r="751" spans="1:17" s="28" customFormat="1" x14ac:dyDescent="0.25">
      <c r="A751" s="53"/>
      <c r="B751" s="58"/>
      <c r="C751" s="58"/>
      <c r="D751" s="35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35"/>
      <c r="Q751" s="187"/>
    </row>
    <row r="752" spans="1:17" s="28" customFormat="1" x14ac:dyDescent="0.25">
      <c r="A752" s="53"/>
      <c r="B752" s="58"/>
      <c r="C752" s="58"/>
      <c r="D752" s="35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35"/>
      <c r="Q752" s="187"/>
    </row>
    <row r="753" spans="1:17" s="28" customFormat="1" x14ac:dyDescent="0.25">
      <c r="A753" s="53"/>
      <c r="B753" s="58"/>
      <c r="C753" s="58"/>
      <c r="D753" s="35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35"/>
      <c r="Q753" s="187"/>
    </row>
    <row r="754" spans="1:17" s="28" customFormat="1" x14ac:dyDescent="0.25">
      <c r="A754" s="53"/>
      <c r="B754" s="58"/>
      <c r="C754" s="58"/>
      <c r="D754" s="35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35"/>
      <c r="Q754" s="187"/>
    </row>
    <row r="755" spans="1:17" s="28" customFormat="1" x14ac:dyDescent="0.25">
      <c r="A755" s="53"/>
      <c r="B755" s="58"/>
      <c r="C755" s="58"/>
      <c r="D755" s="35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35"/>
      <c r="Q755" s="187"/>
    </row>
    <row r="756" spans="1:17" s="28" customFormat="1" x14ac:dyDescent="0.25">
      <c r="A756" s="53"/>
      <c r="B756" s="58"/>
      <c r="C756" s="58"/>
      <c r="D756" s="35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35"/>
      <c r="Q756" s="187"/>
    </row>
    <row r="757" spans="1:17" s="28" customFormat="1" x14ac:dyDescent="0.25">
      <c r="A757" s="53"/>
      <c r="B757" s="58"/>
      <c r="C757" s="58"/>
      <c r="D757" s="35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35"/>
      <c r="Q757" s="187"/>
    </row>
    <row r="758" spans="1:17" s="28" customFormat="1" x14ac:dyDescent="0.25">
      <c r="A758" s="53"/>
      <c r="B758" s="58"/>
      <c r="C758" s="58"/>
      <c r="D758" s="35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35"/>
      <c r="Q758" s="187"/>
    </row>
    <row r="759" spans="1:17" s="28" customFormat="1" x14ac:dyDescent="0.25">
      <c r="A759" s="53"/>
      <c r="B759" s="58"/>
      <c r="C759" s="58"/>
      <c r="D759" s="35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35"/>
      <c r="Q759" s="187"/>
    </row>
    <row r="760" spans="1:17" s="28" customFormat="1" x14ac:dyDescent="0.25">
      <c r="A760" s="53"/>
      <c r="B760" s="58"/>
      <c r="C760" s="58"/>
      <c r="D760" s="35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35"/>
      <c r="Q760" s="187"/>
    </row>
    <row r="761" spans="1:17" s="28" customFormat="1" x14ac:dyDescent="0.25">
      <c r="A761" s="53"/>
      <c r="B761" s="58"/>
      <c r="C761" s="58"/>
      <c r="D761" s="35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35"/>
      <c r="Q761" s="187"/>
    </row>
    <row r="762" spans="1:17" s="28" customFormat="1" x14ac:dyDescent="0.25">
      <c r="A762" s="53"/>
      <c r="B762" s="58"/>
      <c r="C762" s="58"/>
      <c r="D762" s="35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35"/>
      <c r="Q762" s="187"/>
    </row>
    <row r="763" spans="1:17" s="28" customFormat="1" x14ac:dyDescent="0.25">
      <c r="A763" s="53"/>
      <c r="B763" s="58"/>
      <c r="C763" s="58"/>
      <c r="D763" s="35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35"/>
      <c r="Q763" s="187"/>
    </row>
    <row r="764" spans="1:17" s="28" customFormat="1" x14ac:dyDescent="0.25">
      <c r="A764" s="53"/>
      <c r="B764" s="58"/>
      <c r="C764" s="58"/>
      <c r="D764" s="35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35"/>
      <c r="Q764" s="187"/>
    </row>
    <row r="765" spans="1:17" s="28" customFormat="1" x14ac:dyDescent="0.25">
      <c r="A765" s="53"/>
      <c r="B765" s="58"/>
      <c r="C765" s="58"/>
      <c r="D765" s="35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35"/>
      <c r="Q765" s="187"/>
    </row>
    <row r="766" spans="1:17" s="28" customFormat="1" x14ac:dyDescent="0.25">
      <c r="A766" s="53"/>
      <c r="B766" s="58"/>
      <c r="C766" s="58"/>
      <c r="D766" s="35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35"/>
      <c r="Q766" s="187"/>
    </row>
    <row r="767" spans="1:17" s="28" customFormat="1" x14ac:dyDescent="0.25">
      <c r="A767" s="53"/>
      <c r="B767" s="58"/>
      <c r="C767" s="58"/>
      <c r="D767" s="35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35"/>
      <c r="Q767" s="187"/>
    </row>
    <row r="768" spans="1:17" s="28" customFormat="1" x14ac:dyDescent="0.25">
      <c r="A768" s="53"/>
      <c r="B768" s="58"/>
      <c r="C768" s="58"/>
      <c r="D768" s="35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35"/>
      <c r="Q768" s="187"/>
    </row>
    <row r="769" spans="1:17" s="28" customFormat="1" x14ac:dyDescent="0.25">
      <c r="A769" s="53"/>
      <c r="B769" s="58"/>
      <c r="C769" s="58"/>
      <c r="D769" s="35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35"/>
      <c r="Q769" s="187"/>
    </row>
    <row r="770" spans="1:17" s="28" customFormat="1" x14ac:dyDescent="0.25">
      <c r="A770" s="53"/>
      <c r="B770" s="58"/>
      <c r="C770" s="58"/>
      <c r="D770" s="35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35"/>
      <c r="Q770" s="187"/>
    </row>
    <row r="771" spans="1:17" s="28" customFormat="1" x14ac:dyDescent="0.25">
      <c r="A771" s="53"/>
      <c r="B771" s="58"/>
      <c r="C771" s="58"/>
      <c r="D771" s="35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35"/>
      <c r="Q771" s="187"/>
    </row>
    <row r="772" spans="1:17" s="28" customFormat="1" x14ac:dyDescent="0.25">
      <c r="A772" s="53"/>
      <c r="B772" s="58"/>
      <c r="C772" s="58"/>
      <c r="D772" s="35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35"/>
      <c r="Q772" s="187"/>
    </row>
    <row r="773" spans="1:17" s="28" customFormat="1" x14ac:dyDescent="0.25">
      <c r="A773" s="53"/>
      <c r="B773" s="58"/>
      <c r="C773" s="58"/>
      <c r="D773" s="35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35"/>
      <c r="Q773" s="187"/>
    </row>
    <row r="774" spans="1:17" s="28" customFormat="1" x14ac:dyDescent="0.25">
      <c r="A774" s="53"/>
      <c r="B774" s="58"/>
      <c r="C774" s="58"/>
      <c r="D774" s="35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35"/>
      <c r="Q774" s="187"/>
    </row>
    <row r="775" spans="1:17" s="28" customFormat="1" x14ac:dyDescent="0.25">
      <c r="A775" s="53"/>
      <c r="B775" s="58"/>
      <c r="C775" s="58"/>
      <c r="D775" s="35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35"/>
      <c r="Q775" s="187"/>
    </row>
    <row r="776" spans="1:17" s="28" customFormat="1" x14ac:dyDescent="0.25">
      <c r="A776" s="53"/>
      <c r="B776" s="58"/>
      <c r="C776" s="58"/>
      <c r="D776" s="35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35"/>
      <c r="Q776" s="187"/>
    </row>
    <row r="777" spans="1:17" s="28" customFormat="1" x14ac:dyDescent="0.25">
      <c r="A777" s="53"/>
      <c r="B777" s="58"/>
      <c r="C777" s="58"/>
      <c r="D777" s="35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35"/>
      <c r="Q777" s="187"/>
    </row>
    <row r="778" spans="1:17" s="28" customFormat="1" x14ac:dyDescent="0.25">
      <c r="A778" s="53"/>
      <c r="B778" s="58"/>
      <c r="C778" s="58"/>
      <c r="D778" s="35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35"/>
      <c r="Q778" s="187"/>
    </row>
    <row r="779" spans="1:17" s="28" customFormat="1" x14ac:dyDescent="0.25">
      <c r="A779" s="53"/>
      <c r="B779" s="58"/>
      <c r="C779" s="58"/>
      <c r="D779" s="35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35"/>
      <c r="Q779" s="187"/>
    </row>
    <row r="780" spans="1:17" s="28" customFormat="1" x14ac:dyDescent="0.25">
      <c r="A780" s="53"/>
      <c r="B780" s="58"/>
      <c r="C780" s="58"/>
      <c r="D780" s="35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35"/>
      <c r="Q780" s="187"/>
    </row>
    <row r="781" spans="1:17" s="28" customFormat="1" x14ac:dyDescent="0.25">
      <c r="A781" s="53"/>
      <c r="B781" s="58"/>
      <c r="C781" s="58"/>
      <c r="D781" s="35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35"/>
      <c r="Q781" s="187"/>
    </row>
    <row r="782" spans="1:17" s="28" customFormat="1" x14ac:dyDescent="0.25">
      <c r="A782" s="53"/>
      <c r="B782" s="58"/>
      <c r="C782" s="58"/>
      <c r="D782" s="35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35"/>
      <c r="Q782" s="187"/>
    </row>
    <row r="783" spans="1:17" s="28" customFormat="1" x14ac:dyDescent="0.25">
      <c r="A783" s="53"/>
      <c r="B783" s="58"/>
      <c r="C783" s="58"/>
      <c r="D783" s="35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35"/>
      <c r="Q783" s="187"/>
    </row>
    <row r="784" spans="1:17" s="28" customFormat="1" x14ac:dyDescent="0.25">
      <c r="A784" s="53"/>
      <c r="B784" s="58"/>
      <c r="C784" s="58"/>
      <c r="D784" s="35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35"/>
      <c r="Q784" s="187"/>
    </row>
    <row r="785" spans="1:17" s="28" customFormat="1" x14ac:dyDescent="0.25">
      <c r="A785" s="53"/>
      <c r="B785" s="58"/>
      <c r="C785" s="58"/>
      <c r="D785" s="35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35"/>
      <c r="Q785" s="187"/>
    </row>
    <row r="786" spans="1:17" s="28" customFormat="1" x14ac:dyDescent="0.25">
      <c r="A786" s="53"/>
      <c r="B786" s="58"/>
      <c r="C786" s="58"/>
      <c r="D786" s="35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35"/>
      <c r="Q786" s="187"/>
    </row>
    <row r="787" spans="1:17" s="28" customFormat="1" x14ac:dyDescent="0.25">
      <c r="A787" s="53"/>
      <c r="B787" s="58"/>
      <c r="C787" s="58"/>
      <c r="D787" s="35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35"/>
      <c r="Q787" s="187"/>
    </row>
    <row r="788" spans="1:17" s="28" customFormat="1" x14ac:dyDescent="0.25">
      <c r="A788" s="53"/>
      <c r="B788" s="58"/>
      <c r="C788" s="58"/>
      <c r="D788" s="35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35"/>
      <c r="Q788" s="187"/>
    </row>
    <row r="789" spans="1:17" s="28" customFormat="1" x14ac:dyDescent="0.25">
      <c r="A789" s="53"/>
      <c r="B789" s="58"/>
      <c r="C789" s="58"/>
      <c r="D789" s="35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35"/>
      <c r="Q789" s="187"/>
    </row>
    <row r="790" spans="1:17" s="28" customFormat="1" x14ac:dyDescent="0.25">
      <c r="A790" s="53"/>
      <c r="B790" s="58"/>
      <c r="C790" s="58"/>
      <c r="D790" s="35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35"/>
      <c r="Q790" s="187"/>
    </row>
    <row r="791" spans="1:17" s="28" customFormat="1" x14ac:dyDescent="0.25">
      <c r="A791" s="53"/>
      <c r="B791" s="58"/>
      <c r="C791" s="58"/>
      <c r="D791" s="35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35"/>
      <c r="Q791" s="187"/>
    </row>
    <row r="792" spans="1:17" s="28" customFormat="1" x14ac:dyDescent="0.25">
      <c r="A792" s="53"/>
      <c r="B792" s="58"/>
      <c r="C792" s="58"/>
      <c r="D792" s="35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35"/>
      <c r="Q792" s="187"/>
    </row>
    <row r="793" spans="1:17" s="28" customFormat="1" x14ac:dyDescent="0.25">
      <c r="A793" s="53"/>
      <c r="B793" s="58"/>
      <c r="C793" s="58"/>
      <c r="D793" s="35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35"/>
      <c r="Q793" s="187"/>
    </row>
    <row r="794" spans="1:17" s="28" customFormat="1" x14ac:dyDescent="0.25">
      <c r="A794" s="53"/>
      <c r="B794" s="58"/>
      <c r="C794" s="58"/>
      <c r="D794" s="35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35"/>
      <c r="Q794" s="187"/>
    </row>
    <row r="795" spans="1:17" s="28" customFormat="1" x14ac:dyDescent="0.25">
      <c r="A795" s="53"/>
      <c r="B795" s="58"/>
      <c r="C795" s="58"/>
      <c r="D795" s="35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35"/>
      <c r="Q795" s="187"/>
    </row>
    <row r="796" spans="1:17" s="28" customFormat="1" x14ac:dyDescent="0.25">
      <c r="A796" s="53"/>
      <c r="B796" s="58"/>
      <c r="C796" s="58"/>
      <c r="D796" s="35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35"/>
      <c r="Q796" s="187"/>
    </row>
    <row r="797" spans="1:17" s="28" customFormat="1" x14ac:dyDescent="0.25">
      <c r="A797" s="53"/>
      <c r="B797" s="58"/>
      <c r="C797" s="58"/>
      <c r="D797" s="35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35"/>
      <c r="Q797" s="187"/>
    </row>
    <row r="798" spans="1:17" s="28" customFormat="1" x14ac:dyDescent="0.25">
      <c r="A798" s="53"/>
      <c r="B798" s="58"/>
      <c r="C798" s="58"/>
      <c r="D798" s="35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35"/>
      <c r="Q798" s="187"/>
    </row>
    <row r="799" spans="1:17" s="28" customFormat="1" x14ac:dyDescent="0.25">
      <c r="A799" s="53"/>
      <c r="B799" s="58"/>
      <c r="C799" s="58"/>
      <c r="D799" s="35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35"/>
      <c r="Q799" s="187"/>
    </row>
    <row r="800" spans="1:17" s="28" customFormat="1" x14ac:dyDescent="0.25">
      <c r="A800" s="53"/>
      <c r="B800" s="58"/>
      <c r="C800" s="58"/>
      <c r="D800" s="35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35"/>
      <c r="Q800" s="187"/>
    </row>
    <row r="801" spans="1:17" s="28" customFormat="1" x14ac:dyDescent="0.25">
      <c r="A801" s="53"/>
      <c r="B801" s="58"/>
      <c r="C801" s="58"/>
      <c r="D801" s="35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35"/>
      <c r="Q801" s="187"/>
    </row>
    <row r="802" spans="1:17" s="28" customFormat="1" x14ac:dyDescent="0.25">
      <c r="A802" s="53"/>
      <c r="B802" s="58"/>
      <c r="C802" s="58"/>
      <c r="D802" s="35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35"/>
      <c r="Q802" s="187"/>
    </row>
    <row r="803" spans="1:17" s="28" customFormat="1" x14ac:dyDescent="0.25">
      <c r="A803" s="53"/>
      <c r="B803" s="58"/>
      <c r="C803" s="58"/>
      <c r="D803" s="35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35"/>
      <c r="Q803" s="187"/>
    </row>
    <row r="804" spans="1:17" s="28" customFormat="1" x14ac:dyDescent="0.25">
      <c r="A804" s="53"/>
      <c r="B804" s="58"/>
      <c r="C804" s="58"/>
      <c r="D804" s="35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35"/>
      <c r="Q804" s="187"/>
    </row>
    <row r="805" spans="1:17" s="28" customFormat="1" x14ac:dyDescent="0.25">
      <c r="A805" s="53"/>
      <c r="B805" s="58"/>
      <c r="C805" s="58"/>
      <c r="D805" s="35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35"/>
      <c r="Q805" s="187"/>
    </row>
    <row r="806" spans="1:17" s="28" customFormat="1" x14ac:dyDescent="0.25">
      <c r="A806" s="53"/>
      <c r="B806" s="58"/>
      <c r="C806" s="58"/>
      <c r="D806" s="35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35"/>
      <c r="Q806" s="187"/>
    </row>
    <row r="807" spans="1:17" s="28" customFormat="1" x14ac:dyDescent="0.25">
      <c r="A807" s="53"/>
      <c r="B807" s="58"/>
      <c r="C807" s="58"/>
      <c r="D807" s="35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35"/>
      <c r="Q807" s="187"/>
    </row>
    <row r="808" spans="1:17" s="28" customFormat="1" x14ac:dyDescent="0.25">
      <c r="A808" s="53"/>
      <c r="B808" s="58"/>
      <c r="C808" s="58"/>
      <c r="D808" s="35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35"/>
      <c r="Q808" s="187"/>
    </row>
    <row r="809" spans="1:17" s="28" customFormat="1" x14ac:dyDescent="0.25">
      <c r="A809" s="53"/>
      <c r="B809" s="58"/>
      <c r="C809" s="58"/>
      <c r="D809" s="35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35"/>
      <c r="Q809" s="187"/>
    </row>
    <row r="810" spans="1:17" s="28" customFormat="1" x14ac:dyDescent="0.25">
      <c r="A810" s="53"/>
      <c r="B810" s="58"/>
      <c r="C810" s="58"/>
      <c r="D810" s="35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35"/>
      <c r="Q810" s="187"/>
    </row>
    <row r="811" spans="1:17" s="28" customFormat="1" x14ac:dyDescent="0.25">
      <c r="A811" s="53"/>
      <c r="B811" s="58"/>
      <c r="C811" s="58"/>
      <c r="D811" s="35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35"/>
      <c r="Q811" s="187"/>
    </row>
    <row r="812" spans="1:17" s="28" customFormat="1" x14ac:dyDescent="0.25">
      <c r="A812" s="53"/>
      <c r="B812" s="58"/>
      <c r="C812" s="58"/>
      <c r="D812" s="35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35"/>
      <c r="Q812" s="187"/>
    </row>
    <row r="813" spans="1:17" s="28" customFormat="1" x14ac:dyDescent="0.25">
      <c r="A813" s="53"/>
      <c r="B813" s="58"/>
      <c r="C813" s="58"/>
      <c r="D813" s="35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35"/>
      <c r="Q813" s="187"/>
    </row>
    <row r="814" spans="1:17" s="28" customFormat="1" x14ac:dyDescent="0.25">
      <c r="A814" s="53"/>
      <c r="B814" s="58"/>
      <c r="C814" s="58"/>
      <c r="D814" s="35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35"/>
      <c r="Q814" s="187"/>
    </row>
    <row r="815" spans="1:17" s="28" customFormat="1" x14ac:dyDescent="0.25">
      <c r="A815" s="53"/>
      <c r="B815" s="58"/>
      <c r="C815" s="58"/>
      <c r="D815" s="35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35"/>
      <c r="Q815" s="187"/>
    </row>
    <row r="816" spans="1:17" s="28" customFormat="1" x14ac:dyDescent="0.25">
      <c r="A816" s="53"/>
      <c r="B816" s="58"/>
      <c r="C816" s="58"/>
      <c r="D816" s="35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35"/>
      <c r="Q816" s="187"/>
    </row>
    <row r="817" spans="1:17" s="28" customFormat="1" x14ac:dyDescent="0.25">
      <c r="A817" s="53"/>
      <c r="B817" s="58"/>
      <c r="C817" s="58"/>
      <c r="D817" s="35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35"/>
      <c r="Q817" s="187"/>
    </row>
    <row r="818" spans="1:17" s="28" customFormat="1" x14ac:dyDescent="0.25">
      <c r="A818" s="53"/>
      <c r="B818" s="58"/>
      <c r="C818" s="58"/>
      <c r="D818" s="35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35"/>
      <c r="Q818" s="187"/>
    </row>
    <row r="819" spans="1:17" s="28" customFormat="1" x14ac:dyDescent="0.25">
      <c r="A819" s="53"/>
      <c r="B819" s="58"/>
      <c r="C819" s="58"/>
      <c r="D819" s="35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35"/>
      <c r="Q819" s="187"/>
    </row>
    <row r="820" spans="1:17" s="28" customFormat="1" x14ac:dyDescent="0.25">
      <c r="A820" s="53"/>
      <c r="B820" s="58"/>
      <c r="C820" s="58"/>
      <c r="D820" s="35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35"/>
      <c r="Q820" s="187"/>
    </row>
    <row r="821" spans="1:17" s="28" customFormat="1" x14ac:dyDescent="0.25">
      <c r="A821" s="53"/>
      <c r="B821" s="58"/>
      <c r="C821" s="58"/>
      <c r="D821" s="35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35"/>
      <c r="Q821" s="187"/>
    </row>
    <row r="822" spans="1:17" s="28" customFormat="1" x14ac:dyDescent="0.25">
      <c r="A822" s="53"/>
      <c r="B822" s="58"/>
      <c r="C822" s="58"/>
      <c r="D822" s="35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35"/>
      <c r="Q822" s="187"/>
    </row>
    <row r="823" spans="1:17" s="28" customFormat="1" x14ac:dyDescent="0.25">
      <c r="A823" s="53"/>
      <c r="B823" s="58"/>
      <c r="C823" s="58"/>
      <c r="D823" s="35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35"/>
      <c r="Q823" s="187"/>
    </row>
    <row r="824" spans="1:17" s="28" customFormat="1" x14ac:dyDescent="0.25">
      <c r="A824" s="53"/>
      <c r="B824" s="58"/>
      <c r="C824" s="58"/>
      <c r="D824" s="35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35"/>
      <c r="Q824" s="187"/>
    </row>
    <row r="825" spans="1:17" s="28" customFormat="1" x14ac:dyDescent="0.25">
      <c r="A825" s="53"/>
      <c r="B825" s="58"/>
      <c r="C825" s="58"/>
      <c r="D825" s="35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35"/>
      <c r="Q825" s="187"/>
    </row>
    <row r="826" spans="1:17" s="28" customFormat="1" x14ac:dyDescent="0.25">
      <c r="A826" s="53"/>
      <c r="B826" s="58"/>
      <c r="C826" s="58"/>
      <c r="D826" s="35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35"/>
      <c r="Q826" s="187"/>
    </row>
    <row r="827" spans="1:17" s="28" customFormat="1" x14ac:dyDescent="0.25">
      <c r="A827" s="53"/>
      <c r="B827" s="58"/>
      <c r="C827" s="58"/>
      <c r="D827" s="35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35"/>
      <c r="Q827" s="187"/>
    </row>
    <row r="828" spans="1:17" s="28" customFormat="1" x14ac:dyDescent="0.25">
      <c r="A828" s="53"/>
      <c r="B828" s="58"/>
      <c r="C828" s="58"/>
      <c r="D828" s="35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35"/>
      <c r="Q828" s="187"/>
    </row>
    <row r="829" spans="1:17" s="28" customFormat="1" x14ac:dyDescent="0.25">
      <c r="A829" s="53"/>
      <c r="B829" s="58"/>
      <c r="C829" s="58"/>
      <c r="D829" s="35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35"/>
      <c r="Q829" s="187"/>
    </row>
    <row r="830" spans="1:17" s="28" customFormat="1" x14ac:dyDescent="0.25">
      <c r="A830" s="53"/>
      <c r="B830" s="58"/>
      <c r="C830" s="58"/>
      <c r="D830" s="35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35"/>
      <c r="Q830" s="187"/>
    </row>
    <row r="831" spans="1:17" s="28" customFormat="1" x14ac:dyDescent="0.25">
      <c r="A831" s="53"/>
      <c r="B831" s="58"/>
      <c r="C831" s="58"/>
      <c r="D831" s="35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35"/>
      <c r="Q831" s="187"/>
    </row>
    <row r="832" spans="1:17" s="28" customFormat="1" x14ac:dyDescent="0.25">
      <c r="A832" s="53"/>
      <c r="B832" s="58"/>
      <c r="C832" s="58"/>
      <c r="D832" s="35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35"/>
      <c r="Q832" s="187"/>
    </row>
    <row r="833" spans="1:17" s="28" customFormat="1" x14ac:dyDescent="0.25">
      <c r="A833" s="53"/>
      <c r="B833" s="58"/>
      <c r="C833" s="58"/>
      <c r="D833" s="35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35"/>
      <c r="Q833" s="187"/>
    </row>
    <row r="834" spans="1:17" s="28" customFormat="1" x14ac:dyDescent="0.25">
      <c r="A834" s="53"/>
      <c r="B834" s="58"/>
      <c r="C834" s="58"/>
      <c r="D834" s="35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35"/>
      <c r="Q834" s="187"/>
    </row>
    <row r="835" spans="1:17" s="28" customFormat="1" x14ac:dyDescent="0.25">
      <c r="A835" s="53"/>
      <c r="B835" s="58"/>
      <c r="C835" s="58"/>
      <c r="D835" s="35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35"/>
      <c r="Q835" s="187"/>
    </row>
    <row r="836" spans="1:17" s="28" customFormat="1" x14ac:dyDescent="0.25">
      <c r="A836" s="53"/>
      <c r="B836" s="58"/>
      <c r="C836" s="58"/>
      <c r="D836" s="35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35"/>
      <c r="Q836" s="187"/>
    </row>
    <row r="837" spans="1:17" s="28" customFormat="1" x14ac:dyDescent="0.25">
      <c r="A837" s="53"/>
      <c r="B837" s="58"/>
      <c r="C837" s="58"/>
      <c r="D837" s="35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35"/>
      <c r="Q837" s="187"/>
    </row>
    <row r="838" spans="1:17" s="28" customFormat="1" x14ac:dyDescent="0.25">
      <c r="A838" s="53"/>
      <c r="B838" s="58"/>
      <c r="C838" s="58"/>
      <c r="D838" s="35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35"/>
      <c r="Q838" s="187"/>
    </row>
    <row r="839" spans="1:17" s="28" customFormat="1" x14ac:dyDescent="0.25">
      <c r="A839" s="53"/>
      <c r="B839" s="58"/>
      <c r="C839" s="58"/>
      <c r="D839" s="35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35"/>
      <c r="Q839" s="187"/>
    </row>
    <row r="840" spans="1:17" s="28" customFormat="1" x14ac:dyDescent="0.25">
      <c r="A840" s="53"/>
      <c r="B840" s="58"/>
      <c r="C840" s="58"/>
      <c r="D840" s="35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35"/>
      <c r="Q840" s="187"/>
    </row>
    <row r="841" spans="1:17" s="28" customFormat="1" x14ac:dyDescent="0.25">
      <c r="A841" s="53"/>
      <c r="B841" s="58"/>
      <c r="C841" s="58"/>
      <c r="D841" s="35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35"/>
      <c r="Q841" s="187"/>
    </row>
    <row r="842" spans="1:17" s="28" customFormat="1" x14ac:dyDescent="0.25">
      <c r="A842" s="53"/>
      <c r="B842" s="58"/>
      <c r="C842" s="58"/>
      <c r="D842" s="35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35"/>
      <c r="Q842" s="187"/>
    </row>
    <row r="843" spans="1:17" s="28" customFormat="1" x14ac:dyDescent="0.25">
      <c r="A843" s="53"/>
      <c r="B843" s="58"/>
      <c r="C843" s="58"/>
      <c r="D843" s="35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35"/>
      <c r="Q843" s="187"/>
    </row>
    <row r="844" spans="1:17" s="28" customFormat="1" x14ac:dyDescent="0.25">
      <c r="A844" s="53"/>
      <c r="B844" s="58"/>
      <c r="C844" s="58"/>
      <c r="D844" s="35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35"/>
      <c r="Q844" s="187"/>
    </row>
    <row r="845" spans="1:17" s="28" customFormat="1" x14ac:dyDescent="0.25">
      <c r="A845" s="53"/>
      <c r="B845" s="58"/>
      <c r="C845" s="58"/>
      <c r="D845" s="35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35"/>
      <c r="Q845" s="187"/>
    </row>
    <row r="846" spans="1:17" s="28" customFormat="1" x14ac:dyDescent="0.25">
      <c r="A846" s="53"/>
      <c r="B846" s="58"/>
      <c r="C846" s="58"/>
      <c r="D846" s="35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35"/>
      <c r="Q846" s="187"/>
    </row>
    <row r="847" spans="1:17" s="28" customFormat="1" x14ac:dyDescent="0.25">
      <c r="A847" s="53"/>
      <c r="B847" s="58"/>
      <c r="C847" s="58"/>
      <c r="D847" s="35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35"/>
      <c r="Q847" s="187"/>
    </row>
    <row r="848" spans="1:17" s="28" customFormat="1" x14ac:dyDescent="0.25">
      <c r="A848" s="53"/>
      <c r="B848" s="58"/>
      <c r="C848" s="58"/>
      <c r="D848" s="35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35"/>
      <c r="Q848" s="187"/>
    </row>
    <row r="849" spans="1:17" s="28" customFormat="1" x14ac:dyDescent="0.25">
      <c r="A849" s="53"/>
      <c r="B849" s="58"/>
      <c r="C849" s="58"/>
      <c r="D849" s="35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35"/>
      <c r="Q849" s="187"/>
    </row>
    <row r="850" spans="1:17" s="28" customFormat="1" x14ac:dyDescent="0.25">
      <c r="A850" s="53"/>
      <c r="B850" s="58"/>
      <c r="C850" s="58"/>
      <c r="D850" s="35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35"/>
      <c r="Q850" s="187"/>
    </row>
    <row r="851" spans="1:17" s="28" customFormat="1" x14ac:dyDescent="0.25">
      <c r="A851" s="53"/>
      <c r="B851" s="58"/>
      <c r="C851" s="58"/>
      <c r="D851" s="35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35"/>
      <c r="Q851" s="187"/>
    </row>
    <row r="852" spans="1:17" s="28" customFormat="1" x14ac:dyDescent="0.25">
      <c r="A852" s="53"/>
      <c r="B852" s="58"/>
      <c r="C852" s="58"/>
      <c r="D852" s="35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35"/>
      <c r="Q852" s="187"/>
    </row>
    <row r="853" spans="1:17" s="28" customFormat="1" x14ac:dyDescent="0.25">
      <c r="A853" s="53"/>
      <c r="B853" s="58"/>
      <c r="C853" s="58"/>
      <c r="D853" s="35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35"/>
      <c r="Q853" s="187"/>
    </row>
    <row r="854" spans="1:17" s="28" customFormat="1" x14ac:dyDescent="0.25">
      <c r="A854" s="53"/>
      <c r="B854" s="58"/>
      <c r="C854" s="58"/>
      <c r="D854" s="35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35"/>
      <c r="Q854" s="187"/>
    </row>
    <row r="855" spans="1:17" s="28" customFormat="1" x14ac:dyDescent="0.25">
      <c r="A855" s="53"/>
      <c r="B855" s="58"/>
      <c r="C855" s="58"/>
      <c r="D855" s="35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35"/>
      <c r="Q855" s="187"/>
    </row>
    <row r="856" spans="1:17" s="28" customFormat="1" x14ac:dyDescent="0.25">
      <c r="A856" s="53"/>
      <c r="B856" s="58"/>
      <c r="C856" s="58"/>
      <c r="D856" s="35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35"/>
      <c r="Q856" s="187"/>
    </row>
    <row r="857" spans="1:17" s="28" customFormat="1" x14ac:dyDescent="0.25">
      <c r="A857" s="53"/>
      <c r="B857" s="58"/>
      <c r="C857" s="58"/>
      <c r="D857" s="35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35"/>
      <c r="Q857" s="187"/>
    </row>
    <row r="858" spans="1:17" s="28" customFormat="1" x14ac:dyDescent="0.25">
      <c r="A858" s="53"/>
      <c r="B858" s="58"/>
      <c r="C858" s="58"/>
      <c r="D858" s="35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35"/>
      <c r="Q858" s="187"/>
    </row>
    <row r="859" spans="1:17" s="28" customFormat="1" x14ac:dyDescent="0.25">
      <c r="A859" s="53"/>
      <c r="B859" s="58"/>
      <c r="C859" s="58"/>
      <c r="D859" s="35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35"/>
      <c r="Q859" s="187"/>
    </row>
    <row r="860" spans="1:17" s="28" customFormat="1" x14ac:dyDescent="0.25">
      <c r="A860" s="53"/>
      <c r="B860" s="58"/>
      <c r="C860" s="58"/>
      <c r="D860" s="35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35"/>
      <c r="Q860" s="187"/>
    </row>
    <row r="861" spans="1:17" s="28" customFormat="1" x14ac:dyDescent="0.25">
      <c r="A861" s="53"/>
      <c r="B861" s="58"/>
      <c r="C861" s="58"/>
      <c r="D861" s="35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35"/>
      <c r="Q861" s="187"/>
    </row>
    <row r="862" spans="1:17" s="28" customFormat="1" x14ac:dyDescent="0.25">
      <c r="A862" s="53"/>
      <c r="B862" s="58"/>
      <c r="C862" s="58"/>
      <c r="D862" s="35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35"/>
      <c r="Q862" s="187"/>
    </row>
    <row r="863" spans="1:17" s="28" customFormat="1" x14ac:dyDescent="0.25">
      <c r="A863" s="53"/>
      <c r="B863" s="58"/>
      <c r="C863" s="58"/>
      <c r="D863" s="35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35"/>
      <c r="Q863" s="187"/>
    </row>
    <row r="864" spans="1:17" s="28" customFormat="1" x14ac:dyDescent="0.25">
      <c r="A864" s="53"/>
      <c r="B864" s="58"/>
      <c r="C864" s="58"/>
      <c r="D864" s="35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35"/>
      <c r="Q864" s="187"/>
    </row>
    <row r="865" spans="1:17" s="28" customFormat="1" x14ac:dyDescent="0.25">
      <c r="A865" s="53"/>
      <c r="B865" s="58"/>
      <c r="C865" s="58"/>
      <c r="D865" s="35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35"/>
      <c r="Q865" s="187"/>
    </row>
    <row r="866" spans="1:17" s="28" customFormat="1" x14ac:dyDescent="0.25">
      <c r="A866" s="53"/>
      <c r="B866" s="58"/>
      <c r="C866" s="58"/>
      <c r="D866" s="35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35"/>
      <c r="Q866" s="187"/>
    </row>
    <row r="867" spans="1:17" s="28" customFormat="1" x14ac:dyDescent="0.25">
      <c r="A867" s="53"/>
      <c r="B867" s="58"/>
      <c r="C867" s="58"/>
      <c r="D867" s="35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35"/>
      <c r="Q867" s="187"/>
    </row>
    <row r="868" spans="1:17" s="28" customFormat="1" x14ac:dyDescent="0.25">
      <c r="A868" s="53"/>
      <c r="B868" s="58"/>
      <c r="C868" s="58"/>
      <c r="D868" s="35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35"/>
      <c r="Q868" s="187"/>
    </row>
    <row r="869" spans="1:17" s="28" customFormat="1" x14ac:dyDescent="0.25">
      <c r="A869" s="53"/>
      <c r="B869" s="58"/>
      <c r="C869" s="58"/>
      <c r="D869" s="35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35"/>
      <c r="Q869" s="187"/>
    </row>
    <row r="870" spans="1:17" s="28" customFormat="1" x14ac:dyDescent="0.25">
      <c r="A870" s="53"/>
      <c r="B870" s="58"/>
      <c r="C870" s="58"/>
      <c r="D870" s="35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35"/>
      <c r="Q870" s="187"/>
    </row>
    <row r="871" spans="1:17" s="28" customFormat="1" x14ac:dyDescent="0.25">
      <c r="A871" s="53"/>
      <c r="B871" s="58"/>
      <c r="C871" s="58"/>
      <c r="D871" s="35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35"/>
      <c r="Q871" s="187"/>
    </row>
    <row r="872" spans="1:17" s="28" customFormat="1" x14ac:dyDescent="0.25">
      <c r="A872" s="53"/>
      <c r="B872" s="58"/>
      <c r="C872" s="58"/>
      <c r="D872" s="35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35"/>
      <c r="Q872" s="187"/>
    </row>
    <row r="873" spans="1:17" s="28" customFormat="1" x14ac:dyDescent="0.25">
      <c r="A873" s="53"/>
      <c r="B873" s="58"/>
      <c r="C873" s="58"/>
      <c r="D873" s="35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35"/>
      <c r="Q873" s="187"/>
    </row>
    <row r="874" spans="1:17" s="28" customFormat="1" x14ac:dyDescent="0.25">
      <c r="A874" s="53"/>
      <c r="B874" s="58"/>
      <c r="C874" s="58"/>
      <c r="D874" s="35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35"/>
      <c r="Q874" s="187"/>
    </row>
    <row r="875" spans="1:17" s="28" customFormat="1" x14ac:dyDescent="0.25">
      <c r="A875" s="53"/>
      <c r="B875" s="58"/>
      <c r="C875" s="58"/>
      <c r="D875" s="35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35"/>
      <c r="Q875" s="187"/>
    </row>
    <row r="876" spans="1:17" s="28" customFormat="1" x14ac:dyDescent="0.25">
      <c r="A876" s="53"/>
      <c r="B876" s="58"/>
      <c r="C876" s="58"/>
      <c r="D876" s="35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35"/>
      <c r="Q876" s="187"/>
    </row>
    <row r="877" spans="1:17" s="28" customFormat="1" x14ac:dyDescent="0.25">
      <c r="A877" s="53"/>
      <c r="B877" s="58"/>
      <c r="C877" s="58"/>
      <c r="D877" s="35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35"/>
      <c r="Q877" s="187"/>
    </row>
    <row r="878" spans="1:17" s="28" customFormat="1" x14ac:dyDescent="0.25">
      <c r="A878" s="53"/>
      <c r="B878" s="58"/>
      <c r="C878" s="58"/>
      <c r="D878" s="35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35"/>
      <c r="Q878" s="187"/>
    </row>
    <row r="879" spans="1:17" s="28" customFormat="1" x14ac:dyDescent="0.25">
      <c r="A879" s="53"/>
      <c r="B879" s="58"/>
      <c r="C879" s="58"/>
      <c r="D879" s="35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35"/>
      <c r="Q879" s="187"/>
    </row>
    <row r="880" spans="1:17" s="28" customFormat="1" x14ac:dyDescent="0.25">
      <c r="A880" s="53"/>
      <c r="B880" s="58"/>
      <c r="C880" s="58"/>
      <c r="D880" s="35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35"/>
      <c r="Q880" s="187"/>
    </row>
    <row r="881" spans="1:17" s="28" customFormat="1" x14ac:dyDescent="0.25">
      <c r="A881" s="53"/>
      <c r="B881" s="58"/>
      <c r="C881" s="58"/>
      <c r="D881" s="35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35"/>
      <c r="Q881" s="187"/>
    </row>
    <row r="882" spans="1:17" s="28" customFormat="1" x14ac:dyDescent="0.25">
      <c r="A882" s="53"/>
      <c r="B882" s="58"/>
      <c r="C882" s="58"/>
      <c r="D882" s="35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35"/>
      <c r="Q882" s="187"/>
    </row>
    <row r="883" spans="1:17" s="28" customFormat="1" x14ac:dyDescent="0.25">
      <c r="A883" s="53"/>
      <c r="B883" s="58"/>
      <c r="C883" s="58"/>
      <c r="D883" s="35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35"/>
      <c r="Q883" s="187"/>
    </row>
    <row r="884" spans="1:17" s="28" customFormat="1" x14ac:dyDescent="0.25">
      <c r="A884" s="53"/>
      <c r="B884" s="58"/>
      <c r="C884" s="58"/>
      <c r="D884" s="35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35"/>
      <c r="Q884" s="187"/>
    </row>
    <row r="885" spans="1:17" s="28" customFormat="1" x14ac:dyDescent="0.25">
      <c r="A885" s="53"/>
      <c r="B885" s="58"/>
      <c r="C885" s="58"/>
      <c r="D885" s="35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35"/>
      <c r="Q885" s="187"/>
    </row>
    <row r="886" spans="1:17" s="28" customFormat="1" x14ac:dyDescent="0.25">
      <c r="A886" s="53"/>
      <c r="B886" s="58"/>
      <c r="C886" s="58"/>
      <c r="D886" s="35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35"/>
      <c r="Q886" s="187"/>
    </row>
    <row r="887" spans="1:17" s="28" customFormat="1" x14ac:dyDescent="0.25">
      <c r="A887" s="53"/>
      <c r="B887" s="58"/>
      <c r="C887" s="58"/>
      <c r="D887" s="35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35"/>
      <c r="Q887" s="187"/>
    </row>
    <row r="888" spans="1:17" s="28" customFormat="1" x14ac:dyDescent="0.25">
      <c r="A888" s="53"/>
      <c r="B888" s="58"/>
      <c r="C888" s="58"/>
      <c r="D888" s="35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35"/>
      <c r="Q888" s="187"/>
    </row>
    <row r="889" spans="1:17" s="28" customFormat="1" x14ac:dyDescent="0.25">
      <c r="A889" s="53"/>
      <c r="B889" s="58"/>
      <c r="C889" s="58"/>
      <c r="D889" s="35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35"/>
      <c r="Q889" s="187"/>
    </row>
    <row r="890" spans="1:17" s="28" customFormat="1" x14ac:dyDescent="0.25">
      <c r="A890" s="53"/>
      <c r="B890" s="58"/>
      <c r="C890" s="58"/>
      <c r="D890" s="35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35"/>
      <c r="Q890" s="187"/>
    </row>
    <row r="891" spans="1:17" s="28" customFormat="1" x14ac:dyDescent="0.25">
      <c r="A891" s="53"/>
      <c r="B891" s="58"/>
      <c r="C891" s="58"/>
      <c r="D891" s="35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35"/>
      <c r="Q891" s="187"/>
    </row>
    <row r="892" spans="1:17" s="28" customFormat="1" x14ac:dyDescent="0.25">
      <c r="A892" s="53"/>
      <c r="B892" s="58"/>
      <c r="C892" s="58"/>
      <c r="D892" s="35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35"/>
      <c r="Q892" s="187"/>
    </row>
    <row r="893" spans="1:17" s="28" customFormat="1" x14ac:dyDescent="0.25">
      <c r="A893" s="53"/>
      <c r="B893" s="58"/>
      <c r="C893" s="58"/>
      <c r="D893" s="35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35"/>
      <c r="Q893" s="187"/>
    </row>
    <row r="894" spans="1:17" s="28" customFormat="1" x14ac:dyDescent="0.25">
      <c r="A894" s="53"/>
      <c r="B894" s="58"/>
      <c r="C894" s="58"/>
      <c r="D894" s="35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35"/>
      <c r="Q894" s="187"/>
    </row>
    <row r="895" spans="1:17" s="28" customFormat="1" x14ac:dyDescent="0.25">
      <c r="A895" s="53"/>
      <c r="B895" s="58"/>
      <c r="C895" s="58"/>
      <c r="D895" s="35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35"/>
      <c r="Q895" s="187"/>
    </row>
    <row r="896" spans="1:17" s="28" customFormat="1" x14ac:dyDescent="0.25">
      <c r="A896" s="53"/>
      <c r="B896" s="58"/>
      <c r="C896" s="58"/>
      <c r="D896" s="35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35"/>
      <c r="Q896" s="187"/>
    </row>
    <row r="897" spans="1:17" s="28" customFormat="1" x14ac:dyDescent="0.25">
      <c r="A897" s="53"/>
      <c r="B897" s="58"/>
      <c r="C897" s="58"/>
      <c r="D897" s="35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35"/>
      <c r="Q897" s="187"/>
    </row>
    <row r="898" spans="1:17" s="28" customFormat="1" x14ac:dyDescent="0.25">
      <c r="A898" s="53"/>
      <c r="B898" s="58"/>
      <c r="C898" s="58"/>
      <c r="D898" s="35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35"/>
      <c r="Q898" s="187"/>
    </row>
    <row r="899" spans="1:17" s="28" customFormat="1" x14ac:dyDescent="0.25">
      <c r="A899" s="53"/>
      <c r="B899" s="58"/>
      <c r="C899" s="58"/>
      <c r="D899" s="35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35"/>
      <c r="Q899" s="187"/>
    </row>
    <row r="900" spans="1:17" s="28" customFormat="1" x14ac:dyDescent="0.25">
      <c r="A900" s="53"/>
      <c r="B900" s="58"/>
      <c r="C900" s="58"/>
      <c r="D900" s="35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35"/>
      <c r="Q900" s="187"/>
    </row>
    <row r="901" spans="1:17" s="28" customFormat="1" x14ac:dyDescent="0.25">
      <c r="A901" s="53"/>
      <c r="B901" s="58"/>
      <c r="C901" s="58"/>
      <c r="D901" s="35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35"/>
      <c r="Q901" s="187"/>
    </row>
    <row r="902" spans="1:17" s="28" customFormat="1" x14ac:dyDescent="0.25">
      <c r="A902" s="53"/>
      <c r="B902" s="58"/>
      <c r="C902" s="58"/>
      <c r="D902" s="35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35"/>
      <c r="Q902" s="187"/>
    </row>
    <row r="903" spans="1:17" s="28" customFormat="1" x14ac:dyDescent="0.25">
      <c r="A903" s="53"/>
      <c r="B903" s="58"/>
      <c r="C903" s="58"/>
      <c r="D903" s="35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35"/>
      <c r="Q903" s="187"/>
    </row>
    <row r="904" spans="1:17" s="28" customFormat="1" x14ac:dyDescent="0.25">
      <c r="A904" s="53"/>
      <c r="B904" s="58"/>
      <c r="C904" s="58"/>
      <c r="D904" s="35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35"/>
      <c r="Q904" s="187"/>
    </row>
    <row r="905" spans="1:17" s="28" customFormat="1" x14ac:dyDescent="0.25">
      <c r="A905" s="53"/>
      <c r="B905" s="58"/>
      <c r="C905" s="58"/>
      <c r="D905" s="35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35"/>
      <c r="Q905" s="187"/>
    </row>
    <row r="906" spans="1:17" s="28" customFormat="1" x14ac:dyDescent="0.25">
      <c r="A906" s="53"/>
      <c r="B906" s="58"/>
      <c r="C906" s="58"/>
      <c r="D906" s="35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35"/>
      <c r="Q906" s="187"/>
    </row>
    <row r="907" spans="1:17" s="28" customFormat="1" x14ac:dyDescent="0.25">
      <c r="A907" s="53"/>
      <c r="B907" s="58"/>
      <c r="C907" s="58"/>
      <c r="D907" s="35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35"/>
      <c r="Q907" s="187"/>
    </row>
    <row r="908" spans="1:17" s="28" customFormat="1" x14ac:dyDescent="0.25">
      <c r="A908" s="53"/>
      <c r="B908" s="58"/>
      <c r="C908" s="58"/>
      <c r="D908" s="35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35"/>
      <c r="Q908" s="187"/>
    </row>
    <row r="909" spans="1:17" s="28" customFormat="1" x14ac:dyDescent="0.25">
      <c r="A909" s="53"/>
      <c r="B909" s="58"/>
      <c r="C909" s="58"/>
      <c r="D909" s="35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35"/>
      <c r="Q909" s="187"/>
    </row>
    <row r="910" spans="1:17" s="28" customFormat="1" x14ac:dyDescent="0.25">
      <c r="A910" s="53"/>
      <c r="B910" s="58"/>
      <c r="C910" s="58"/>
      <c r="D910" s="35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35"/>
      <c r="Q910" s="187"/>
    </row>
    <row r="911" spans="1:17" s="28" customFormat="1" x14ac:dyDescent="0.25">
      <c r="A911" s="53"/>
      <c r="B911" s="58"/>
      <c r="C911" s="58"/>
      <c r="D911" s="35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35"/>
      <c r="Q911" s="187"/>
    </row>
    <row r="912" spans="1:17" s="28" customFormat="1" x14ac:dyDescent="0.25">
      <c r="A912" s="53"/>
      <c r="B912" s="58"/>
      <c r="C912" s="58"/>
      <c r="D912" s="35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35"/>
      <c r="Q912" s="187"/>
    </row>
    <row r="913" spans="1:17" s="28" customFormat="1" x14ac:dyDescent="0.25">
      <c r="A913" s="53"/>
      <c r="B913" s="58"/>
      <c r="C913" s="58"/>
      <c r="D913" s="35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35"/>
      <c r="Q913" s="187"/>
    </row>
    <row r="914" spans="1:17" s="28" customFormat="1" x14ac:dyDescent="0.25">
      <c r="A914" s="53"/>
      <c r="B914" s="58"/>
      <c r="C914" s="58"/>
      <c r="D914" s="35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35"/>
      <c r="Q914" s="187"/>
    </row>
    <row r="915" spans="1:17" s="28" customFormat="1" x14ac:dyDescent="0.25">
      <c r="A915" s="53"/>
      <c r="B915" s="58"/>
      <c r="C915" s="58"/>
      <c r="D915" s="35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35"/>
      <c r="Q915" s="187"/>
    </row>
    <row r="916" spans="1:17" s="28" customFormat="1" x14ac:dyDescent="0.25">
      <c r="A916" s="53"/>
      <c r="B916" s="58"/>
      <c r="C916" s="58"/>
      <c r="D916" s="35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35"/>
      <c r="Q916" s="187"/>
    </row>
    <row r="917" spans="1:17" s="28" customFormat="1" x14ac:dyDescent="0.25">
      <c r="A917" s="53"/>
      <c r="B917" s="58"/>
      <c r="C917" s="58"/>
      <c r="D917" s="35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35"/>
      <c r="Q917" s="187"/>
    </row>
    <row r="918" spans="1:17" s="28" customFormat="1" x14ac:dyDescent="0.25">
      <c r="A918" s="53"/>
      <c r="B918" s="58"/>
      <c r="C918" s="58"/>
      <c r="D918" s="35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35"/>
      <c r="Q918" s="187"/>
    </row>
    <row r="919" spans="1:17" s="28" customFormat="1" x14ac:dyDescent="0.25">
      <c r="A919" s="53"/>
      <c r="B919" s="58"/>
      <c r="C919" s="58"/>
      <c r="D919" s="35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35"/>
      <c r="Q919" s="187"/>
    </row>
    <row r="920" spans="1:17" s="28" customFormat="1" x14ac:dyDescent="0.25">
      <c r="A920" s="53"/>
      <c r="B920" s="58"/>
      <c r="C920" s="58"/>
      <c r="D920" s="35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35"/>
      <c r="Q920" s="187"/>
    </row>
    <row r="921" spans="1:17" s="28" customFormat="1" x14ac:dyDescent="0.25">
      <c r="A921" s="53"/>
      <c r="B921" s="58"/>
      <c r="C921" s="58"/>
      <c r="D921" s="35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35"/>
      <c r="Q921" s="187"/>
    </row>
    <row r="922" spans="1:17" s="28" customFormat="1" x14ac:dyDescent="0.25">
      <c r="A922" s="53"/>
      <c r="B922" s="58"/>
      <c r="C922" s="58"/>
      <c r="D922" s="35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35"/>
      <c r="Q922" s="187"/>
    </row>
    <row r="923" spans="1:17" s="28" customFormat="1" x14ac:dyDescent="0.25">
      <c r="A923" s="53"/>
      <c r="B923" s="58"/>
      <c r="C923" s="58"/>
      <c r="D923" s="35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35"/>
      <c r="Q923" s="187"/>
    </row>
    <row r="924" spans="1:17" s="28" customFormat="1" x14ac:dyDescent="0.25">
      <c r="A924" s="53"/>
      <c r="B924" s="58"/>
      <c r="C924" s="58"/>
      <c r="D924" s="35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35"/>
      <c r="Q924" s="187"/>
    </row>
    <row r="925" spans="1:17" s="28" customFormat="1" x14ac:dyDescent="0.25">
      <c r="A925" s="53"/>
      <c r="B925" s="58"/>
      <c r="C925" s="58"/>
      <c r="D925" s="35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35"/>
      <c r="Q925" s="187"/>
    </row>
    <row r="926" spans="1:17" s="28" customFormat="1" x14ac:dyDescent="0.25">
      <c r="A926" s="53"/>
      <c r="B926" s="58"/>
      <c r="C926" s="58"/>
      <c r="D926" s="35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35"/>
      <c r="Q926" s="187"/>
    </row>
    <row r="927" spans="1:17" s="28" customFormat="1" x14ac:dyDescent="0.25">
      <c r="A927" s="53"/>
      <c r="B927" s="58"/>
      <c r="C927" s="58"/>
      <c r="D927" s="35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35"/>
      <c r="Q927" s="187"/>
    </row>
    <row r="928" spans="1:17" s="28" customFormat="1" x14ac:dyDescent="0.25">
      <c r="A928" s="53"/>
      <c r="B928" s="58"/>
      <c r="C928" s="58"/>
      <c r="D928" s="35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35"/>
      <c r="Q928" s="187"/>
    </row>
    <row r="929" spans="1:17" s="28" customFormat="1" x14ac:dyDescent="0.25">
      <c r="A929" s="53"/>
      <c r="B929" s="58"/>
      <c r="C929" s="58"/>
      <c r="D929" s="35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35"/>
      <c r="Q929" s="187"/>
    </row>
    <row r="930" spans="1:17" s="28" customFormat="1" x14ac:dyDescent="0.25">
      <c r="A930" s="53"/>
      <c r="B930" s="58"/>
      <c r="C930" s="58"/>
      <c r="D930" s="35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35"/>
      <c r="Q930" s="187"/>
    </row>
    <row r="931" spans="1:17" s="28" customFormat="1" x14ac:dyDescent="0.25">
      <c r="A931" s="53"/>
      <c r="B931" s="58"/>
      <c r="C931" s="58"/>
      <c r="D931" s="35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35"/>
      <c r="Q931" s="187"/>
    </row>
    <row r="932" spans="1:17" s="28" customFormat="1" x14ac:dyDescent="0.25">
      <c r="A932" s="53"/>
      <c r="B932" s="58"/>
      <c r="C932" s="58"/>
      <c r="D932" s="35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35"/>
      <c r="Q932" s="187"/>
    </row>
    <row r="933" spans="1:17" s="28" customFormat="1" x14ac:dyDescent="0.25">
      <c r="A933" s="53"/>
      <c r="B933" s="58"/>
      <c r="C933" s="58"/>
      <c r="D933" s="35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35"/>
      <c r="Q933" s="187"/>
    </row>
    <row r="934" spans="1:17" s="28" customFormat="1" x14ac:dyDescent="0.25">
      <c r="A934" s="53"/>
      <c r="B934" s="58"/>
      <c r="C934" s="58"/>
      <c r="D934" s="35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35"/>
      <c r="Q934" s="187"/>
    </row>
    <row r="935" spans="1:17" s="28" customFormat="1" x14ac:dyDescent="0.25">
      <c r="A935" s="53"/>
      <c r="B935" s="58"/>
      <c r="C935" s="58"/>
      <c r="D935" s="35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35"/>
      <c r="Q935" s="187"/>
    </row>
    <row r="936" spans="1:17" s="28" customFormat="1" x14ac:dyDescent="0.25">
      <c r="A936" s="53"/>
      <c r="B936" s="58"/>
      <c r="C936" s="58"/>
      <c r="D936" s="35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35"/>
      <c r="Q936" s="187"/>
    </row>
    <row r="937" spans="1:17" s="28" customFormat="1" x14ac:dyDescent="0.25">
      <c r="A937" s="53"/>
      <c r="B937" s="58"/>
      <c r="C937" s="58"/>
      <c r="D937" s="35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35"/>
      <c r="Q937" s="187"/>
    </row>
    <row r="938" spans="1:17" s="28" customFormat="1" x14ac:dyDescent="0.25">
      <c r="A938" s="53"/>
      <c r="B938" s="58"/>
      <c r="C938" s="58"/>
      <c r="D938" s="35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35"/>
      <c r="Q938" s="187"/>
    </row>
    <row r="939" spans="1:17" s="28" customFormat="1" x14ac:dyDescent="0.25">
      <c r="A939" s="53"/>
      <c r="B939" s="58"/>
      <c r="C939" s="58"/>
      <c r="D939" s="35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35"/>
      <c r="Q939" s="187"/>
    </row>
    <row r="940" spans="1:17" s="28" customFormat="1" x14ac:dyDescent="0.25">
      <c r="A940" s="53"/>
      <c r="B940" s="58"/>
      <c r="C940" s="58"/>
      <c r="D940" s="35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35"/>
      <c r="Q940" s="187"/>
    </row>
    <row r="941" spans="1:17" s="28" customFormat="1" x14ac:dyDescent="0.25">
      <c r="A941" s="53"/>
      <c r="B941" s="58"/>
      <c r="C941" s="58"/>
      <c r="D941" s="35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35"/>
      <c r="Q941" s="187"/>
    </row>
    <row r="942" spans="1:17" s="28" customFormat="1" x14ac:dyDescent="0.25">
      <c r="A942" s="53"/>
      <c r="B942" s="58"/>
      <c r="C942" s="58"/>
      <c r="D942" s="35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35"/>
      <c r="Q942" s="187"/>
    </row>
    <row r="943" spans="1:17" s="28" customFormat="1" x14ac:dyDescent="0.25">
      <c r="A943" s="53"/>
      <c r="B943" s="58"/>
      <c r="C943" s="58"/>
      <c r="D943" s="35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35"/>
      <c r="Q943" s="187"/>
    </row>
    <row r="944" spans="1:17" s="28" customFormat="1" x14ac:dyDescent="0.25">
      <c r="A944" s="53"/>
      <c r="B944" s="58"/>
      <c r="C944" s="58"/>
      <c r="D944" s="35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35"/>
      <c r="Q944" s="187"/>
    </row>
    <row r="945" spans="1:17" s="28" customFormat="1" x14ac:dyDescent="0.25">
      <c r="A945" s="53"/>
      <c r="B945" s="58"/>
      <c r="C945" s="58"/>
      <c r="D945" s="35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35"/>
      <c r="Q945" s="187"/>
    </row>
    <row r="946" spans="1:17" s="28" customFormat="1" x14ac:dyDescent="0.25">
      <c r="A946" s="53"/>
      <c r="B946" s="58"/>
      <c r="C946" s="58"/>
      <c r="D946" s="35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35"/>
      <c r="Q946" s="187"/>
    </row>
    <row r="947" spans="1:17" s="28" customFormat="1" x14ac:dyDescent="0.25">
      <c r="A947" s="53"/>
      <c r="B947" s="58"/>
      <c r="C947" s="58"/>
      <c r="D947" s="35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35"/>
      <c r="Q947" s="187"/>
    </row>
    <row r="948" spans="1:17" s="28" customFormat="1" x14ac:dyDescent="0.25">
      <c r="A948" s="53"/>
      <c r="B948" s="58"/>
      <c r="C948" s="58"/>
      <c r="D948" s="35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35"/>
      <c r="Q948" s="187"/>
    </row>
    <row r="949" spans="1:17" s="28" customFormat="1" x14ac:dyDescent="0.25">
      <c r="A949" s="53"/>
      <c r="B949" s="58"/>
      <c r="C949" s="58"/>
      <c r="D949" s="35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35"/>
      <c r="Q949" s="187"/>
    </row>
    <row r="950" spans="1:17" s="28" customFormat="1" x14ac:dyDescent="0.25">
      <c r="A950" s="53"/>
      <c r="B950" s="58"/>
      <c r="C950" s="58"/>
      <c r="D950" s="35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35"/>
      <c r="Q950" s="187"/>
    </row>
    <row r="951" spans="1:17" s="28" customFormat="1" x14ac:dyDescent="0.25">
      <c r="A951" s="53"/>
      <c r="B951" s="58"/>
      <c r="C951" s="58"/>
      <c r="D951" s="35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35"/>
      <c r="Q951" s="187"/>
    </row>
    <row r="952" spans="1:17" s="28" customFormat="1" x14ac:dyDescent="0.25">
      <c r="A952" s="53"/>
      <c r="B952" s="58"/>
      <c r="C952" s="58"/>
      <c r="D952" s="35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35"/>
      <c r="Q952" s="187"/>
    </row>
    <row r="953" spans="1:17" s="28" customFormat="1" x14ac:dyDescent="0.25">
      <c r="A953" s="53"/>
      <c r="B953" s="58"/>
      <c r="C953" s="58"/>
      <c r="D953" s="35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35"/>
      <c r="Q953" s="187"/>
    </row>
    <row r="954" spans="1:17" s="28" customFormat="1" x14ac:dyDescent="0.25">
      <c r="A954" s="53"/>
      <c r="B954" s="58"/>
      <c r="C954" s="58"/>
      <c r="D954" s="35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35"/>
      <c r="Q954" s="187"/>
    </row>
    <row r="955" spans="1:17" s="28" customFormat="1" x14ac:dyDescent="0.25">
      <c r="A955" s="53"/>
      <c r="B955" s="58"/>
      <c r="C955" s="58"/>
      <c r="D955" s="35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35"/>
      <c r="Q955" s="187"/>
    </row>
    <row r="956" spans="1:17" s="28" customFormat="1" x14ac:dyDescent="0.25">
      <c r="A956" s="53"/>
      <c r="B956" s="58"/>
      <c r="C956" s="58"/>
      <c r="D956" s="35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35"/>
      <c r="Q956" s="187"/>
    </row>
    <row r="957" spans="1:17" s="28" customFormat="1" x14ac:dyDescent="0.25">
      <c r="A957" s="53"/>
      <c r="B957" s="58"/>
      <c r="C957" s="58"/>
      <c r="D957" s="35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35"/>
      <c r="Q957" s="187"/>
    </row>
    <row r="958" spans="1:17" s="28" customFormat="1" x14ac:dyDescent="0.25">
      <c r="A958" s="53"/>
      <c r="B958" s="58"/>
      <c r="C958" s="58"/>
      <c r="D958" s="35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35"/>
      <c r="Q958" s="187"/>
    </row>
    <row r="959" spans="1:17" s="28" customFormat="1" x14ac:dyDescent="0.25">
      <c r="A959" s="53"/>
      <c r="B959" s="58"/>
      <c r="C959" s="58"/>
      <c r="D959" s="35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35"/>
      <c r="Q959" s="187"/>
    </row>
    <row r="960" spans="1:17" s="28" customFormat="1" x14ac:dyDescent="0.25">
      <c r="A960" s="53"/>
      <c r="B960" s="58"/>
      <c r="C960" s="58"/>
      <c r="D960" s="35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35"/>
      <c r="Q960" s="187"/>
    </row>
    <row r="961" spans="1:17" s="28" customFormat="1" x14ac:dyDescent="0.25">
      <c r="A961" s="53"/>
      <c r="B961" s="58"/>
      <c r="C961" s="58"/>
      <c r="D961" s="35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35"/>
      <c r="Q961" s="187"/>
    </row>
    <row r="962" spans="1:17" s="28" customFormat="1" x14ac:dyDescent="0.25">
      <c r="A962" s="53"/>
      <c r="B962" s="58"/>
      <c r="C962" s="58"/>
      <c r="D962" s="35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35"/>
      <c r="Q962" s="187"/>
    </row>
    <row r="963" spans="1:17" s="28" customFormat="1" x14ac:dyDescent="0.25">
      <c r="A963" s="53"/>
      <c r="B963" s="58"/>
      <c r="C963" s="58"/>
      <c r="D963" s="35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35"/>
      <c r="Q963" s="187"/>
    </row>
    <row r="964" spans="1:17" s="28" customFormat="1" x14ac:dyDescent="0.25">
      <c r="A964" s="53"/>
      <c r="B964" s="58"/>
      <c r="C964" s="58"/>
      <c r="D964" s="35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35"/>
      <c r="Q964" s="187"/>
    </row>
    <row r="965" spans="1:17" s="28" customFormat="1" x14ac:dyDescent="0.25">
      <c r="A965" s="53"/>
      <c r="B965" s="58"/>
      <c r="C965" s="58"/>
      <c r="D965" s="35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35"/>
      <c r="Q965" s="187"/>
    </row>
    <row r="966" spans="1:17" s="28" customFormat="1" x14ac:dyDescent="0.25">
      <c r="A966" s="53"/>
      <c r="B966" s="58"/>
      <c r="C966" s="58"/>
      <c r="D966" s="35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35"/>
      <c r="Q966" s="187"/>
    </row>
    <row r="967" spans="1:17" s="28" customFormat="1" x14ac:dyDescent="0.25">
      <c r="A967" s="53"/>
      <c r="B967" s="58"/>
      <c r="C967" s="58"/>
      <c r="D967" s="35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35"/>
      <c r="Q967" s="187"/>
    </row>
    <row r="968" spans="1:17" s="28" customFormat="1" x14ac:dyDescent="0.25">
      <c r="A968" s="53"/>
      <c r="B968" s="58"/>
      <c r="C968" s="58"/>
      <c r="D968" s="35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35"/>
      <c r="Q968" s="187"/>
    </row>
    <row r="969" spans="1:17" s="28" customFormat="1" x14ac:dyDescent="0.25">
      <c r="A969" s="53"/>
      <c r="B969" s="58"/>
      <c r="C969" s="58"/>
      <c r="D969" s="35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35"/>
      <c r="Q969" s="187"/>
    </row>
    <row r="970" spans="1:17" s="28" customFormat="1" x14ac:dyDescent="0.25">
      <c r="A970" s="53"/>
      <c r="B970" s="58"/>
      <c r="C970" s="58"/>
      <c r="D970" s="35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35"/>
      <c r="Q970" s="187"/>
    </row>
    <row r="971" spans="1:17" s="28" customFormat="1" x14ac:dyDescent="0.25">
      <c r="A971" s="53"/>
      <c r="B971" s="58"/>
      <c r="C971" s="58"/>
      <c r="D971" s="35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35"/>
      <c r="Q971" s="187"/>
    </row>
    <row r="972" spans="1:17" s="28" customFormat="1" x14ac:dyDescent="0.25">
      <c r="A972" s="53"/>
      <c r="B972" s="58"/>
      <c r="C972" s="58"/>
      <c r="D972" s="35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35"/>
      <c r="Q972" s="187"/>
    </row>
    <row r="973" spans="1:17" s="28" customFormat="1" x14ac:dyDescent="0.25">
      <c r="A973" s="53"/>
      <c r="B973" s="58"/>
      <c r="C973" s="58"/>
      <c r="D973" s="35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35"/>
      <c r="Q973" s="187"/>
    </row>
    <row r="974" spans="1:17" s="28" customFormat="1" x14ac:dyDescent="0.25">
      <c r="A974" s="53"/>
      <c r="B974" s="58"/>
      <c r="C974" s="58"/>
      <c r="D974" s="35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35"/>
      <c r="Q974" s="187"/>
    </row>
    <row r="975" spans="1:17" s="28" customFormat="1" x14ac:dyDescent="0.25">
      <c r="A975" s="53"/>
      <c r="B975" s="58"/>
      <c r="C975" s="58"/>
      <c r="D975" s="35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35"/>
      <c r="Q975" s="187"/>
    </row>
    <row r="976" spans="1:17" s="28" customFormat="1" x14ac:dyDescent="0.25">
      <c r="A976" s="53"/>
      <c r="B976" s="58"/>
      <c r="C976" s="58"/>
      <c r="D976" s="35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35"/>
      <c r="Q976" s="187"/>
    </row>
    <row r="977" spans="1:17" s="28" customFormat="1" x14ac:dyDescent="0.25">
      <c r="A977" s="53"/>
      <c r="B977" s="58"/>
      <c r="C977" s="58"/>
      <c r="D977" s="35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35"/>
      <c r="Q977" s="187"/>
    </row>
    <row r="978" spans="1:17" s="28" customFormat="1" x14ac:dyDescent="0.25">
      <c r="A978" s="53"/>
      <c r="B978" s="58"/>
      <c r="C978" s="58"/>
      <c r="D978" s="35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35"/>
      <c r="Q978" s="187"/>
    </row>
    <row r="979" spans="1:17" s="28" customFormat="1" x14ac:dyDescent="0.25">
      <c r="A979" s="53"/>
      <c r="B979" s="58"/>
      <c r="C979" s="58"/>
      <c r="D979" s="35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35"/>
      <c r="Q979" s="187"/>
    </row>
    <row r="980" spans="1:17" s="28" customFormat="1" x14ac:dyDescent="0.25">
      <c r="A980" s="53"/>
      <c r="B980" s="58"/>
      <c r="C980" s="58"/>
      <c r="D980" s="35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35"/>
      <c r="Q980" s="187"/>
    </row>
    <row r="981" spans="1:17" s="28" customFormat="1" x14ac:dyDescent="0.25">
      <c r="A981" s="53"/>
      <c r="B981" s="58"/>
      <c r="C981" s="58"/>
      <c r="D981" s="35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35"/>
      <c r="Q981" s="187"/>
    </row>
    <row r="982" spans="1:17" s="28" customFormat="1" x14ac:dyDescent="0.25">
      <c r="A982" s="53"/>
      <c r="B982" s="58"/>
      <c r="C982" s="58"/>
      <c r="D982" s="35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35"/>
      <c r="Q982" s="187"/>
    </row>
    <row r="983" spans="1:17" s="28" customFormat="1" x14ac:dyDescent="0.25">
      <c r="A983" s="53"/>
      <c r="B983" s="58"/>
      <c r="C983" s="58"/>
      <c r="D983" s="35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35"/>
      <c r="Q983" s="187"/>
    </row>
    <row r="984" spans="1:17" s="28" customFormat="1" x14ac:dyDescent="0.25">
      <c r="A984" s="53"/>
      <c r="B984" s="58"/>
      <c r="C984" s="58"/>
      <c r="D984" s="35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35"/>
      <c r="Q984" s="187"/>
    </row>
    <row r="985" spans="1:17" s="28" customFormat="1" x14ac:dyDescent="0.25">
      <c r="A985" s="53"/>
      <c r="B985" s="58"/>
      <c r="C985" s="58"/>
      <c r="D985" s="35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35"/>
      <c r="Q985" s="187"/>
    </row>
    <row r="986" spans="1:17" s="28" customFormat="1" x14ac:dyDescent="0.25">
      <c r="A986" s="53"/>
      <c r="B986" s="58"/>
      <c r="C986" s="58"/>
      <c r="D986" s="35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35"/>
      <c r="Q986" s="187"/>
    </row>
    <row r="987" spans="1:17" s="28" customFormat="1" x14ac:dyDescent="0.25">
      <c r="A987" s="53"/>
      <c r="B987" s="58"/>
      <c r="C987" s="58"/>
      <c r="D987" s="35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35"/>
      <c r="Q987" s="187"/>
    </row>
    <row r="988" spans="1:17" s="28" customFormat="1" x14ac:dyDescent="0.25">
      <c r="A988" s="53"/>
      <c r="B988" s="58"/>
      <c r="C988" s="58"/>
      <c r="D988" s="35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35"/>
      <c r="Q988" s="187"/>
    </row>
    <row r="989" spans="1:17" s="28" customFormat="1" x14ac:dyDescent="0.25">
      <c r="A989" s="53"/>
      <c r="B989" s="58"/>
      <c r="C989" s="58"/>
      <c r="D989" s="35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35"/>
      <c r="Q989" s="187"/>
    </row>
    <row r="990" spans="1:17" s="28" customFormat="1" x14ac:dyDescent="0.25">
      <c r="A990" s="53"/>
      <c r="B990" s="58"/>
      <c r="C990" s="58"/>
      <c r="D990" s="35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35"/>
      <c r="Q990" s="187"/>
    </row>
    <row r="991" spans="1:17" s="28" customFormat="1" x14ac:dyDescent="0.25">
      <c r="A991" s="53"/>
      <c r="B991" s="58"/>
      <c r="C991" s="58"/>
      <c r="D991" s="35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35"/>
      <c r="Q991" s="187"/>
    </row>
    <row r="992" spans="1:17" s="28" customFormat="1" x14ac:dyDescent="0.25">
      <c r="A992" s="53"/>
      <c r="B992" s="58"/>
      <c r="C992" s="58"/>
      <c r="D992" s="35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35"/>
      <c r="Q992" s="187"/>
    </row>
    <row r="993" spans="1:17" s="28" customFormat="1" x14ac:dyDescent="0.25">
      <c r="A993" s="53"/>
      <c r="B993" s="58"/>
      <c r="C993" s="58"/>
      <c r="D993" s="35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35"/>
      <c r="Q993" s="187"/>
    </row>
    <row r="994" spans="1:17" s="28" customFormat="1" x14ac:dyDescent="0.25">
      <c r="A994" s="53"/>
      <c r="B994" s="58"/>
      <c r="C994" s="58"/>
      <c r="D994" s="35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35"/>
      <c r="Q994" s="187"/>
    </row>
    <row r="995" spans="1:17" s="28" customFormat="1" x14ac:dyDescent="0.25">
      <c r="A995" s="53"/>
      <c r="B995" s="58"/>
      <c r="C995" s="58"/>
      <c r="D995" s="35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35"/>
      <c r="Q995" s="187"/>
    </row>
    <row r="996" spans="1:17" s="28" customFormat="1" x14ac:dyDescent="0.25">
      <c r="A996" s="53"/>
      <c r="B996" s="58"/>
      <c r="C996" s="58"/>
      <c r="D996" s="35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35"/>
      <c r="Q996" s="187"/>
    </row>
    <row r="997" spans="1:17" s="28" customFormat="1" x14ac:dyDescent="0.25">
      <c r="A997" s="53"/>
      <c r="B997" s="58"/>
      <c r="C997" s="58"/>
      <c r="D997" s="35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35"/>
      <c r="Q997" s="187"/>
    </row>
    <row r="998" spans="1:17" s="28" customFormat="1" x14ac:dyDescent="0.25">
      <c r="A998" s="53"/>
      <c r="B998" s="58"/>
      <c r="C998" s="58"/>
      <c r="D998" s="35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35"/>
      <c r="Q998" s="187"/>
    </row>
    <row r="999" spans="1:17" s="28" customFormat="1" x14ac:dyDescent="0.25">
      <c r="A999" s="53"/>
      <c r="B999" s="58"/>
      <c r="C999" s="58"/>
      <c r="D999" s="35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35"/>
      <c r="Q999" s="187"/>
    </row>
    <row r="1000" spans="1:17" s="28" customFormat="1" x14ac:dyDescent="0.25">
      <c r="A1000" s="53"/>
      <c r="B1000" s="58"/>
      <c r="C1000" s="58"/>
      <c r="D1000" s="35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35"/>
      <c r="Q1000" s="187"/>
    </row>
    <row r="1001" spans="1:17" s="28" customFormat="1" x14ac:dyDescent="0.25">
      <c r="A1001" s="53"/>
      <c r="B1001" s="58"/>
      <c r="C1001" s="58"/>
      <c r="D1001" s="35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35"/>
      <c r="Q1001" s="187"/>
    </row>
    <row r="1002" spans="1:17" s="28" customFormat="1" x14ac:dyDescent="0.25">
      <c r="A1002" s="53"/>
      <c r="B1002" s="58"/>
      <c r="C1002" s="58"/>
      <c r="D1002" s="35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35"/>
      <c r="Q1002" s="187"/>
    </row>
    <row r="1003" spans="1:17" s="28" customFormat="1" x14ac:dyDescent="0.25">
      <c r="A1003" s="53"/>
      <c r="B1003" s="58"/>
      <c r="C1003" s="58"/>
      <c r="D1003" s="35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35"/>
      <c r="Q1003" s="187"/>
    </row>
    <row r="1004" spans="1:17" s="28" customFormat="1" x14ac:dyDescent="0.25">
      <c r="A1004" s="53"/>
      <c r="B1004" s="58"/>
      <c r="C1004" s="58"/>
      <c r="D1004" s="35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35"/>
      <c r="Q1004" s="187"/>
    </row>
    <row r="1005" spans="1:17" s="28" customFormat="1" x14ac:dyDescent="0.25">
      <c r="A1005" s="53"/>
      <c r="B1005" s="58"/>
      <c r="C1005" s="58"/>
      <c r="D1005" s="35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35"/>
      <c r="Q1005" s="187"/>
    </row>
    <row r="1006" spans="1:17" s="28" customFormat="1" x14ac:dyDescent="0.25">
      <c r="A1006" s="53"/>
      <c r="B1006" s="58"/>
      <c r="C1006" s="58"/>
      <c r="D1006" s="35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35"/>
      <c r="Q1006" s="187"/>
    </row>
    <row r="1007" spans="1:17" s="28" customFormat="1" x14ac:dyDescent="0.25">
      <c r="A1007" s="53"/>
      <c r="B1007" s="58"/>
      <c r="C1007" s="58"/>
      <c r="D1007" s="35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35"/>
      <c r="Q1007" s="187"/>
    </row>
    <row r="1008" spans="1:17" s="28" customFormat="1" x14ac:dyDescent="0.25">
      <c r="A1008" s="53"/>
      <c r="B1008" s="58"/>
      <c r="C1008" s="58"/>
      <c r="D1008" s="35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35"/>
      <c r="Q1008" s="187"/>
    </row>
    <row r="1009" spans="1:17" s="28" customFormat="1" x14ac:dyDescent="0.25">
      <c r="A1009" s="53"/>
      <c r="B1009" s="58"/>
      <c r="C1009" s="58"/>
      <c r="D1009" s="35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35"/>
      <c r="Q1009" s="187"/>
    </row>
    <row r="1010" spans="1:17" s="28" customFormat="1" x14ac:dyDescent="0.25">
      <c r="A1010" s="53"/>
      <c r="B1010" s="58"/>
      <c r="C1010" s="58"/>
      <c r="D1010" s="35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35"/>
      <c r="Q1010" s="187"/>
    </row>
    <row r="1011" spans="1:17" s="28" customFormat="1" x14ac:dyDescent="0.25">
      <c r="A1011" s="53"/>
      <c r="B1011" s="58"/>
      <c r="C1011" s="58"/>
      <c r="D1011" s="35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35"/>
      <c r="Q1011" s="187"/>
    </row>
    <row r="1012" spans="1:17" s="28" customFormat="1" x14ac:dyDescent="0.25">
      <c r="A1012" s="53"/>
      <c r="B1012" s="58"/>
      <c r="C1012" s="58"/>
      <c r="D1012" s="35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35"/>
      <c r="Q1012" s="187"/>
    </row>
    <row r="1013" spans="1:17" s="28" customFormat="1" x14ac:dyDescent="0.25">
      <c r="A1013" s="53"/>
      <c r="B1013" s="58"/>
      <c r="C1013" s="58"/>
      <c r="D1013" s="35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35"/>
      <c r="Q1013" s="187"/>
    </row>
    <row r="1014" spans="1:17" s="28" customFormat="1" x14ac:dyDescent="0.25">
      <c r="A1014" s="53"/>
      <c r="B1014" s="58"/>
      <c r="C1014" s="58"/>
      <c r="D1014" s="35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35"/>
      <c r="Q1014" s="187"/>
    </row>
    <row r="1015" spans="1:17" s="28" customFormat="1" x14ac:dyDescent="0.25">
      <c r="A1015" s="53"/>
      <c r="B1015" s="58"/>
      <c r="C1015" s="58"/>
      <c r="D1015" s="35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35"/>
      <c r="Q1015" s="187"/>
    </row>
    <row r="1016" spans="1:17" s="28" customFormat="1" x14ac:dyDescent="0.25">
      <c r="A1016" s="53"/>
      <c r="B1016" s="58"/>
      <c r="C1016" s="58"/>
      <c r="D1016" s="35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35"/>
      <c r="Q1016" s="187"/>
    </row>
    <row r="1017" spans="1:17" s="28" customFormat="1" x14ac:dyDescent="0.25">
      <c r="A1017" s="53"/>
      <c r="B1017" s="58"/>
      <c r="C1017" s="58"/>
      <c r="D1017" s="35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35"/>
      <c r="Q1017" s="187"/>
    </row>
    <row r="1018" spans="1:17" s="28" customFormat="1" x14ac:dyDescent="0.25">
      <c r="A1018" s="53"/>
      <c r="B1018" s="58"/>
      <c r="C1018" s="58"/>
      <c r="D1018" s="35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35"/>
      <c r="Q1018" s="187"/>
    </row>
    <row r="1019" spans="1:17" s="28" customFormat="1" x14ac:dyDescent="0.25">
      <c r="A1019" s="53"/>
      <c r="B1019" s="58"/>
      <c r="C1019" s="58"/>
      <c r="D1019" s="35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35"/>
      <c r="Q1019" s="187"/>
    </row>
    <row r="1020" spans="1:17" s="28" customFormat="1" x14ac:dyDescent="0.25">
      <c r="A1020" s="53"/>
      <c r="B1020" s="58"/>
      <c r="C1020" s="58"/>
      <c r="D1020" s="35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35"/>
      <c r="Q1020" s="187"/>
    </row>
    <row r="1021" spans="1:17" s="28" customFormat="1" x14ac:dyDescent="0.25">
      <c r="A1021" s="53"/>
      <c r="B1021" s="58"/>
      <c r="C1021" s="58"/>
      <c r="D1021" s="35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35"/>
      <c r="Q1021" s="187"/>
    </row>
    <row r="1022" spans="1:17" s="28" customFormat="1" x14ac:dyDescent="0.25">
      <c r="A1022" s="53"/>
      <c r="B1022" s="58"/>
      <c r="C1022" s="58"/>
      <c r="D1022" s="35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35"/>
      <c r="Q1022" s="187"/>
    </row>
    <row r="1023" spans="1:17" s="28" customFormat="1" x14ac:dyDescent="0.25">
      <c r="A1023" s="53"/>
      <c r="B1023" s="58"/>
      <c r="C1023" s="58"/>
      <c r="D1023" s="35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35"/>
      <c r="Q1023" s="187"/>
    </row>
    <row r="1024" spans="1:17" s="28" customFormat="1" x14ac:dyDescent="0.25">
      <c r="A1024" s="53"/>
      <c r="B1024" s="58"/>
      <c r="C1024" s="58"/>
      <c r="D1024" s="35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35"/>
      <c r="Q1024" s="187"/>
    </row>
    <row r="1025" spans="1:17" s="28" customFormat="1" x14ac:dyDescent="0.25">
      <c r="A1025" s="53"/>
      <c r="B1025" s="58"/>
      <c r="C1025" s="58"/>
      <c r="D1025" s="35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35"/>
      <c r="Q1025" s="187"/>
    </row>
    <row r="1026" spans="1:17" s="28" customFormat="1" x14ac:dyDescent="0.25">
      <c r="A1026" s="53"/>
      <c r="B1026" s="58"/>
      <c r="C1026" s="58"/>
      <c r="D1026" s="35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35"/>
      <c r="Q1026" s="187"/>
    </row>
    <row r="1027" spans="1:17" s="28" customFormat="1" x14ac:dyDescent="0.25">
      <c r="A1027" s="53"/>
      <c r="B1027" s="58"/>
      <c r="C1027" s="58"/>
      <c r="D1027" s="35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35"/>
      <c r="Q1027" s="187"/>
    </row>
    <row r="1028" spans="1:17" s="28" customFormat="1" x14ac:dyDescent="0.25">
      <c r="A1028" s="53"/>
      <c r="B1028" s="58"/>
      <c r="C1028" s="58"/>
      <c r="D1028" s="35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35"/>
      <c r="Q1028" s="187"/>
    </row>
    <row r="1029" spans="1:17" s="28" customFormat="1" x14ac:dyDescent="0.25">
      <c r="A1029" s="53"/>
      <c r="B1029" s="58"/>
      <c r="C1029" s="58"/>
      <c r="D1029" s="35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35"/>
      <c r="Q1029" s="187"/>
    </row>
    <row r="1030" spans="1:17" s="28" customFormat="1" x14ac:dyDescent="0.25">
      <c r="A1030" s="53"/>
      <c r="B1030" s="58"/>
      <c r="C1030" s="58"/>
      <c r="D1030" s="35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35"/>
      <c r="Q1030" s="187"/>
    </row>
    <row r="1031" spans="1:17" s="28" customFormat="1" x14ac:dyDescent="0.25">
      <c r="A1031" s="53"/>
      <c r="B1031" s="58"/>
      <c r="C1031" s="58"/>
      <c r="D1031" s="35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35"/>
      <c r="Q1031" s="187"/>
    </row>
    <row r="1032" spans="1:17" s="28" customFormat="1" x14ac:dyDescent="0.25">
      <c r="A1032" s="53"/>
      <c r="B1032" s="58"/>
      <c r="C1032" s="58"/>
      <c r="D1032" s="35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35"/>
      <c r="Q1032" s="187"/>
    </row>
    <row r="1033" spans="1:17" s="28" customFormat="1" x14ac:dyDescent="0.25">
      <c r="A1033" s="53"/>
      <c r="B1033" s="58"/>
      <c r="C1033" s="58"/>
      <c r="D1033" s="35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35"/>
      <c r="Q1033" s="187"/>
    </row>
    <row r="1034" spans="1:17" s="28" customFormat="1" x14ac:dyDescent="0.25">
      <c r="A1034" s="53"/>
      <c r="B1034" s="58"/>
      <c r="C1034" s="58"/>
      <c r="D1034" s="35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35"/>
      <c r="Q1034" s="187"/>
    </row>
    <row r="1035" spans="1:17" s="28" customFormat="1" x14ac:dyDescent="0.25">
      <c r="A1035" s="53"/>
      <c r="B1035" s="58"/>
      <c r="C1035" s="58"/>
      <c r="D1035" s="35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35"/>
      <c r="Q1035" s="187"/>
    </row>
    <row r="1036" spans="1:17" s="28" customFormat="1" x14ac:dyDescent="0.25">
      <c r="A1036" s="53"/>
      <c r="B1036" s="58"/>
      <c r="C1036" s="58"/>
      <c r="D1036" s="35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35"/>
      <c r="Q1036" s="187"/>
    </row>
    <row r="1037" spans="1:17" s="28" customFormat="1" x14ac:dyDescent="0.25">
      <c r="A1037" s="53"/>
      <c r="B1037" s="58"/>
      <c r="C1037" s="58"/>
      <c r="D1037" s="35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35"/>
      <c r="Q1037" s="187"/>
    </row>
    <row r="1038" spans="1:17" s="28" customFormat="1" x14ac:dyDescent="0.25">
      <c r="A1038" s="53"/>
      <c r="B1038" s="58"/>
      <c r="C1038" s="58"/>
      <c r="D1038" s="35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35"/>
      <c r="Q1038" s="187"/>
    </row>
    <row r="1039" spans="1:17" s="28" customFormat="1" x14ac:dyDescent="0.25">
      <c r="A1039" s="53"/>
      <c r="B1039" s="58"/>
      <c r="C1039" s="58"/>
      <c r="D1039" s="35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35"/>
      <c r="Q1039" s="187"/>
    </row>
    <row r="1040" spans="1:17" s="28" customFormat="1" x14ac:dyDescent="0.25">
      <c r="A1040" s="53"/>
      <c r="B1040" s="58"/>
      <c r="C1040" s="58"/>
      <c r="D1040" s="35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35"/>
      <c r="Q1040" s="187"/>
    </row>
    <row r="1041" spans="1:17" s="28" customFormat="1" x14ac:dyDescent="0.25">
      <c r="A1041" s="53"/>
      <c r="B1041" s="58"/>
      <c r="C1041" s="58"/>
      <c r="D1041" s="35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35"/>
      <c r="Q1041" s="187"/>
    </row>
    <row r="1042" spans="1:17" s="28" customFormat="1" x14ac:dyDescent="0.25">
      <c r="A1042" s="53"/>
      <c r="B1042" s="58"/>
      <c r="C1042" s="58"/>
      <c r="D1042" s="35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35"/>
      <c r="Q1042" s="187"/>
    </row>
    <row r="1043" spans="1:17" s="28" customFormat="1" x14ac:dyDescent="0.25">
      <c r="A1043" s="53"/>
      <c r="B1043" s="58"/>
      <c r="C1043" s="58"/>
      <c r="D1043" s="35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35"/>
      <c r="Q1043" s="187"/>
    </row>
    <row r="1044" spans="1:17" s="28" customFormat="1" x14ac:dyDescent="0.25">
      <c r="A1044" s="53"/>
      <c r="B1044" s="58"/>
      <c r="C1044" s="58"/>
      <c r="D1044" s="35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35"/>
      <c r="Q1044" s="187"/>
    </row>
    <row r="1045" spans="1:17" s="28" customFormat="1" x14ac:dyDescent="0.25">
      <c r="A1045" s="53"/>
      <c r="B1045" s="58"/>
      <c r="C1045" s="58"/>
      <c r="D1045" s="35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35"/>
      <c r="Q1045" s="187"/>
    </row>
    <row r="1046" spans="1:17" s="28" customFormat="1" x14ac:dyDescent="0.25">
      <c r="A1046" s="53"/>
      <c r="B1046" s="58"/>
      <c r="C1046" s="58"/>
      <c r="D1046" s="35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35"/>
      <c r="Q1046" s="187"/>
    </row>
    <row r="1047" spans="1:17" s="28" customFormat="1" x14ac:dyDescent="0.25">
      <c r="A1047" s="53"/>
      <c r="B1047" s="58"/>
      <c r="C1047" s="58"/>
      <c r="D1047" s="35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35"/>
      <c r="Q1047" s="187"/>
    </row>
    <row r="1048" spans="1:17" s="28" customFormat="1" x14ac:dyDescent="0.25">
      <c r="A1048" s="53"/>
      <c r="B1048" s="58"/>
      <c r="C1048" s="58"/>
      <c r="D1048" s="35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35"/>
      <c r="Q1048" s="187"/>
    </row>
    <row r="1049" spans="1:17" s="28" customFormat="1" x14ac:dyDescent="0.25">
      <c r="A1049" s="53"/>
      <c r="B1049" s="58"/>
      <c r="C1049" s="58"/>
      <c r="D1049" s="35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35"/>
      <c r="Q1049" s="187"/>
    </row>
    <row r="1050" spans="1:17" s="28" customFormat="1" x14ac:dyDescent="0.25">
      <c r="A1050" s="53"/>
      <c r="B1050" s="58"/>
      <c r="C1050" s="58"/>
      <c r="D1050" s="35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35"/>
      <c r="Q1050" s="187"/>
    </row>
    <row r="1051" spans="1:17" s="28" customFormat="1" x14ac:dyDescent="0.25">
      <c r="A1051" s="53"/>
      <c r="B1051" s="58"/>
      <c r="C1051" s="58"/>
      <c r="D1051" s="35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35"/>
      <c r="Q1051" s="187"/>
    </row>
    <row r="1052" spans="1:17" s="28" customFormat="1" x14ac:dyDescent="0.25">
      <c r="A1052" s="53"/>
      <c r="B1052" s="58"/>
      <c r="C1052" s="58"/>
      <c r="D1052" s="35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35"/>
      <c r="Q1052" s="187"/>
    </row>
    <row r="1053" spans="1:17" s="28" customFormat="1" x14ac:dyDescent="0.25">
      <c r="A1053" s="53"/>
      <c r="B1053" s="58"/>
      <c r="C1053" s="58"/>
      <c r="D1053" s="35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35"/>
      <c r="Q1053" s="187"/>
    </row>
    <row r="1054" spans="1:17" s="28" customFormat="1" x14ac:dyDescent="0.25">
      <c r="A1054" s="53"/>
      <c r="B1054" s="58"/>
      <c r="C1054" s="58"/>
      <c r="D1054" s="35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35"/>
      <c r="Q1054" s="187"/>
    </row>
    <row r="1055" spans="1:17" s="28" customFormat="1" x14ac:dyDescent="0.25">
      <c r="A1055" s="53"/>
      <c r="B1055" s="58"/>
      <c r="C1055" s="58"/>
      <c r="D1055" s="35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35"/>
      <c r="Q1055" s="187"/>
    </row>
    <row r="1056" spans="1:17" s="28" customFormat="1" x14ac:dyDescent="0.25">
      <c r="A1056" s="53"/>
      <c r="B1056" s="58"/>
      <c r="C1056" s="58"/>
      <c r="D1056" s="35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35"/>
      <c r="Q1056" s="187"/>
    </row>
    <row r="1057" spans="1:17" s="28" customFormat="1" x14ac:dyDescent="0.25">
      <c r="A1057" s="53"/>
      <c r="B1057" s="58"/>
      <c r="C1057" s="58"/>
      <c r="D1057" s="35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35"/>
      <c r="Q1057" s="187"/>
    </row>
    <row r="1058" spans="1:17" s="28" customFormat="1" x14ac:dyDescent="0.25">
      <c r="A1058" s="53"/>
      <c r="B1058" s="58"/>
      <c r="C1058" s="58"/>
      <c r="D1058" s="35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35"/>
      <c r="Q1058" s="187"/>
    </row>
    <row r="1059" spans="1:17" s="28" customFormat="1" x14ac:dyDescent="0.25">
      <c r="A1059" s="53"/>
      <c r="B1059" s="58"/>
      <c r="C1059" s="58"/>
      <c r="D1059" s="35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35"/>
      <c r="Q1059" s="187"/>
    </row>
    <row r="1060" spans="1:17" s="28" customFormat="1" x14ac:dyDescent="0.25">
      <c r="A1060" s="53"/>
      <c r="B1060" s="58"/>
      <c r="C1060" s="58"/>
      <c r="D1060" s="35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35"/>
      <c r="Q1060" s="187"/>
    </row>
    <row r="1061" spans="1:17" s="28" customFormat="1" x14ac:dyDescent="0.25">
      <c r="A1061" s="53"/>
      <c r="B1061" s="58"/>
      <c r="C1061" s="58"/>
      <c r="D1061" s="35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35"/>
      <c r="Q1061" s="187"/>
    </row>
    <row r="1062" spans="1:17" s="28" customFormat="1" x14ac:dyDescent="0.25">
      <c r="A1062" s="53"/>
      <c r="B1062" s="58"/>
      <c r="C1062" s="58"/>
      <c r="D1062" s="35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35"/>
      <c r="Q1062" s="187"/>
    </row>
    <row r="1063" spans="1:17" s="28" customFormat="1" x14ac:dyDescent="0.25">
      <c r="A1063" s="53"/>
      <c r="B1063" s="58"/>
      <c r="C1063" s="58"/>
      <c r="D1063" s="35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35"/>
      <c r="Q1063" s="187"/>
    </row>
    <row r="1064" spans="1:17" s="28" customFormat="1" x14ac:dyDescent="0.25">
      <c r="A1064" s="53"/>
      <c r="B1064" s="58"/>
      <c r="C1064" s="58"/>
      <c r="D1064" s="35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35"/>
      <c r="Q1064" s="187"/>
    </row>
    <row r="1065" spans="1:17" s="28" customFormat="1" x14ac:dyDescent="0.25">
      <c r="A1065" s="53"/>
      <c r="B1065" s="58"/>
      <c r="C1065" s="58"/>
      <c r="D1065" s="35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35"/>
      <c r="Q1065" s="187"/>
    </row>
    <row r="1066" spans="1:17" s="28" customFormat="1" x14ac:dyDescent="0.25">
      <c r="A1066" s="53"/>
      <c r="B1066" s="58"/>
      <c r="C1066" s="58"/>
      <c r="D1066" s="35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35"/>
      <c r="Q1066" s="187"/>
    </row>
    <row r="1067" spans="1:17" s="28" customFormat="1" x14ac:dyDescent="0.25">
      <c r="A1067" s="53"/>
      <c r="B1067" s="58"/>
      <c r="C1067" s="58"/>
      <c r="D1067" s="35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35"/>
      <c r="Q1067" s="187"/>
    </row>
    <row r="1068" spans="1:17" s="28" customFormat="1" x14ac:dyDescent="0.25">
      <c r="A1068" s="53"/>
      <c r="B1068" s="58"/>
      <c r="C1068" s="58"/>
      <c r="D1068" s="35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35"/>
      <c r="Q1068" s="187"/>
    </row>
    <row r="1069" spans="1:17" s="28" customFormat="1" x14ac:dyDescent="0.25">
      <c r="A1069" s="53"/>
      <c r="B1069" s="58"/>
      <c r="C1069" s="58"/>
      <c r="D1069" s="35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35"/>
      <c r="Q1069" s="187"/>
    </row>
    <row r="1070" spans="1:17" s="28" customFormat="1" x14ac:dyDescent="0.25">
      <c r="A1070" s="53"/>
      <c r="B1070" s="58"/>
      <c r="C1070" s="58"/>
      <c r="D1070" s="35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35"/>
      <c r="Q1070" s="187"/>
    </row>
    <row r="1071" spans="1:17" s="28" customFormat="1" x14ac:dyDescent="0.25">
      <c r="A1071" s="53"/>
      <c r="B1071" s="58"/>
      <c r="C1071" s="58"/>
      <c r="D1071" s="35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35"/>
      <c r="Q1071" s="187"/>
    </row>
    <row r="1072" spans="1:17" s="28" customFormat="1" x14ac:dyDescent="0.25">
      <c r="A1072" s="53"/>
      <c r="B1072" s="58"/>
      <c r="C1072" s="58"/>
      <c r="D1072" s="35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35"/>
      <c r="Q1072" s="187"/>
    </row>
    <row r="1073" spans="1:17" s="28" customFormat="1" x14ac:dyDescent="0.25">
      <c r="A1073" s="53"/>
      <c r="B1073" s="58"/>
      <c r="C1073" s="58"/>
      <c r="D1073" s="35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35"/>
      <c r="Q1073" s="187"/>
    </row>
    <row r="1074" spans="1:17" s="28" customFormat="1" x14ac:dyDescent="0.25">
      <c r="A1074" s="53"/>
      <c r="B1074" s="58"/>
      <c r="C1074" s="58"/>
      <c r="D1074" s="35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35"/>
      <c r="Q1074" s="187"/>
    </row>
    <row r="1075" spans="1:17" s="28" customFormat="1" x14ac:dyDescent="0.25">
      <c r="A1075" s="53"/>
      <c r="B1075" s="58"/>
      <c r="C1075" s="58"/>
      <c r="D1075" s="35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35"/>
      <c r="Q1075" s="187"/>
    </row>
    <row r="1076" spans="1:17" s="28" customFormat="1" x14ac:dyDescent="0.25">
      <c r="A1076" s="53"/>
      <c r="B1076" s="58"/>
      <c r="C1076" s="58"/>
      <c r="D1076" s="35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35"/>
      <c r="Q1076" s="187"/>
    </row>
    <row r="1077" spans="1:17" s="28" customFormat="1" x14ac:dyDescent="0.25">
      <c r="A1077" s="53"/>
      <c r="B1077" s="58"/>
      <c r="C1077" s="58"/>
      <c r="D1077" s="35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35"/>
      <c r="Q1077" s="187"/>
    </row>
    <row r="1078" spans="1:17" s="28" customFormat="1" x14ac:dyDescent="0.25">
      <c r="A1078" s="53"/>
      <c r="B1078" s="58"/>
      <c r="C1078" s="58"/>
      <c r="D1078" s="35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35"/>
      <c r="Q1078" s="187"/>
    </row>
    <row r="1079" spans="1:17" s="28" customFormat="1" x14ac:dyDescent="0.25">
      <c r="A1079" s="53"/>
      <c r="B1079" s="58"/>
      <c r="C1079" s="58"/>
      <c r="D1079" s="35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35"/>
      <c r="Q1079" s="187"/>
    </row>
    <row r="1080" spans="1:17" s="28" customFormat="1" x14ac:dyDescent="0.25">
      <c r="A1080" s="53"/>
      <c r="B1080" s="58"/>
      <c r="C1080" s="58"/>
      <c r="D1080" s="35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35"/>
      <c r="Q1080" s="187"/>
    </row>
    <row r="1081" spans="1:17" s="28" customFormat="1" x14ac:dyDescent="0.25">
      <c r="A1081" s="53"/>
      <c r="B1081" s="58"/>
      <c r="C1081" s="58"/>
      <c r="D1081" s="35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35"/>
      <c r="Q1081" s="187"/>
    </row>
    <row r="1082" spans="1:17" s="28" customFormat="1" x14ac:dyDescent="0.25">
      <c r="A1082" s="53"/>
      <c r="B1082" s="58"/>
      <c r="C1082" s="58"/>
      <c r="D1082" s="35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35"/>
      <c r="Q1082" s="187"/>
    </row>
    <row r="1083" spans="1:17" s="28" customFormat="1" x14ac:dyDescent="0.25">
      <c r="A1083" s="53"/>
      <c r="B1083" s="58"/>
      <c r="C1083" s="58"/>
      <c r="D1083" s="35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35"/>
      <c r="Q1083" s="187"/>
    </row>
    <row r="1084" spans="1:17" s="28" customFormat="1" x14ac:dyDescent="0.25">
      <c r="A1084" s="53"/>
      <c r="B1084" s="58"/>
      <c r="C1084" s="58"/>
      <c r="D1084" s="35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35"/>
      <c r="Q1084" s="187"/>
    </row>
    <row r="1085" spans="1:17" s="28" customFormat="1" x14ac:dyDescent="0.25">
      <c r="A1085" s="53"/>
      <c r="B1085" s="58"/>
      <c r="C1085" s="58"/>
      <c r="D1085" s="35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35"/>
      <c r="Q1085" s="187"/>
    </row>
    <row r="1086" spans="1:17" s="28" customFormat="1" x14ac:dyDescent="0.25">
      <c r="A1086" s="53"/>
      <c r="B1086" s="58"/>
      <c r="C1086" s="58"/>
      <c r="D1086" s="35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35"/>
      <c r="Q1086" s="187"/>
    </row>
    <row r="1087" spans="1:17" s="28" customFormat="1" x14ac:dyDescent="0.25">
      <c r="A1087" s="53"/>
      <c r="B1087" s="58"/>
      <c r="C1087" s="58"/>
      <c r="D1087" s="35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35"/>
      <c r="Q1087" s="187"/>
    </row>
    <row r="1088" spans="1:17" s="28" customFormat="1" x14ac:dyDescent="0.25">
      <c r="A1088" s="53"/>
      <c r="B1088" s="58"/>
      <c r="C1088" s="58"/>
      <c r="D1088" s="35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35"/>
      <c r="Q1088" s="187"/>
    </row>
    <row r="1089" spans="1:17" s="28" customFormat="1" x14ac:dyDescent="0.25">
      <c r="A1089" s="53"/>
      <c r="B1089" s="58"/>
      <c r="C1089" s="58"/>
      <c r="D1089" s="35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35"/>
      <c r="Q1089" s="187"/>
    </row>
    <row r="1090" spans="1:17" s="28" customFormat="1" x14ac:dyDescent="0.25">
      <c r="A1090" s="53"/>
      <c r="B1090" s="58"/>
      <c r="C1090" s="58"/>
      <c r="D1090" s="35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35"/>
      <c r="Q1090" s="187"/>
    </row>
    <row r="1091" spans="1:17" s="28" customFormat="1" x14ac:dyDescent="0.25">
      <c r="A1091" s="53"/>
      <c r="B1091" s="58"/>
      <c r="C1091" s="58"/>
      <c r="D1091" s="35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35"/>
      <c r="Q1091" s="187"/>
    </row>
    <row r="1092" spans="1:17" s="28" customFormat="1" x14ac:dyDescent="0.25">
      <c r="A1092" s="53"/>
      <c r="B1092" s="58"/>
      <c r="C1092" s="58"/>
      <c r="D1092" s="35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35"/>
      <c r="Q1092" s="187"/>
    </row>
    <row r="1093" spans="1:17" s="28" customFormat="1" x14ac:dyDescent="0.25">
      <c r="A1093" s="53"/>
      <c r="B1093" s="58"/>
      <c r="C1093" s="58"/>
      <c r="D1093" s="35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35"/>
      <c r="Q1093" s="187"/>
    </row>
    <row r="1094" spans="1:17" s="28" customFormat="1" x14ac:dyDescent="0.25">
      <c r="A1094" s="53"/>
      <c r="B1094" s="58"/>
      <c r="C1094" s="58"/>
      <c r="D1094" s="35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35"/>
      <c r="Q1094" s="187"/>
    </row>
    <row r="1095" spans="1:17" s="28" customFormat="1" x14ac:dyDescent="0.25">
      <c r="A1095" s="53"/>
      <c r="B1095" s="58"/>
      <c r="C1095" s="58"/>
      <c r="D1095" s="35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35"/>
      <c r="Q1095" s="187"/>
    </row>
    <row r="1096" spans="1:17" s="28" customFormat="1" x14ac:dyDescent="0.25">
      <c r="A1096" s="53"/>
      <c r="B1096" s="58"/>
      <c r="C1096" s="58"/>
      <c r="D1096" s="35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35"/>
      <c r="Q1096" s="187"/>
    </row>
    <row r="1097" spans="1:17" s="28" customFormat="1" x14ac:dyDescent="0.25">
      <c r="A1097" s="53"/>
      <c r="B1097" s="58"/>
      <c r="C1097" s="58"/>
      <c r="D1097" s="35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35"/>
      <c r="Q1097" s="187"/>
    </row>
    <row r="1098" spans="1:17" s="28" customFormat="1" x14ac:dyDescent="0.25">
      <c r="A1098" s="53"/>
      <c r="B1098" s="58"/>
      <c r="C1098" s="58"/>
      <c r="D1098" s="35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35"/>
      <c r="Q1098" s="187"/>
    </row>
    <row r="1099" spans="1:17" s="28" customFormat="1" x14ac:dyDescent="0.25">
      <c r="A1099" s="53"/>
      <c r="B1099" s="58"/>
      <c r="C1099" s="58"/>
      <c r="D1099" s="35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35"/>
      <c r="Q1099" s="187"/>
    </row>
    <row r="1100" spans="1:17" s="28" customFormat="1" x14ac:dyDescent="0.25">
      <c r="A1100" s="53"/>
      <c r="B1100" s="58"/>
      <c r="C1100" s="58"/>
      <c r="D1100" s="35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35"/>
      <c r="Q1100" s="187"/>
    </row>
    <row r="1101" spans="1:17" s="28" customFormat="1" x14ac:dyDescent="0.25">
      <c r="A1101" s="53"/>
      <c r="B1101" s="58"/>
      <c r="C1101" s="58"/>
      <c r="D1101" s="35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35"/>
      <c r="Q1101" s="187"/>
    </row>
    <row r="1102" spans="1:17" s="28" customFormat="1" x14ac:dyDescent="0.25">
      <c r="A1102" s="53"/>
      <c r="B1102" s="58"/>
      <c r="C1102" s="58"/>
      <c r="D1102" s="35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35"/>
      <c r="Q1102" s="187"/>
    </row>
    <row r="1103" spans="1:17" s="28" customFormat="1" x14ac:dyDescent="0.25">
      <c r="A1103" s="53"/>
      <c r="B1103" s="58"/>
      <c r="C1103" s="58"/>
      <c r="D1103" s="35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35"/>
      <c r="Q1103" s="187"/>
    </row>
    <row r="1104" spans="1:17" s="28" customFormat="1" x14ac:dyDescent="0.25">
      <c r="A1104" s="53"/>
      <c r="B1104" s="58"/>
      <c r="C1104" s="58"/>
      <c r="D1104" s="35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35"/>
      <c r="Q1104" s="187"/>
    </row>
    <row r="1105" spans="1:17" s="28" customFormat="1" x14ac:dyDescent="0.25">
      <c r="A1105" s="53"/>
      <c r="B1105" s="58"/>
      <c r="C1105" s="58"/>
      <c r="D1105" s="35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35"/>
      <c r="Q1105" s="187"/>
    </row>
    <row r="1106" spans="1:17" s="28" customFormat="1" x14ac:dyDescent="0.25">
      <c r="A1106" s="53"/>
      <c r="B1106" s="58"/>
      <c r="C1106" s="58"/>
      <c r="D1106" s="35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35"/>
      <c r="Q1106" s="187"/>
    </row>
    <row r="1107" spans="1:17" s="28" customFormat="1" x14ac:dyDescent="0.25">
      <c r="A1107" s="53"/>
      <c r="B1107" s="58"/>
      <c r="C1107" s="58"/>
      <c r="D1107" s="35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35"/>
      <c r="Q1107" s="187"/>
    </row>
    <row r="1108" spans="1:17" s="28" customFormat="1" x14ac:dyDescent="0.25">
      <c r="A1108" s="53"/>
      <c r="B1108" s="58"/>
      <c r="C1108" s="58"/>
      <c r="D1108" s="35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35"/>
      <c r="Q1108" s="187"/>
    </row>
    <row r="1109" spans="1:17" s="28" customFormat="1" x14ac:dyDescent="0.25">
      <c r="A1109" s="53"/>
      <c r="B1109" s="58"/>
      <c r="C1109" s="58"/>
      <c r="D1109" s="35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35"/>
      <c r="Q1109" s="187"/>
    </row>
    <row r="1110" spans="1:17" s="28" customFormat="1" x14ac:dyDescent="0.25">
      <c r="A1110" s="53"/>
      <c r="B1110" s="58"/>
      <c r="C1110" s="58"/>
      <c r="D1110" s="35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35"/>
      <c r="Q1110" s="187"/>
    </row>
    <row r="1111" spans="1:17" s="28" customFormat="1" x14ac:dyDescent="0.25">
      <c r="A1111" s="53"/>
      <c r="B1111" s="58"/>
      <c r="C1111" s="58"/>
      <c r="D1111" s="35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35"/>
      <c r="Q1111" s="187"/>
    </row>
    <row r="1112" spans="1:17" s="28" customFormat="1" x14ac:dyDescent="0.25">
      <c r="A1112" s="53"/>
      <c r="B1112" s="58"/>
      <c r="C1112" s="58"/>
      <c r="D1112" s="35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35"/>
      <c r="Q1112" s="187"/>
    </row>
    <row r="1113" spans="1:17" s="28" customFormat="1" x14ac:dyDescent="0.25">
      <c r="A1113" s="53"/>
      <c r="B1113" s="58"/>
      <c r="C1113" s="58"/>
      <c r="D1113" s="35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35"/>
      <c r="Q1113" s="187"/>
    </row>
    <row r="1114" spans="1:17" s="28" customFormat="1" x14ac:dyDescent="0.25">
      <c r="A1114" s="53"/>
      <c r="B1114" s="58"/>
      <c r="C1114" s="58"/>
      <c r="D1114" s="35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35"/>
      <c r="Q1114" s="187"/>
    </row>
    <row r="1115" spans="1:17" s="28" customFormat="1" x14ac:dyDescent="0.25">
      <c r="A1115" s="53"/>
      <c r="B1115" s="58"/>
      <c r="C1115" s="58"/>
      <c r="D1115" s="35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35"/>
      <c r="Q1115" s="187"/>
    </row>
    <row r="1116" spans="1:17" s="28" customFormat="1" x14ac:dyDescent="0.25">
      <c r="A1116" s="53"/>
      <c r="B1116" s="58"/>
      <c r="C1116" s="58"/>
      <c r="D1116" s="35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35"/>
      <c r="Q1116" s="187"/>
    </row>
    <row r="1117" spans="1:17" s="28" customFormat="1" x14ac:dyDescent="0.25">
      <c r="A1117" s="53"/>
      <c r="B1117" s="58"/>
      <c r="C1117" s="58"/>
      <c r="D1117" s="35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35"/>
      <c r="Q1117" s="187"/>
    </row>
    <row r="1118" spans="1:17" s="28" customFormat="1" x14ac:dyDescent="0.25">
      <c r="A1118" s="53"/>
      <c r="B1118" s="58"/>
      <c r="C1118" s="58"/>
      <c r="D1118" s="35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35"/>
      <c r="Q1118" s="187"/>
    </row>
    <row r="1119" spans="1:17" s="28" customFormat="1" x14ac:dyDescent="0.25">
      <c r="A1119" s="53"/>
      <c r="B1119" s="58"/>
      <c r="C1119" s="58"/>
      <c r="D1119" s="35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35"/>
      <c r="Q1119" s="187"/>
    </row>
    <row r="1120" spans="1:17" s="28" customFormat="1" x14ac:dyDescent="0.25">
      <c r="A1120" s="53"/>
      <c r="B1120" s="58"/>
      <c r="C1120" s="58"/>
      <c r="D1120" s="35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35"/>
      <c r="Q1120" s="187"/>
    </row>
    <row r="1121" spans="1:17" s="28" customFormat="1" x14ac:dyDescent="0.25">
      <c r="A1121" s="53"/>
      <c r="B1121" s="58"/>
      <c r="C1121" s="58"/>
      <c r="D1121" s="35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35"/>
      <c r="Q1121" s="187"/>
    </row>
    <row r="1122" spans="1:17" s="28" customFormat="1" x14ac:dyDescent="0.25">
      <c r="A1122" s="53"/>
      <c r="B1122" s="58"/>
      <c r="C1122" s="58"/>
      <c r="D1122" s="35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35"/>
      <c r="Q1122" s="187"/>
    </row>
    <row r="1123" spans="1:17" s="28" customFormat="1" x14ac:dyDescent="0.25">
      <c r="A1123" s="53"/>
      <c r="B1123" s="58"/>
      <c r="C1123" s="58"/>
      <c r="D1123" s="35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35"/>
      <c r="Q1123" s="187"/>
    </row>
    <row r="1124" spans="1:17" s="28" customFormat="1" x14ac:dyDescent="0.25">
      <c r="A1124" s="53"/>
      <c r="B1124" s="58"/>
      <c r="C1124" s="58"/>
      <c r="D1124" s="35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35"/>
      <c r="Q1124" s="187"/>
    </row>
    <row r="1125" spans="1:17" s="28" customFormat="1" x14ac:dyDescent="0.25">
      <c r="A1125" s="53"/>
      <c r="B1125" s="58"/>
      <c r="C1125" s="58"/>
      <c r="D1125" s="35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35"/>
      <c r="Q1125" s="187"/>
    </row>
    <row r="1126" spans="1:17" s="28" customFormat="1" x14ac:dyDescent="0.25">
      <c r="A1126" s="53"/>
      <c r="B1126" s="58"/>
      <c r="C1126" s="58"/>
      <c r="D1126" s="35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35"/>
      <c r="Q1126" s="187"/>
    </row>
    <row r="1127" spans="1:17" s="28" customFormat="1" x14ac:dyDescent="0.25">
      <c r="A1127" s="53"/>
      <c r="B1127" s="58"/>
      <c r="C1127" s="58"/>
      <c r="D1127" s="35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35"/>
      <c r="Q1127" s="187"/>
    </row>
    <row r="1128" spans="1:17" s="28" customFormat="1" x14ac:dyDescent="0.25">
      <c r="A1128" s="53"/>
      <c r="B1128" s="58"/>
      <c r="C1128" s="58"/>
      <c r="D1128" s="35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35"/>
      <c r="Q1128" s="187"/>
    </row>
    <row r="1129" spans="1:17" s="28" customFormat="1" x14ac:dyDescent="0.25">
      <c r="A1129" s="53"/>
      <c r="B1129" s="58"/>
      <c r="C1129" s="58"/>
      <c r="D1129" s="35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35"/>
      <c r="Q1129" s="187"/>
    </row>
    <row r="1130" spans="1:17" s="28" customFormat="1" x14ac:dyDescent="0.25">
      <c r="A1130" s="53"/>
      <c r="B1130" s="58"/>
      <c r="C1130" s="58"/>
      <c r="D1130" s="35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35"/>
      <c r="Q1130" s="187"/>
    </row>
    <row r="1131" spans="1:17" s="28" customFormat="1" x14ac:dyDescent="0.25">
      <c r="A1131" s="53"/>
      <c r="B1131" s="58"/>
      <c r="C1131" s="58"/>
      <c r="D1131" s="35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35"/>
      <c r="Q1131" s="187"/>
    </row>
    <row r="1132" spans="1:17" s="28" customFormat="1" x14ac:dyDescent="0.25">
      <c r="A1132" s="53"/>
      <c r="B1132" s="58"/>
      <c r="C1132" s="58"/>
      <c r="D1132" s="35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35"/>
      <c r="Q1132" s="187"/>
    </row>
    <row r="1133" spans="1:17" s="28" customFormat="1" x14ac:dyDescent="0.25">
      <c r="A1133" s="53"/>
      <c r="B1133" s="58"/>
      <c r="C1133" s="58"/>
      <c r="D1133" s="35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35"/>
      <c r="Q1133" s="187"/>
    </row>
    <row r="1134" spans="1:17" s="28" customFormat="1" x14ac:dyDescent="0.25">
      <c r="A1134" s="53"/>
      <c r="B1134" s="58"/>
      <c r="C1134" s="58"/>
      <c r="D1134" s="35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35"/>
      <c r="Q1134" s="187"/>
    </row>
    <row r="1135" spans="1:17" s="28" customFormat="1" x14ac:dyDescent="0.25">
      <c r="A1135" s="53"/>
      <c r="B1135" s="58"/>
      <c r="C1135" s="58"/>
      <c r="D1135" s="35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35"/>
      <c r="Q1135" s="187"/>
    </row>
    <row r="1136" spans="1:17" s="28" customFormat="1" x14ac:dyDescent="0.25">
      <c r="A1136" s="53"/>
      <c r="B1136" s="58"/>
      <c r="C1136" s="58"/>
      <c r="D1136" s="35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35"/>
      <c r="Q1136" s="187"/>
    </row>
    <row r="1137" spans="1:17" s="28" customFormat="1" x14ac:dyDescent="0.25">
      <c r="A1137" s="53"/>
      <c r="B1137" s="58"/>
      <c r="C1137" s="58"/>
      <c r="D1137" s="35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35"/>
      <c r="Q1137" s="187"/>
    </row>
    <row r="1138" spans="1:17" s="28" customFormat="1" x14ac:dyDescent="0.25">
      <c r="A1138" s="53"/>
      <c r="B1138" s="58"/>
      <c r="C1138" s="58"/>
      <c r="D1138" s="35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35"/>
      <c r="Q1138" s="187"/>
    </row>
    <row r="1139" spans="1:17" s="28" customFormat="1" x14ac:dyDescent="0.25">
      <c r="A1139" s="53"/>
      <c r="B1139" s="58"/>
      <c r="C1139" s="58"/>
      <c r="D1139" s="35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35"/>
      <c r="Q1139" s="187"/>
    </row>
    <row r="1140" spans="1:17" s="28" customFormat="1" x14ac:dyDescent="0.25">
      <c r="A1140" s="53"/>
      <c r="B1140" s="58"/>
      <c r="C1140" s="58"/>
      <c r="D1140" s="35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35"/>
      <c r="Q1140" s="187"/>
    </row>
    <row r="1141" spans="1:17" s="28" customFormat="1" x14ac:dyDescent="0.25">
      <c r="A1141" s="53"/>
      <c r="B1141" s="58"/>
      <c r="C1141" s="58"/>
      <c r="D1141" s="35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35"/>
      <c r="Q1141" s="187"/>
    </row>
    <row r="1142" spans="1:17" s="28" customFormat="1" x14ac:dyDescent="0.25">
      <c r="A1142" s="53"/>
      <c r="B1142" s="58"/>
      <c r="C1142" s="58"/>
      <c r="D1142" s="35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35"/>
      <c r="Q1142" s="187"/>
    </row>
    <row r="1143" spans="1:17" s="28" customFormat="1" x14ac:dyDescent="0.25">
      <c r="A1143" s="53"/>
      <c r="B1143" s="58"/>
      <c r="C1143" s="58"/>
      <c r="D1143" s="35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35"/>
      <c r="Q1143" s="187"/>
    </row>
    <row r="1144" spans="1:17" s="28" customFormat="1" x14ac:dyDescent="0.25">
      <c r="A1144" s="53"/>
      <c r="B1144" s="58"/>
      <c r="C1144" s="58"/>
      <c r="D1144" s="35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35"/>
      <c r="Q1144" s="187"/>
    </row>
    <row r="1145" spans="1:17" s="28" customFormat="1" x14ac:dyDescent="0.25">
      <c r="A1145" s="53"/>
      <c r="B1145" s="58"/>
      <c r="C1145" s="58"/>
      <c r="D1145" s="35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35"/>
      <c r="Q1145" s="187"/>
    </row>
    <row r="1146" spans="1:17" s="28" customFormat="1" x14ac:dyDescent="0.25">
      <c r="A1146" s="53"/>
      <c r="B1146" s="58"/>
      <c r="C1146" s="58"/>
      <c r="D1146" s="35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35"/>
      <c r="Q1146" s="187"/>
    </row>
    <row r="1147" spans="1:17" s="28" customFormat="1" x14ac:dyDescent="0.25">
      <c r="A1147" s="53"/>
      <c r="B1147" s="58"/>
      <c r="C1147" s="58"/>
      <c r="D1147" s="35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35"/>
      <c r="Q1147" s="187"/>
    </row>
    <row r="1148" spans="1:17" s="28" customFormat="1" x14ac:dyDescent="0.25">
      <c r="A1148" s="53"/>
      <c r="B1148" s="58"/>
      <c r="C1148" s="58"/>
      <c r="D1148" s="35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35"/>
      <c r="Q1148" s="187"/>
    </row>
    <row r="1149" spans="1:17" s="28" customFormat="1" x14ac:dyDescent="0.25">
      <c r="A1149" s="53"/>
      <c r="B1149" s="58"/>
      <c r="C1149" s="58"/>
      <c r="D1149" s="35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35"/>
      <c r="Q1149" s="187"/>
    </row>
    <row r="1150" spans="1:17" s="28" customFormat="1" x14ac:dyDescent="0.25">
      <c r="A1150" s="53"/>
      <c r="B1150" s="58"/>
      <c r="C1150" s="58"/>
      <c r="D1150" s="35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35"/>
      <c r="Q1150" s="187"/>
    </row>
    <row r="1151" spans="1:17" s="28" customFormat="1" x14ac:dyDescent="0.25">
      <c r="A1151" s="53"/>
      <c r="B1151" s="58"/>
      <c r="C1151" s="58"/>
      <c r="D1151" s="35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35"/>
      <c r="Q1151" s="187"/>
    </row>
    <row r="1152" spans="1:17" s="28" customFormat="1" x14ac:dyDescent="0.25">
      <c r="A1152" s="53"/>
      <c r="B1152" s="58"/>
      <c r="C1152" s="58"/>
      <c r="D1152" s="35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35"/>
      <c r="Q1152" s="187"/>
    </row>
    <row r="1153" spans="1:17" s="28" customFormat="1" x14ac:dyDescent="0.25">
      <c r="A1153" s="53"/>
      <c r="B1153" s="58"/>
      <c r="C1153" s="58"/>
      <c r="D1153" s="35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35"/>
      <c r="Q1153" s="187"/>
    </row>
    <row r="1154" spans="1:17" s="28" customFormat="1" x14ac:dyDescent="0.25">
      <c r="A1154" s="53"/>
      <c r="B1154" s="58"/>
      <c r="C1154" s="58"/>
      <c r="D1154" s="35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35"/>
      <c r="Q1154" s="187"/>
    </row>
    <row r="1155" spans="1:17" s="28" customFormat="1" x14ac:dyDescent="0.25">
      <c r="A1155" s="53"/>
      <c r="B1155" s="58"/>
      <c r="C1155" s="58"/>
      <c r="D1155" s="35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35"/>
      <c r="Q1155" s="187"/>
    </row>
    <row r="1156" spans="1:17" s="28" customFormat="1" x14ac:dyDescent="0.25">
      <c r="A1156" s="53"/>
      <c r="B1156" s="58"/>
      <c r="C1156" s="58"/>
      <c r="D1156" s="35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35"/>
      <c r="Q1156" s="187"/>
    </row>
    <row r="1157" spans="1:17" s="28" customFormat="1" x14ac:dyDescent="0.25">
      <c r="A1157" s="53"/>
      <c r="B1157" s="58"/>
      <c r="C1157" s="58"/>
      <c r="D1157" s="35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35"/>
      <c r="Q1157" s="187"/>
    </row>
    <row r="1158" spans="1:17" s="28" customFormat="1" x14ac:dyDescent="0.25">
      <c r="A1158" s="53"/>
      <c r="B1158" s="58"/>
      <c r="C1158" s="58"/>
      <c r="D1158" s="35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35"/>
      <c r="Q1158" s="187"/>
    </row>
    <row r="1159" spans="1:17" s="28" customFormat="1" x14ac:dyDescent="0.25">
      <c r="A1159" s="53"/>
      <c r="B1159" s="58"/>
      <c r="C1159" s="58"/>
      <c r="D1159" s="35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35"/>
      <c r="Q1159" s="187"/>
    </row>
    <row r="1160" spans="1:17" s="28" customFormat="1" x14ac:dyDescent="0.25">
      <c r="A1160" s="53"/>
      <c r="B1160" s="58"/>
      <c r="C1160" s="58"/>
      <c r="D1160" s="35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35"/>
      <c r="Q1160" s="187"/>
    </row>
    <row r="1161" spans="1:17" s="28" customFormat="1" x14ac:dyDescent="0.25">
      <c r="A1161" s="53"/>
      <c r="B1161" s="58"/>
      <c r="C1161" s="58"/>
      <c r="D1161" s="35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35"/>
      <c r="Q1161" s="187"/>
    </row>
    <row r="1162" spans="1:17" s="28" customFormat="1" x14ac:dyDescent="0.25">
      <c r="A1162" s="53"/>
      <c r="B1162" s="58"/>
      <c r="C1162" s="58"/>
      <c r="D1162" s="35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35"/>
      <c r="Q1162" s="187"/>
    </row>
    <row r="1163" spans="1:17" s="28" customFormat="1" x14ac:dyDescent="0.25">
      <c r="A1163" s="53"/>
      <c r="B1163" s="58"/>
      <c r="C1163" s="58"/>
      <c r="D1163" s="35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35"/>
      <c r="Q1163" s="187"/>
    </row>
    <row r="1164" spans="1:17" s="28" customFormat="1" x14ac:dyDescent="0.25">
      <c r="A1164" s="53"/>
      <c r="B1164" s="58"/>
      <c r="C1164" s="58"/>
      <c r="D1164" s="35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35"/>
      <c r="Q1164" s="187"/>
    </row>
    <row r="1165" spans="1:17" s="28" customFormat="1" x14ac:dyDescent="0.25">
      <c r="A1165" s="53"/>
      <c r="B1165" s="58"/>
      <c r="C1165" s="58"/>
      <c r="D1165" s="35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35"/>
      <c r="Q1165" s="187"/>
    </row>
    <row r="1166" spans="1:17" s="28" customFormat="1" x14ac:dyDescent="0.25">
      <c r="A1166" s="53"/>
      <c r="B1166" s="58"/>
      <c r="C1166" s="58"/>
      <c r="D1166" s="35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35"/>
      <c r="Q1166" s="187"/>
    </row>
    <row r="1167" spans="1:17" s="28" customFormat="1" x14ac:dyDescent="0.25">
      <c r="A1167" s="53"/>
      <c r="B1167" s="58"/>
      <c r="C1167" s="58"/>
      <c r="D1167" s="35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35"/>
      <c r="Q1167" s="187"/>
    </row>
    <row r="1168" spans="1:17" s="28" customFormat="1" x14ac:dyDescent="0.25">
      <c r="A1168" s="53"/>
      <c r="B1168" s="58"/>
      <c r="C1168" s="58"/>
      <c r="D1168" s="35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35"/>
      <c r="Q1168" s="187"/>
    </row>
    <row r="1169" spans="1:17" s="28" customFormat="1" x14ac:dyDescent="0.25">
      <c r="A1169" s="53"/>
      <c r="B1169" s="58"/>
      <c r="C1169" s="58"/>
      <c r="D1169" s="35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35"/>
      <c r="Q1169" s="187"/>
    </row>
    <row r="1170" spans="1:17" s="28" customFormat="1" x14ac:dyDescent="0.25">
      <c r="A1170" s="53"/>
      <c r="B1170" s="58"/>
      <c r="C1170" s="58"/>
      <c r="D1170" s="35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35"/>
      <c r="Q1170" s="187"/>
    </row>
    <row r="1171" spans="1:17" s="28" customFormat="1" x14ac:dyDescent="0.25">
      <c r="A1171" s="53"/>
      <c r="B1171" s="58"/>
      <c r="C1171" s="58"/>
      <c r="D1171" s="35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35"/>
      <c r="Q1171" s="187"/>
    </row>
    <row r="1172" spans="1:17" s="28" customFormat="1" x14ac:dyDescent="0.25">
      <c r="A1172" s="53"/>
      <c r="B1172" s="58"/>
      <c r="C1172" s="58"/>
      <c r="D1172" s="35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35"/>
      <c r="Q1172" s="187"/>
    </row>
    <row r="1173" spans="1:17" s="28" customFormat="1" x14ac:dyDescent="0.25">
      <c r="A1173" s="53"/>
      <c r="B1173" s="58"/>
      <c r="C1173" s="58"/>
      <c r="D1173" s="35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35"/>
      <c r="Q1173" s="187"/>
    </row>
    <row r="1174" spans="1:17" s="28" customFormat="1" x14ac:dyDescent="0.25">
      <c r="A1174" s="53"/>
      <c r="B1174" s="58"/>
      <c r="C1174" s="58"/>
      <c r="D1174" s="35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35"/>
      <c r="Q1174" s="187"/>
    </row>
    <row r="1175" spans="1:17" s="28" customFormat="1" x14ac:dyDescent="0.25">
      <c r="A1175" s="53"/>
      <c r="B1175" s="58"/>
      <c r="C1175" s="58"/>
      <c r="D1175" s="35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35"/>
      <c r="Q1175" s="187"/>
    </row>
    <row r="1176" spans="1:17" s="28" customFormat="1" x14ac:dyDescent="0.25">
      <c r="A1176" s="53"/>
      <c r="B1176" s="58"/>
      <c r="C1176" s="58"/>
      <c r="D1176" s="35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35"/>
      <c r="Q1176" s="187"/>
    </row>
    <row r="1177" spans="1:17" s="28" customFormat="1" x14ac:dyDescent="0.25">
      <c r="A1177" s="53"/>
      <c r="B1177" s="58"/>
      <c r="C1177" s="58"/>
      <c r="D1177" s="35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35"/>
      <c r="Q1177" s="187"/>
    </row>
    <row r="1178" spans="1:17" s="28" customFormat="1" x14ac:dyDescent="0.25">
      <c r="A1178" s="53"/>
      <c r="B1178" s="58"/>
      <c r="C1178" s="58"/>
      <c r="D1178" s="35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35"/>
      <c r="Q1178" s="187"/>
    </row>
    <row r="1179" spans="1:17" s="28" customFormat="1" x14ac:dyDescent="0.25">
      <c r="A1179" s="53"/>
      <c r="B1179" s="58"/>
      <c r="C1179" s="58"/>
      <c r="D1179" s="35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35"/>
      <c r="Q1179" s="187"/>
    </row>
    <row r="1180" spans="1:17" s="28" customFormat="1" x14ac:dyDescent="0.25">
      <c r="A1180" s="53"/>
      <c r="B1180" s="58"/>
      <c r="C1180" s="58"/>
      <c r="D1180" s="35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35"/>
      <c r="Q1180" s="187"/>
    </row>
    <row r="1181" spans="1:17" s="28" customFormat="1" x14ac:dyDescent="0.25">
      <c r="A1181" s="53"/>
      <c r="B1181" s="58"/>
      <c r="C1181" s="58"/>
      <c r="D1181" s="35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35"/>
      <c r="Q1181" s="187"/>
    </row>
    <row r="1182" spans="1:17" s="28" customFormat="1" x14ac:dyDescent="0.25">
      <c r="A1182" s="53"/>
      <c r="B1182" s="58"/>
      <c r="C1182" s="58"/>
      <c r="D1182" s="35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35"/>
      <c r="Q1182" s="187"/>
    </row>
    <row r="1183" spans="1:17" s="28" customFormat="1" x14ac:dyDescent="0.25">
      <c r="A1183" s="53"/>
      <c r="B1183" s="58"/>
      <c r="C1183" s="58"/>
      <c r="D1183" s="35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35"/>
      <c r="Q1183" s="187"/>
    </row>
    <row r="1184" spans="1:17" s="28" customFormat="1" x14ac:dyDescent="0.25">
      <c r="A1184" s="53"/>
      <c r="B1184" s="58"/>
      <c r="C1184" s="58"/>
      <c r="D1184" s="35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35"/>
      <c r="Q1184" s="187"/>
    </row>
    <row r="1185" spans="1:17" s="28" customFormat="1" x14ac:dyDescent="0.25">
      <c r="A1185" s="53"/>
      <c r="B1185" s="58"/>
      <c r="C1185" s="58"/>
      <c r="D1185" s="35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35"/>
      <c r="Q1185" s="187"/>
    </row>
    <row r="1186" spans="1:17" s="28" customFormat="1" x14ac:dyDescent="0.25">
      <c r="A1186" s="53"/>
      <c r="B1186" s="58"/>
      <c r="C1186" s="58"/>
      <c r="D1186" s="35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35"/>
      <c r="Q1186" s="187"/>
    </row>
    <row r="1187" spans="1:17" s="28" customFormat="1" x14ac:dyDescent="0.25">
      <c r="A1187" s="53"/>
      <c r="B1187" s="58"/>
      <c r="C1187" s="58"/>
      <c r="D1187" s="35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35"/>
      <c r="Q1187" s="187"/>
    </row>
    <row r="1188" spans="1:17" s="28" customFormat="1" x14ac:dyDescent="0.25">
      <c r="A1188" s="53"/>
      <c r="B1188" s="58"/>
      <c r="C1188" s="58"/>
      <c r="D1188" s="35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35"/>
      <c r="Q1188" s="187"/>
    </row>
    <row r="1189" spans="1:17" s="28" customFormat="1" x14ac:dyDescent="0.25">
      <c r="A1189" s="53"/>
      <c r="B1189" s="58"/>
      <c r="C1189" s="58"/>
      <c r="D1189" s="35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35"/>
      <c r="Q1189" s="187"/>
    </row>
    <row r="1190" spans="1:17" s="28" customFormat="1" x14ac:dyDescent="0.25">
      <c r="A1190" s="53"/>
      <c r="B1190" s="58"/>
      <c r="C1190" s="58"/>
      <c r="D1190" s="35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35"/>
      <c r="Q1190" s="187"/>
    </row>
    <row r="1191" spans="1:17" s="28" customFormat="1" x14ac:dyDescent="0.25">
      <c r="A1191" s="53"/>
      <c r="B1191" s="58"/>
      <c r="C1191" s="58"/>
      <c r="D1191" s="35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35"/>
      <c r="Q1191" s="187"/>
    </row>
    <row r="1192" spans="1:17" s="28" customFormat="1" x14ac:dyDescent="0.25">
      <c r="A1192" s="53"/>
      <c r="B1192" s="58"/>
      <c r="C1192" s="58"/>
      <c r="D1192" s="35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35"/>
      <c r="Q1192" s="187"/>
    </row>
    <row r="1193" spans="1:17" s="28" customFormat="1" x14ac:dyDescent="0.25">
      <c r="A1193" s="53"/>
      <c r="B1193" s="58"/>
      <c r="C1193" s="58"/>
      <c r="D1193" s="35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35"/>
      <c r="Q1193" s="187"/>
    </row>
    <row r="1194" spans="1:17" s="28" customFormat="1" x14ac:dyDescent="0.25">
      <c r="A1194" s="53"/>
      <c r="B1194" s="58"/>
      <c r="C1194" s="58"/>
      <c r="D1194" s="35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35"/>
      <c r="Q1194" s="187"/>
    </row>
    <row r="1195" spans="1:17" s="28" customFormat="1" x14ac:dyDescent="0.25">
      <c r="A1195" s="53"/>
      <c r="B1195" s="58"/>
      <c r="C1195" s="58"/>
      <c r="D1195" s="35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35"/>
      <c r="Q1195" s="187"/>
    </row>
    <row r="1196" spans="1:17" s="28" customFormat="1" x14ac:dyDescent="0.25">
      <c r="A1196" s="53"/>
      <c r="B1196" s="58"/>
      <c r="C1196" s="58"/>
      <c r="D1196" s="35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35"/>
      <c r="Q1196" s="187"/>
    </row>
    <row r="1197" spans="1:17" s="28" customFormat="1" x14ac:dyDescent="0.25">
      <c r="A1197" s="53"/>
      <c r="B1197" s="58"/>
      <c r="C1197" s="58"/>
      <c r="D1197" s="35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35"/>
      <c r="Q1197" s="187"/>
    </row>
    <row r="1198" spans="1:17" s="28" customFormat="1" x14ac:dyDescent="0.25">
      <c r="A1198" s="53"/>
      <c r="B1198" s="58"/>
      <c r="C1198" s="58"/>
      <c r="D1198" s="35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35"/>
      <c r="Q1198" s="187"/>
    </row>
    <row r="1199" spans="1:17" s="28" customFormat="1" x14ac:dyDescent="0.25">
      <c r="A1199" s="53"/>
      <c r="B1199" s="58"/>
      <c r="C1199" s="58"/>
      <c r="D1199" s="35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35"/>
      <c r="Q1199" s="187"/>
    </row>
    <row r="1200" spans="1:17" s="28" customFormat="1" x14ac:dyDescent="0.25">
      <c r="A1200" s="53"/>
      <c r="B1200" s="58"/>
      <c r="C1200" s="58"/>
      <c r="D1200" s="35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35"/>
      <c r="Q1200" s="187"/>
    </row>
    <row r="1201" spans="1:17" s="28" customFormat="1" x14ac:dyDescent="0.25">
      <c r="A1201" s="53"/>
      <c r="B1201" s="58"/>
      <c r="C1201" s="58"/>
      <c r="D1201" s="35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35"/>
      <c r="Q1201" s="187"/>
    </row>
    <row r="1202" spans="1:17" s="28" customFormat="1" x14ac:dyDescent="0.25">
      <c r="A1202" s="53"/>
      <c r="B1202" s="58"/>
      <c r="C1202" s="58"/>
      <c r="D1202" s="35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35"/>
      <c r="Q1202" s="187"/>
    </row>
    <row r="1203" spans="1:17" s="28" customFormat="1" x14ac:dyDescent="0.25">
      <c r="A1203" s="53"/>
      <c r="B1203" s="58"/>
      <c r="C1203" s="58"/>
      <c r="D1203" s="35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35"/>
      <c r="Q1203" s="187"/>
    </row>
    <row r="1204" spans="1:17" s="28" customFormat="1" x14ac:dyDescent="0.25">
      <c r="A1204" s="53"/>
      <c r="B1204" s="58"/>
      <c r="C1204" s="58"/>
      <c r="D1204" s="35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35"/>
      <c r="Q1204" s="187"/>
    </row>
    <row r="1205" spans="1:17" s="28" customFormat="1" x14ac:dyDescent="0.25">
      <c r="A1205" s="53"/>
      <c r="B1205" s="58"/>
      <c r="C1205" s="58"/>
      <c r="D1205" s="35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35"/>
      <c r="Q1205" s="187"/>
    </row>
    <row r="1206" spans="1:17" s="28" customFormat="1" x14ac:dyDescent="0.25">
      <c r="A1206" s="53"/>
      <c r="B1206" s="58"/>
      <c r="C1206" s="58"/>
      <c r="D1206" s="35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35"/>
      <c r="Q1206" s="187"/>
    </row>
    <row r="1207" spans="1:17" s="28" customFormat="1" x14ac:dyDescent="0.25">
      <c r="A1207" s="53"/>
      <c r="B1207" s="58"/>
      <c r="C1207" s="58"/>
      <c r="D1207" s="35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35"/>
      <c r="Q1207" s="187"/>
    </row>
    <row r="1208" spans="1:17" s="28" customFormat="1" x14ac:dyDescent="0.25">
      <c r="A1208" s="53"/>
      <c r="B1208" s="58"/>
      <c r="C1208" s="58"/>
      <c r="D1208" s="35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35"/>
      <c r="Q1208" s="187"/>
    </row>
    <row r="1209" spans="1:17" s="28" customFormat="1" x14ac:dyDescent="0.25">
      <c r="A1209" s="53"/>
      <c r="B1209" s="58"/>
      <c r="C1209" s="58"/>
      <c r="D1209" s="35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35"/>
      <c r="Q1209" s="187"/>
    </row>
    <row r="1210" spans="1:17" s="28" customFormat="1" x14ac:dyDescent="0.25">
      <c r="A1210" s="53"/>
      <c r="B1210" s="58"/>
      <c r="C1210" s="58"/>
      <c r="D1210" s="35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35"/>
      <c r="Q1210" s="187"/>
    </row>
    <row r="1211" spans="1:17" s="28" customFormat="1" x14ac:dyDescent="0.25">
      <c r="A1211" s="53"/>
      <c r="B1211" s="58"/>
      <c r="C1211" s="58"/>
      <c r="D1211" s="35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35"/>
      <c r="Q1211" s="187"/>
    </row>
    <row r="1212" spans="1:17" s="28" customFormat="1" x14ac:dyDescent="0.25">
      <c r="A1212" s="53"/>
      <c r="B1212" s="58"/>
      <c r="C1212" s="58"/>
      <c r="D1212" s="35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35"/>
      <c r="Q1212" s="187"/>
    </row>
    <row r="1213" spans="1:17" s="28" customFormat="1" x14ac:dyDescent="0.25">
      <c r="A1213" s="53"/>
      <c r="B1213" s="58"/>
      <c r="C1213" s="58"/>
      <c r="D1213" s="35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35"/>
      <c r="Q1213" s="187"/>
    </row>
    <row r="1214" spans="1:17" s="28" customFormat="1" x14ac:dyDescent="0.25">
      <c r="A1214" s="53"/>
      <c r="B1214" s="58"/>
      <c r="C1214" s="58"/>
      <c r="D1214" s="35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35"/>
      <c r="Q1214" s="187"/>
    </row>
    <row r="1215" spans="1:17" s="28" customFormat="1" x14ac:dyDescent="0.25">
      <c r="A1215" s="53"/>
      <c r="B1215" s="58"/>
      <c r="C1215" s="58"/>
      <c r="D1215" s="35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35"/>
      <c r="Q1215" s="187"/>
    </row>
    <row r="1216" spans="1:17" s="28" customFormat="1" x14ac:dyDescent="0.25">
      <c r="A1216" s="53"/>
      <c r="B1216" s="58"/>
      <c r="C1216" s="58"/>
      <c r="D1216" s="35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35"/>
      <c r="Q1216" s="187"/>
    </row>
    <row r="1217" spans="1:17" s="28" customFormat="1" x14ac:dyDescent="0.25">
      <c r="A1217" s="53"/>
      <c r="B1217" s="58"/>
      <c r="C1217" s="58"/>
      <c r="D1217" s="35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35"/>
      <c r="Q1217" s="187"/>
    </row>
    <row r="1218" spans="1:17" s="28" customFormat="1" x14ac:dyDescent="0.25">
      <c r="A1218" s="53"/>
      <c r="B1218" s="58"/>
      <c r="C1218" s="58"/>
      <c r="D1218" s="35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35"/>
      <c r="Q1218" s="187"/>
    </row>
    <row r="1219" spans="1:17" s="28" customFormat="1" x14ac:dyDescent="0.25">
      <c r="A1219" s="53"/>
      <c r="B1219" s="58"/>
      <c r="C1219" s="58"/>
      <c r="D1219" s="35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35"/>
      <c r="Q1219" s="187"/>
    </row>
    <row r="1220" spans="1:17" s="28" customFormat="1" x14ac:dyDescent="0.25">
      <c r="A1220" s="53"/>
      <c r="B1220" s="58"/>
      <c r="C1220" s="58"/>
      <c r="D1220" s="35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35"/>
      <c r="Q1220" s="187"/>
    </row>
    <row r="1221" spans="1:17" s="28" customFormat="1" x14ac:dyDescent="0.25">
      <c r="A1221" s="53"/>
      <c r="B1221" s="58"/>
      <c r="C1221" s="58"/>
      <c r="D1221" s="35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35"/>
      <c r="Q1221" s="187"/>
    </row>
    <row r="1222" spans="1:17" s="28" customFormat="1" x14ac:dyDescent="0.25">
      <c r="A1222" s="53"/>
      <c r="B1222" s="58"/>
      <c r="C1222" s="58"/>
      <c r="D1222" s="35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35"/>
      <c r="Q1222" s="187"/>
    </row>
    <row r="1223" spans="1:17" s="28" customFormat="1" x14ac:dyDescent="0.25">
      <c r="A1223" s="53"/>
      <c r="B1223" s="58"/>
      <c r="C1223" s="58"/>
      <c r="D1223" s="35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35"/>
      <c r="Q1223" s="187"/>
    </row>
    <row r="1224" spans="1:17" s="28" customFormat="1" x14ac:dyDescent="0.25">
      <c r="A1224" s="53"/>
      <c r="B1224" s="58"/>
      <c r="C1224" s="58"/>
      <c r="D1224" s="35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35"/>
      <c r="Q1224" s="187"/>
    </row>
    <row r="1225" spans="1:17" s="28" customFormat="1" x14ac:dyDescent="0.25">
      <c r="A1225" s="53"/>
      <c r="B1225" s="58"/>
      <c r="C1225" s="58"/>
      <c r="D1225" s="35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35"/>
      <c r="Q1225" s="187"/>
    </row>
    <row r="1226" spans="1:17" s="28" customFormat="1" x14ac:dyDescent="0.25">
      <c r="A1226" s="53"/>
      <c r="B1226" s="58"/>
      <c r="C1226" s="58"/>
      <c r="D1226" s="35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35"/>
      <c r="Q1226" s="187"/>
    </row>
    <row r="1227" spans="1:17" s="28" customFormat="1" x14ac:dyDescent="0.25">
      <c r="A1227" s="53"/>
      <c r="B1227" s="58"/>
      <c r="C1227" s="58"/>
      <c r="D1227" s="35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35"/>
      <c r="Q1227" s="187"/>
    </row>
    <row r="1228" spans="1:17" s="28" customFormat="1" x14ac:dyDescent="0.25">
      <c r="A1228" s="53"/>
      <c r="B1228" s="58"/>
      <c r="C1228" s="58"/>
      <c r="D1228" s="35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35"/>
      <c r="Q1228" s="187"/>
    </row>
    <row r="1229" spans="1:17" s="28" customFormat="1" x14ac:dyDescent="0.25">
      <c r="A1229" s="53"/>
      <c r="B1229" s="58"/>
      <c r="C1229" s="58"/>
      <c r="D1229" s="35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35"/>
      <c r="Q1229" s="187"/>
    </row>
    <row r="1230" spans="1:17" s="28" customFormat="1" x14ac:dyDescent="0.25">
      <c r="A1230" s="53"/>
      <c r="B1230" s="58"/>
      <c r="C1230" s="58"/>
      <c r="D1230" s="35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35"/>
      <c r="Q1230" s="187"/>
    </row>
    <row r="1231" spans="1:17" s="28" customFormat="1" x14ac:dyDescent="0.25">
      <c r="A1231" s="53"/>
      <c r="B1231" s="58"/>
      <c r="C1231" s="58"/>
      <c r="D1231" s="35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35"/>
      <c r="Q1231" s="187"/>
    </row>
    <row r="1232" spans="1:17" s="28" customFormat="1" x14ac:dyDescent="0.25">
      <c r="A1232" s="53"/>
      <c r="B1232" s="58"/>
      <c r="C1232" s="58"/>
      <c r="D1232" s="35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35"/>
      <c r="Q1232" s="187"/>
    </row>
    <row r="1233" spans="1:17" s="28" customFormat="1" x14ac:dyDescent="0.25">
      <c r="A1233" s="53"/>
      <c r="B1233" s="58"/>
      <c r="C1233" s="58"/>
      <c r="D1233" s="35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35"/>
      <c r="Q1233" s="187"/>
    </row>
    <row r="1234" spans="1:17" s="28" customFormat="1" x14ac:dyDescent="0.25">
      <c r="A1234" s="53"/>
      <c r="B1234" s="58"/>
      <c r="C1234" s="58"/>
      <c r="D1234" s="35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35"/>
      <c r="Q1234" s="187"/>
    </row>
    <row r="1235" spans="1:17" s="28" customFormat="1" x14ac:dyDescent="0.25">
      <c r="A1235" s="53"/>
      <c r="B1235" s="58"/>
      <c r="C1235" s="58"/>
      <c r="D1235" s="35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35"/>
      <c r="Q1235" s="187"/>
    </row>
    <row r="1236" spans="1:17" s="28" customFormat="1" x14ac:dyDescent="0.25">
      <c r="A1236" s="53"/>
      <c r="B1236" s="58"/>
      <c r="C1236" s="58"/>
      <c r="D1236" s="35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35"/>
      <c r="Q1236" s="187"/>
    </row>
    <row r="1237" spans="1:17" s="28" customFormat="1" x14ac:dyDescent="0.25">
      <c r="A1237" s="53"/>
      <c r="B1237" s="58"/>
      <c r="C1237" s="58"/>
      <c r="D1237" s="35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35"/>
      <c r="Q1237" s="187"/>
    </row>
    <row r="1238" spans="1:17" s="28" customFormat="1" x14ac:dyDescent="0.25">
      <c r="A1238" s="53"/>
      <c r="B1238" s="58"/>
      <c r="C1238" s="58"/>
      <c r="D1238" s="35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35"/>
      <c r="Q1238" s="187"/>
    </row>
    <row r="1239" spans="1:17" s="28" customFormat="1" x14ac:dyDescent="0.25">
      <c r="A1239" s="53"/>
      <c r="B1239" s="58"/>
      <c r="C1239" s="58"/>
      <c r="D1239" s="35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35"/>
      <c r="Q1239" s="187"/>
    </row>
    <row r="1240" spans="1:17" s="28" customFormat="1" x14ac:dyDescent="0.25">
      <c r="A1240" s="53"/>
      <c r="B1240" s="58"/>
      <c r="C1240" s="58"/>
      <c r="D1240" s="35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35"/>
      <c r="Q1240" s="187"/>
    </row>
    <row r="1241" spans="1:17" s="28" customFormat="1" x14ac:dyDescent="0.25">
      <c r="A1241" s="53"/>
      <c r="B1241" s="58"/>
      <c r="C1241" s="58"/>
      <c r="D1241" s="35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35"/>
      <c r="Q1241" s="187"/>
    </row>
    <row r="1242" spans="1:17" s="28" customFormat="1" x14ac:dyDescent="0.25">
      <c r="A1242" s="53"/>
      <c r="B1242" s="58"/>
      <c r="C1242" s="58"/>
      <c r="D1242" s="35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35"/>
      <c r="Q1242" s="187"/>
    </row>
    <row r="1243" spans="1:17" s="28" customFormat="1" x14ac:dyDescent="0.25">
      <c r="A1243" s="53"/>
      <c r="B1243" s="58"/>
      <c r="C1243" s="58"/>
      <c r="D1243" s="35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35"/>
      <c r="Q1243" s="187"/>
    </row>
    <row r="1244" spans="1:17" s="28" customFormat="1" x14ac:dyDescent="0.25">
      <c r="A1244" s="53"/>
      <c r="B1244" s="58"/>
      <c r="C1244" s="58"/>
      <c r="D1244" s="35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35"/>
      <c r="Q1244" s="187"/>
    </row>
    <row r="1245" spans="1:17" s="28" customFormat="1" x14ac:dyDescent="0.25">
      <c r="A1245" s="53"/>
      <c r="B1245" s="58"/>
      <c r="C1245" s="58"/>
      <c r="D1245" s="35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35"/>
      <c r="Q1245" s="187"/>
    </row>
    <row r="1246" spans="1:17" s="28" customFormat="1" x14ac:dyDescent="0.25">
      <c r="A1246" s="53"/>
      <c r="B1246" s="58"/>
      <c r="C1246" s="58"/>
      <c r="D1246" s="35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35"/>
      <c r="Q1246" s="187"/>
    </row>
    <row r="1247" spans="1:17" s="28" customFormat="1" x14ac:dyDescent="0.25">
      <c r="A1247" s="53"/>
      <c r="B1247" s="58"/>
      <c r="C1247" s="58"/>
      <c r="D1247" s="35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35"/>
      <c r="Q1247" s="187"/>
    </row>
    <row r="1248" spans="1:17" s="28" customFormat="1" x14ac:dyDescent="0.25">
      <c r="A1248" s="53"/>
      <c r="B1248" s="58"/>
      <c r="C1248" s="58"/>
      <c r="D1248" s="35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35"/>
      <c r="Q1248" s="187"/>
    </row>
    <row r="1249" spans="1:17" s="28" customFormat="1" x14ac:dyDescent="0.25">
      <c r="A1249" s="53"/>
      <c r="B1249" s="58"/>
      <c r="C1249" s="58"/>
      <c r="D1249" s="35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35"/>
      <c r="Q1249" s="187"/>
    </row>
    <row r="1250" spans="1:17" s="28" customFormat="1" x14ac:dyDescent="0.25">
      <c r="A1250" s="53"/>
      <c r="B1250" s="58"/>
      <c r="C1250" s="58"/>
      <c r="D1250" s="35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35"/>
      <c r="Q1250" s="187"/>
    </row>
    <row r="1251" spans="1:17" s="28" customFormat="1" x14ac:dyDescent="0.25">
      <c r="A1251" s="53"/>
      <c r="B1251" s="58"/>
      <c r="C1251" s="58"/>
      <c r="D1251" s="35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35"/>
      <c r="Q1251" s="187"/>
    </row>
    <row r="1252" spans="1:17" s="28" customFormat="1" x14ac:dyDescent="0.25">
      <c r="A1252" s="53"/>
      <c r="B1252" s="58"/>
      <c r="C1252" s="58"/>
      <c r="D1252" s="35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7"/>
      <c r="P1252" s="135"/>
      <c r="Q1252" s="187"/>
    </row>
    <row r="1253" spans="1:17" s="28" customFormat="1" x14ac:dyDescent="0.25">
      <c r="A1253" s="53"/>
      <c r="B1253" s="58"/>
      <c r="C1253" s="58"/>
      <c r="D1253" s="35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35"/>
      <c r="Q1253" s="187"/>
    </row>
    <row r="1254" spans="1:17" s="28" customFormat="1" x14ac:dyDescent="0.25">
      <c r="A1254" s="53"/>
      <c r="B1254" s="58"/>
      <c r="C1254" s="58"/>
      <c r="D1254" s="35"/>
      <c r="E1254" s="117"/>
      <c r="F1254" s="117"/>
      <c r="G1254" s="117"/>
      <c r="H1254" s="117"/>
      <c r="I1254" s="117"/>
      <c r="J1254" s="117"/>
      <c r="K1254" s="117"/>
      <c r="L1254" s="117"/>
      <c r="M1254" s="117"/>
      <c r="N1254" s="117"/>
      <c r="O1254" s="117"/>
      <c r="P1254" s="135"/>
      <c r="Q1254" s="187"/>
    </row>
    <row r="1255" spans="1:17" s="28" customFormat="1" x14ac:dyDescent="0.25">
      <c r="A1255" s="53"/>
      <c r="B1255" s="58"/>
      <c r="C1255" s="58"/>
      <c r="D1255" s="35"/>
      <c r="E1255" s="117"/>
      <c r="F1255" s="117"/>
      <c r="G1255" s="117"/>
      <c r="H1255" s="117"/>
      <c r="I1255" s="117"/>
      <c r="J1255" s="117"/>
      <c r="K1255" s="117"/>
      <c r="L1255" s="117"/>
      <c r="M1255" s="117"/>
      <c r="N1255" s="117"/>
      <c r="O1255" s="117"/>
      <c r="P1255" s="135"/>
      <c r="Q1255" s="187"/>
    </row>
    <row r="1256" spans="1:17" s="28" customFormat="1" x14ac:dyDescent="0.25">
      <c r="A1256" s="53"/>
      <c r="B1256" s="58"/>
      <c r="C1256" s="58"/>
      <c r="D1256" s="35"/>
      <c r="E1256" s="117"/>
      <c r="F1256" s="117"/>
      <c r="G1256" s="117"/>
      <c r="H1256" s="117"/>
      <c r="I1256" s="117"/>
      <c r="J1256" s="117"/>
      <c r="K1256" s="117"/>
      <c r="L1256" s="117"/>
      <c r="M1256" s="117"/>
      <c r="N1256" s="117"/>
      <c r="O1256" s="117"/>
      <c r="P1256" s="135"/>
      <c r="Q1256" s="187"/>
    </row>
    <row r="1257" spans="1:17" s="28" customFormat="1" x14ac:dyDescent="0.25">
      <c r="A1257" s="53"/>
      <c r="B1257" s="58"/>
      <c r="C1257" s="58"/>
      <c r="D1257" s="35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35"/>
      <c r="Q1257" s="187"/>
    </row>
    <row r="1258" spans="1:17" s="28" customFormat="1" x14ac:dyDescent="0.25">
      <c r="A1258" s="53"/>
      <c r="B1258" s="58"/>
      <c r="C1258" s="58"/>
      <c r="D1258" s="35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35"/>
      <c r="Q1258" s="187"/>
    </row>
    <row r="1259" spans="1:17" s="28" customFormat="1" x14ac:dyDescent="0.25">
      <c r="A1259" s="53"/>
      <c r="B1259" s="58"/>
      <c r="C1259" s="58"/>
      <c r="D1259" s="35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35"/>
      <c r="Q1259" s="187"/>
    </row>
    <row r="1260" spans="1:17" s="28" customFormat="1" x14ac:dyDescent="0.25">
      <c r="A1260" s="53"/>
      <c r="B1260" s="58"/>
      <c r="C1260" s="58"/>
      <c r="D1260" s="35"/>
      <c r="E1260" s="117"/>
      <c r="F1260" s="117"/>
      <c r="G1260" s="117"/>
      <c r="H1260" s="117"/>
      <c r="I1260" s="117"/>
      <c r="J1260" s="117"/>
      <c r="K1260" s="117"/>
      <c r="L1260" s="117"/>
      <c r="M1260" s="117"/>
      <c r="N1260" s="117"/>
      <c r="O1260" s="117"/>
      <c r="P1260" s="135"/>
      <c r="Q1260" s="187"/>
    </row>
    <row r="1261" spans="1:17" s="28" customFormat="1" x14ac:dyDescent="0.25">
      <c r="A1261" s="53"/>
      <c r="B1261" s="58"/>
      <c r="C1261" s="58"/>
      <c r="D1261" s="35"/>
      <c r="E1261" s="117"/>
      <c r="F1261" s="117"/>
      <c r="G1261" s="117"/>
      <c r="H1261" s="117"/>
      <c r="I1261" s="117"/>
      <c r="J1261" s="117"/>
      <c r="K1261" s="117"/>
      <c r="L1261" s="117"/>
      <c r="M1261" s="117"/>
      <c r="N1261" s="117"/>
      <c r="O1261" s="117"/>
      <c r="P1261" s="135"/>
      <c r="Q1261" s="187"/>
    </row>
    <row r="1262" spans="1:17" s="28" customFormat="1" x14ac:dyDescent="0.25">
      <c r="A1262" s="53"/>
      <c r="B1262" s="58"/>
      <c r="C1262" s="58"/>
      <c r="D1262" s="35"/>
      <c r="E1262" s="117"/>
      <c r="F1262" s="117"/>
      <c r="G1262" s="117"/>
      <c r="H1262" s="117"/>
      <c r="I1262" s="117"/>
      <c r="J1262" s="117"/>
      <c r="K1262" s="117"/>
      <c r="L1262" s="117"/>
      <c r="M1262" s="117"/>
      <c r="N1262" s="117"/>
      <c r="O1262" s="117"/>
      <c r="P1262" s="135"/>
      <c r="Q1262" s="187"/>
    </row>
    <row r="1263" spans="1:17" s="28" customFormat="1" x14ac:dyDescent="0.25">
      <c r="A1263" s="53"/>
      <c r="B1263" s="58"/>
      <c r="C1263" s="58"/>
      <c r="D1263" s="35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  <c r="O1263" s="117"/>
      <c r="P1263" s="135"/>
      <c r="Q1263" s="187"/>
    </row>
    <row r="1264" spans="1:17" s="28" customFormat="1" x14ac:dyDescent="0.25">
      <c r="A1264" s="53"/>
      <c r="B1264" s="58"/>
      <c r="C1264" s="58"/>
      <c r="D1264" s="35"/>
      <c r="E1264" s="117"/>
      <c r="F1264" s="117"/>
      <c r="G1264" s="117"/>
      <c r="H1264" s="117"/>
      <c r="I1264" s="117"/>
      <c r="J1264" s="117"/>
      <c r="K1264" s="117"/>
      <c r="L1264" s="117"/>
      <c r="M1264" s="117"/>
      <c r="N1264" s="117"/>
      <c r="O1264" s="117"/>
      <c r="P1264" s="135"/>
      <c r="Q1264" s="187"/>
    </row>
    <row r="1265" spans="1:17" s="28" customFormat="1" x14ac:dyDescent="0.25">
      <c r="A1265" s="53"/>
      <c r="B1265" s="58"/>
      <c r="C1265" s="58"/>
      <c r="D1265" s="35"/>
      <c r="E1265" s="117"/>
      <c r="F1265" s="117"/>
      <c r="G1265" s="117"/>
      <c r="H1265" s="117"/>
      <c r="I1265" s="117"/>
      <c r="J1265" s="117"/>
      <c r="K1265" s="117"/>
      <c r="L1265" s="117"/>
      <c r="M1265" s="117"/>
      <c r="N1265" s="117"/>
      <c r="O1265" s="117"/>
      <c r="P1265" s="135"/>
      <c r="Q1265" s="187"/>
    </row>
    <row r="1266" spans="1:17" s="28" customFormat="1" x14ac:dyDescent="0.25">
      <c r="A1266" s="53"/>
      <c r="B1266" s="58"/>
      <c r="C1266" s="58"/>
      <c r="D1266" s="35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35"/>
      <c r="Q1266" s="187"/>
    </row>
    <row r="1267" spans="1:17" s="28" customFormat="1" x14ac:dyDescent="0.25">
      <c r="A1267" s="53"/>
      <c r="B1267" s="58"/>
      <c r="C1267" s="58"/>
      <c r="D1267" s="35"/>
      <c r="E1267" s="117"/>
      <c r="F1267" s="117"/>
      <c r="G1267" s="117"/>
      <c r="H1267" s="117"/>
      <c r="I1267" s="117"/>
      <c r="J1267" s="117"/>
      <c r="K1267" s="117"/>
      <c r="L1267" s="117"/>
      <c r="M1267" s="117"/>
      <c r="N1267" s="117"/>
      <c r="O1267" s="117"/>
      <c r="P1267" s="135"/>
      <c r="Q1267" s="187"/>
    </row>
    <row r="1268" spans="1:17" s="28" customFormat="1" x14ac:dyDescent="0.25">
      <c r="A1268" s="53"/>
      <c r="B1268" s="58"/>
      <c r="C1268" s="58"/>
      <c r="D1268" s="35"/>
      <c r="E1268" s="117"/>
      <c r="F1268" s="117"/>
      <c r="G1268" s="117"/>
      <c r="H1268" s="117"/>
      <c r="I1268" s="117"/>
      <c r="J1268" s="117"/>
      <c r="K1268" s="117"/>
      <c r="L1268" s="117"/>
      <c r="M1268" s="117"/>
      <c r="N1268" s="117"/>
      <c r="O1268" s="117"/>
      <c r="P1268" s="135"/>
      <c r="Q1268" s="187"/>
    </row>
    <row r="1269" spans="1:17" s="28" customFormat="1" x14ac:dyDescent="0.25">
      <c r="A1269" s="53"/>
      <c r="B1269" s="58"/>
      <c r="C1269" s="58"/>
      <c r="D1269" s="35"/>
      <c r="E1269" s="117"/>
      <c r="F1269" s="117"/>
      <c r="G1269" s="117"/>
      <c r="H1269" s="117"/>
      <c r="I1269" s="117"/>
      <c r="J1269" s="117"/>
      <c r="K1269" s="117"/>
      <c r="L1269" s="117"/>
      <c r="M1269" s="117"/>
      <c r="N1269" s="117"/>
      <c r="O1269" s="117"/>
      <c r="P1269" s="135"/>
      <c r="Q1269" s="187"/>
    </row>
    <row r="1270" spans="1:17" s="28" customFormat="1" x14ac:dyDescent="0.25">
      <c r="A1270" s="53"/>
      <c r="B1270" s="58"/>
      <c r="C1270" s="58"/>
      <c r="D1270" s="35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35"/>
      <c r="Q1270" s="187"/>
    </row>
    <row r="1271" spans="1:17" s="28" customFormat="1" x14ac:dyDescent="0.25">
      <c r="A1271" s="53"/>
      <c r="B1271" s="58"/>
      <c r="C1271" s="58"/>
      <c r="D1271" s="35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35"/>
      <c r="Q1271" s="187"/>
    </row>
    <row r="1272" spans="1:17" s="28" customFormat="1" x14ac:dyDescent="0.25">
      <c r="A1272" s="53"/>
      <c r="B1272" s="58"/>
      <c r="C1272" s="58"/>
      <c r="D1272" s="35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35"/>
      <c r="Q1272" s="187"/>
    </row>
    <row r="1273" spans="1:17" s="28" customFormat="1" x14ac:dyDescent="0.25">
      <c r="A1273" s="53"/>
      <c r="B1273" s="58"/>
      <c r="C1273" s="58"/>
      <c r="D1273" s="35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35"/>
      <c r="Q1273" s="187"/>
    </row>
    <row r="1274" spans="1:17" s="28" customFormat="1" x14ac:dyDescent="0.25">
      <c r="A1274" s="53"/>
      <c r="B1274" s="58"/>
      <c r="C1274" s="58"/>
      <c r="D1274" s="35"/>
      <c r="E1274" s="117"/>
      <c r="F1274" s="117"/>
      <c r="G1274" s="117"/>
      <c r="H1274" s="117"/>
      <c r="I1274" s="117"/>
      <c r="J1274" s="117"/>
      <c r="K1274" s="117"/>
      <c r="L1274" s="117"/>
      <c r="M1274" s="117"/>
      <c r="N1274" s="117"/>
      <c r="O1274" s="117"/>
      <c r="P1274" s="135"/>
      <c r="Q1274" s="187"/>
    </row>
    <row r="1275" spans="1:17" s="28" customFormat="1" x14ac:dyDescent="0.25">
      <c r="A1275" s="53"/>
      <c r="B1275" s="58"/>
      <c r="C1275" s="58"/>
      <c r="D1275" s="35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35"/>
      <c r="Q1275" s="187"/>
    </row>
    <row r="1276" spans="1:17" s="28" customFormat="1" x14ac:dyDescent="0.25">
      <c r="A1276" s="53"/>
      <c r="B1276" s="58"/>
      <c r="C1276" s="58"/>
      <c r="D1276" s="35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35"/>
      <c r="Q1276" s="187"/>
    </row>
    <row r="1277" spans="1:17" s="28" customFormat="1" x14ac:dyDescent="0.25">
      <c r="A1277" s="53"/>
      <c r="B1277" s="58"/>
      <c r="C1277" s="58"/>
      <c r="D1277" s="35"/>
      <c r="E1277" s="117"/>
      <c r="F1277" s="117"/>
      <c r="G1277" s="117"/>
      <c r="H1277" s="117"/>
      <c r="I1277" s="117"/>
      <c r="J1277" s="117"/>
      <c r="K1277" s="117"/>
      <c r="L1277" s="117"/>
      <c r="M1277" s="117"/>
      <c r="N1277" s="117"/>
      <c r="O1277" s="117"/>
      <c r="P1277" s="135"/>
      <c r="Q1277" s="187"/>
    </row>
    <row r="1278" spans="1:17" s="28" customFormat="1" x14ac:dyDescent="0.25">
      <c r="A1278" s="53"/>
      <c r="B1278" s="58"/>
      <c r="C1278" s="58"/>
      <c r="D1278" s="35"/>
      <c r="E1278" s="117"/>
      <c r="F1278" s="117"/>
      <c r="G1278" s="117"/>
      <c r="H1278" s="117"/>
      <c r="I1278" s="117"/>
      <c r="J1278" s="117"/>
      <c r="K1278" s="117"/>
      <c r="L1278" s="117"/>
      <c r="M1278" s="117"/>
      <c r="N1278" s="117"/>
      <c r="O1278" s="117"/>
      <c r="P1278" s="135"/>
      <c r="Q1278" s="187"/>
    </row>
    <row r="1279" spans="1:17" s="28" customFormat="1" x14ac:dyDescent="0.25">
      <c r="A1279" s="53"/>
      <c r="B1279" s="58"/>
      <c r="C1279" s="58"/>
      <c r="D1279" s="35"/>
      <c r="E1279" s="117"/>
      <c r="F1279" s="117"/>
      <c r="G1279" s="117"/>
      <c r="H1279" s="117"/>
      <c r="I1279" s="117"/>
      <c r="J1279" s="117"/>
      <c r="K1279" s="117"/>
      <c r="L1279" s="117"/>
      <c r="M1279" s="117"/>
      <c r="N1279" s="117"/>
      <c r="O1279" s="117"/>
      <c r="P1279" s="135"/>
      <c r="Q1279" s="187"/>
    </row>
    <row r="1280" spans="1:17" s="28" customFormat="1" x14ac:dyDescent="0.25">
      <c r="A1280" s="53"/>
      <c r="B1280" s="58"/>
      <c r="C1280" s="58"/>
      <c r="D1280" s="35"/>
      <c r="E1280" s="117"/>
      <c r="F1280" s="117"/>
      <c r="G1280" s="117"/>
      <c r="H1280" s="117"/>
      <c r="I1280" s="117"/>
      <c r="J1280" s="117"/>
      <c r="K1280" s="117"/>
      <c r="L1280" s="117"/>
      <c r="M1280" s="117"/>
      <c r="N1280" s="117"/>
      <c r="O1280" s="117"/>
      <c r="P1280" s="135"/>
      <c r="Q1280" s="187"/>
    </row>
    <row r="1281" spans="1:17" s="28" customFormat="1" x14ac:dyDescent="0.25">
      <c r="A1281" s="53"/>
      <c r="B1281" s="58"/>
      <c r="C1281" s="58"/>
      <c r="D1281" s="35"/>
      <c r="E1281" s="117"/>
      <c r="F1281" s="117"/>
      <c r="G1281" s="117"/>
      <c r="H1281" s="117"/>
      <c r="I1281" s="117"/>
      <c r="J1281" s="117"/>
      <c r="K1281" s="117"/>
      <c r="L1281" s="117"/>
      <c r="M1281" s="117"/>
      <c r="N1281" s="117"/>
      <c r="O1281" s="117"/>
      <c r="P1281" s="135"/>
      <c r="Q1281" s="187"/>
    </row>
    <row r="1282" spans="1:17" s="28" customFormat="1" x14ac:dyDescent="0.25">
      <c r="A1282" s="53"/>
      <c r="B1282" s="58"/>
      <c r="C1282" s="58"/>
      <c r="D1282" s="35"/>
      <c r="E1282" s="117"/>
      <c r="F1282" s="117"/>
      <c r="G1282" s="117"/>
      <c r="H1282" s="117"/>
      <c r="I1282" s="117"/>
      <c r="J1282" s="117"/>
      <c r="K1282" s="117"/>
      <c r="L1282" s="117"/>
      <c r="M1282" s="117"/>
      <c r="N1282" s="117"/>
      <c r="O1282" s="117"/>
      <c r="P1282" s="135"/>
      <c r="Q1282" s="187"/>
    </row>
    <row r="1283" spans="1:17" s="28" customFormat="1" x14ac:dyDescent="0.25">
      <c r="A1283" s="53"/>
      <c r="B1283" s="58"/>
      <c r="C1283" s="58"/>
      <c r="D1283" s="35"/>
      <c r="E1283" s="117"/>
      <c r="F1283" s="117"/>
      <c r="G1283" s="117"/>
      <c r="H1283" s="117"/>
      <c r="I1283" s="117"/>
      <c r="J1283" s="117"/>
      <c r="K1283" s="117"/>
      <c r="L1283" s="117"/>
      <c r="M1283" s="117"/>
      <c r="N1283" s="117"/>
      <c r="O1283" s="117"/>
      <c r="P1283" s="135"/>
      <c r="Q1283" s="187"/>
    </row>
    <row r="1284" spans="1:17" s="28" customFormat="1" x14ac:dyDescent="0.25">
      <c r="A1284" s="53"/>
      <c r="B1284" s="58"/>
      <c r="C1284" s="58"/>
      <c r="D1284" s="35"/>
      <c r="E1284" s="117"/>
      <c r="F1284" s="117"/>
      <c r="G1284" s="117"/>
      <c r="H1284" s="117"/>
      <c r="I1284" s="117"/>
      <c r="J1284" s="117"/>
      <c r="K1284" s="117"/>
      <c r="L1284" s="117"/>
      <c r="M1284" s="117"/>
      <c r="N1284" s="117"/>
      <c r="O1284" s="117"/>
      <c r="P1284" s="135"/>
      <c r="Q1284" s="187"/>
    </row>
    <row r="1285" spans="1:17" s="28" customFormat="1" x14ac:dyDescent="0.25">
      <c r="A1285" s="53"/>
      <c r="B1285" s="58"/>
      <c r="C1285" s="58"/>
      <c r="D1285" s="35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35"/>
      <c r="Q1285" s="187"/>
    </row>
    <row r="1286" spans="1:17" s="28" customFormat="1" x14ac:dyDescent="0.25">
      <c r="A1286" s="53"/>
      <c r="B1286" s="58"/>
      <c r="C1286" s="58"/>
      <c r="D1286" s="35"/>
      <c r="E1286" s="117"/>
      <c r="F1286" s="117"/>
      <c r="G1286" s="117"/>
      <c r="H1286" s="117"/>
      <c r="I1286" s="117"/>
      <c r="J1286" s="117"/>
      <c r="K1286" s="117"/>
      <c r="L1286" s="117"/>
      <c r="M1286" s="117"/>
      <c r="N1286" s="117"/>
      <c r="O1286" s="117"/>
      <c r="P1286" s="135"/>
      <c r="Q1286" s="187"/>
    </row>
    <row r="1287" spans="1:17" s="28" customFormat="1" x14ac:dyDescent="0.25">
      <c r="A1287" s="53"/>
      <c r="B1287" s="58"/>
      <c r="C1287" s="58"/>
      <c r="D1287" s="35"/>
      <c r="E1287" s="117"/>
      <c r="F1287" s="117"/>
      <c r="G1287" s="117"/>
      <c r="H1287" s="117"/>
      <c r="I1287" s="117"/>
      <c r="J1287" s="117"/>
      <c r="K1287" s="117"/>
      <c r="L1287" s="117"/>
      <c r="M1287" s="117"/>
      <c r="N1287" s="117"/>
      <c r="O1287" s="117"/>
      <c r="P1287" s="135"/>
      <c r="Q1287" s="187"/>
    </row>
    <row r="1288" spans="1:17" s="28" customFormat="1" x14ac:dyDescent="0.25">
      <c r="A1288" s="53"/>
      <c r="B1288" s="58"/>
      <c r="C1288" s="58"/>
      <c r="D1288" s="35"/>
      <c r="E1288" s="117"/>
      <c r="F1288" s="117"/>
      <c r="G1288" s="117"/>
      <c r="H1288" s="117"/>
      <c r="I1288" s="117"/>
      <c r="J1288" s="117"/>
      <c r="K1288" s="117"/>
      <c r="L1288" s="117"/>
      <c r="M1288" s="117"/>
      <c r="N1288" s="117"/>
      <c r="O1288" s="117"/>
      <c r="P1288" s="135"/>
      <c r="Q1288" s="187"/>
    </row>
    <row r="1289" spans="1:17" s="28" customFormat="1" x14ac:dyDescent="0.25">
      <c r="A1289" s="53"/>
      <c r="B1289" s="58"/>
      <c r="C1289" s="58"/>
      <c r="D1289" s="35"/>
      <c r="E1289" s="117"/>
      <c r="F1289" s="117"/>
      <c r="G1289" s="117"/>
      <c r="H1289" s="117"/>
      <c r="I1289" s="117"/>
      <c r="J1289" s="117"/>
      <c r="K1289" s="117"/>
      <c r="L1289" s="117"/>
      <c r="M1289" s="117"/>
      <c r="N1289" s="117"/>
      <c r="O1289" s="117"/>
      <c r="P1289" s="135"/>
      <c r="Q1289" s="187"/>
    </row>
    <row r="1290" spans="1:17" s="28" customFormat="1" x14ac:dyDescent="0.25">
      <c r="A1290" s="53"/>
      <c r="B1290" s="58"/>
      <c r="C1290" s="58"/>
      <c r="D1290" s="35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35"/>
      <c r="Q1290" s="187"/>
    </row>
    <row r="1291" spans="1:17" s="28" customFormat="1" x14ac:dyDescent="0.25">
      <c r="A1291" s="53"/>
      <c r="B1291" s="58"/>
      <c r="C1291" s="58"/>
      <c r="D1291" s="35"/>
      <c r="E1291" s="117"/>
      <c r="F1291" s="117"/>
      <c r="G1291" s="117"/>
      <c r="H1291" s="117"/>
      <c r="I1291" s="117"/>
      <c r="J1291" s="117"/>
      <c r="K1291" s="117"/>
      <c r="L1291" s="117"/>
      <c r="M1291" s="117"/>
      <c r="N1291" s="117"/>
      <c r="O1291" s="117"/>
      <c r="P1291" s="135"/>
      <c r="Q1291" s="187"/>
    </row>
    <row r="1292" spans="1:17" s="28" customFormat="1" x14ac:dyDescent="0.25">
      <c r="A1292" s="53"/>
      <c r="B1292" s="58"/>
      <c r="C1292" s="58"/>
      <c r="D1292" s="35"/>
      <c r="E1292" s="117"/>
      <c r="F1292" s="117"/>
      <c r="G1292" s="117"/>
      <c r="H1292" s="117"/>
      <c r="I1292" s="117"/>
      <c r="J1292" s="117"/>
      <c r="K1292" s="117"/>
      <c r="L1292" s="117"/>
      <c r="M1292" s="117"/>
      <c r="N1292" s="117"/>
      <c r="O1292" s="117"/>
      <c r="P1292" s="135"/>
      <c r="Q1292" s="187"/>
    </row>
    <row r="1293" spans="1:17" s="28" customFormat="1" x14ac:dyDescent="0.25">
      <c r="A1293" s="53"/>
      <c r="B1293" s="58"/>
      <c r="C1293" s="58"/>
      <c r="D1293" s="35"/>
      <c r="E1293" s="117"/>
      <c r="F1293" s="117"/>
      <c r="G1293" s="117"/>
      <c r="H1293" s="117"/>
      <c r="I1293" s="117"/>
      <c r="J1293" s="117"/>
      <c r="K1293" s="117"/>
      <c r="L1293" s="117"/>
      <c r="M1293" s="117"/>
      <c r="N1293" s="117"/>
      <c r="O1293" s="117"/>
      <c r="P1293" s="135"/>
      <c r="Q1293" s="187"/>
    </row>
    <row r="1294" spans="1:17" s="28" customFormat="1" x14ac:dyDescent="0.25">
      <c r="A1294" s="53"/>
      <c r="B1294" s="58"/>
      <c r="C1294" s="58"/>
      <c r="D1294" s="35"/>
      <c r="E1294" s="117"/>
      <c r="F1294" s="117"/>
      <c r="G1294" s="117"/>
      <c r="H1294" s="117"/>
      <c r="I1294" s="117"/>
      <c r="J1294" s="117"/>
      <c r="K1294" s="117"/>
      <c r="L1294" s="117"/>
      <c r="M1294" s="117"/>
      <c r="N1294" s="117"/>
      <c r="O1294" s="117"/>
      <c r="P1294" s="135"/>
      <c r="Q1294" s="187"/>
    </row>
    <row r="1295" spans="1:17" s="28" customFormat="1" x14ac:dyDescent="0.25">
      <c r="A1295" s="53"/>
      <c r="B1295" s="58"/>
      <c r="C1295" s="58"/>
      <c r="D1295" s="35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35"/>
      <c r="Q1295" s="187"/>
    </row>
    <row r="1296" spans="1:17" s="28" customFormat="1" x14ac:dyDescent="0.25">
      <c r="A1296" s="53"/>
      <c r="B1296" s="58"/>
      <c r="C1296" s="58"/>
      <c r="D1296" s="35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35"/>
      <c r="Q1296" s="187"/>
    </row>
    <row r="1297" spans="1:17" s="28" customFormat="1" x14ac:dyDescent="0.25">
      <c r="A1297" s="53"/>
      <c r="B1297" s="58"/>
      <c r="C1297" s="58"/>
      <c r="D1297" s="35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35"/>
      <c r="Q1297" s="187"/>
    </row>
    <row r="1298" spans="1:17" s="28" customFormat="1" x14ac:dyDescent="0.25">
      <c r="A1298" s="53"/>
      <c r="B1298" s="58"/>
      <c r="C1298" s="58"/>
      <c r="D1298" s="35"/>
      <c r="E1298" s="117"/>
      <c r="F1298" s="117"/>
      <c r="G1298" s="117"/>
      <c r="H1298" s="117"/>
      <c r="I1298" s="117"/>
      <c r="J1298" s="117"/>
      <c r="K1298" s="117"/>
      <c r="L1298" s="117"/>
      <c r="M1298" s="117"/>
      <c r="N1298" s="117"/>
      <c r="O1298" s="117"/>
      <c r="P1298" s="135"/>
      <c r="Q1298" s="187"/>
    </row>
    <row r="1299" spans="1:17" s="28" customFormat="1" x14ac:dyDescent="0.25">
      <c r="A1299" s="53"/>
      <c r="B1299" s="58"/>
      <c r="C1299" s="58"/>
      <c r="D1299" s="35"/>
      <c r="E1299" s="117"/>
      <c r="F1299" s="117"/>
      <c r="G1299" s="117"/>
      <c r="H1299" s="117"/>
      <c r="I1299" s="117"/>
      <c r="J1299" s="117"/>
      <c r="K1299" s="117"/>
      <c r="L1299" s="117"/>
      <c r="M1299" s="117"/>
      <c r="N1299" s="117"/>
      <c r="O1299" s="117"/>
      <c r="P1299" s="135"/>
      <c r="Q1299" s="187"/>
    </row>
    <row r="1300" spans="1:17" s="28" customFormat="1" x14ac:dyDescent="0.25">
      <c r="A1300" s="53"/>
      <c r="B1300" s="58"/>
      <c r="C1300" s="58"/>
      <c r="D1300" s="35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35"/>
      <c r="Q1300" s="187"/>
    </row>
    <row r="1301" spans="1:17" s="28" customFormat="1" x14ac:dyDescent="0.25">
      <c r="A1301" s="53"/>
      <c r="B1301" s="58"/>
      <c r="C1301" s="58"/>
      <c r="D1301" s="35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35"/>
      <c r="Q1301" s="187"/>
    </row>
    <row r="1302" spans="1:17" s="28" customFormat="1" x14ac:dyDescent="0.25">
      <c r="A1302" s="53"/>
      <c r="B1302" s="58"/>
      <c r="C1302" s="58"/>
      <c r="D1302" s="35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35"/>
      <c r="Q1302" s="187"/>
    </row>
    <row r="1303" spans="1:17" s="28" customFormat="1" x14ac:dyDescent="0.25">
      <c r="A1303" s="53"/>
      <c r="B1303" s="58"/>
      <c r="C1303" s="58"/>
      <c r="D1303" s="35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35"/>
      <c r="Q1303" s="187"/>
    </row>
    <row r="1304" spans="1:17" s="28" customFormat="1" x14ac:dyDescent="0.25">
      <c r="A1304" s="53"/>
      <c r="B1304" s="58"/>
      <c r="C1304" s="58"/>
      <c r="D1304" s="35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35"/>
      <c r="Q1304" s="187"/>
    </row>
    <row r="1305" spans="1:17" s="28" customFormat="1" x14ac:dyDescent="0.25">
      <c r="A1305" s="53"/>
      <c r="B1305" s="58"/>
      <c r="C1305" s="58"/>
      <c r="D1305" s="35"/>
      <c r="E1305" s="117"/>
      <c r="F1305" s="117"/>
      <c r="G1305" s="117"/>
      <c r="H1305" s="117"/>
      <c r="I1305" s="117"/>
      <c r="J1305" s="117"/>
      <c r="K1305" s="117"/>
      <c r="L1305" s="117"/>
      <c r="M1305" s="117"/>
      <c r="N1305" s="117"/>
      <c r="O1305" s="117"/>
      <c r="P1305" s="135"/>
      <c r="Q1305" s="187"/>
    </row>
    <row r="1306" spans="1:17" s="28" customFormat="1" x14ac:dyDescent="0.25">
      <c r="A1306" s="53"/>
      <c r="B1306" s="58"/>
      <c r="C1306" s="58"/>
      <c r="D1306" s="35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35"/>
      <c r="Q1306" s="187"/>
    </row>
    <row r="1307" spans="1:17" s="28" customFormat="1" x14ac:dyDescent="0.25">
      <c r="A1307" s="53"/>
      <c r="B1307" s="58"/>
      <c r="C1307" s="58"/>
      <c r="D1307" s="35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35"/>
      <c r="Q1307" s="187"/>
    </row>
    <row r="1308" spans="1:17" s="28" customFormat="1" x14ac:dyDescent="0.25">
      <c r="A1308" s="53"/>
      <c r="B1308" s="58"/>
      <c r="C1308" s="58"/>
      <c r="D1308" s="35"/>
      <c r="E1308" s="117"/>
      <c r="F1308" s="117"/>
      <c r="G1308" s="117"/>
      <c r="H1308" s="117"/>
      <c r="I1308" s="117"/>
      <c r="J1308" s="117"/>
      <c r="K1308" s="117"/>
      <c r="L1308" s="117"/>
      <c r="M1308" s="117"/>
      <c r="N1308" s="117"/>
      <c r="O1308" s="117"/>
      <c r="P1308" s="135"/>
      <c r="Q1308" s="187"/>
    </row>
    <row r="1309" spans="1:17" s="28" customFormat="1" x14ac:dyDescent="0.25">
      <c r="A1309" s="53"/>
      <c r="B1309" s="58"/>
      <c r="C1309" s="58"/>
      <c r="D1309" s="35"/>
      <c r="E1309" s="117"/>
      <c r="F1309" s="117"/>
      <c r="G1309" s="117"/>
      <c r="H1309" s="117"/>
      <c r="I1309" s="117"/>
      <c r="J1309" s="117"/>
      <c r="K1309" s="117"/>
      <c r="L1309" s="117"/>
      <c r="M1309" s="117"/>
      <c r="N1309" s="117"/>
      <c r="O1309" s="117"/>
      <c r="P1309" s="135"/>
      <c r="Q1309" s="187"/>
    </row>
    <row r="1310" spans="1:17" s="28" customFormat="1" x14ac:dyDescent="0.25">
      <c r="A1310" s="53"/>
      <c r="B1310" s="58"/>
      <c r="C1310" s="58"/>
      <c r="D1310" s="35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35"/>
      <c r="Q1310" s="187"/>
    </row>
    <row r="1311" spans="1:17" s="28" customFormat="1" x14ac:dyDescent="0.25">
      <c r="A1311" s="53"/>
      <c r="B1311" s="58"/>
      <c r="C1311" s="58"/>
      <c r="D1311" s="35"/>
      <c r="E1311" s="117"/>
      <c r="F1311" s="117"/>
      <c r="G1311" s="117"/>
      <c r="H1311" s="117"/>
      <c r="I1311" s="117"/>
      <c r="J1311" s="117"/>
      <c r="K1311" s="117"/>
      <c r="L1311" s="117"/>
      <c r="M1311" s="117"/>
      <c r="N1311" s="117"/>
      <c r="O1311" s="117"/>
      <c r="P1311" s="135"/>
      <c r="Q1311" s="187"/>
    </row>
    <row r="1312" spans="1:17" s="28" customFormat="1" x14ac:dyDescent="0.25">
      <c r="A1312" s="53"/>
      <c r="B1312" s="58"/>
      <c r="C1312" s="58"/>
      <c r="D1312" s="35"/>
      <c r="E1312" s="117"/>
      <c r="F1312" s="117"/>
      <c r="G1312" s="117"/>
      <c r="H1312" s="117"/>
      <c r="I1312" s="117"/>
      <c r="J1312" s="117"/>
      <c r="K1312" s="117"/>
      <c r="L1312" s="117"/>
      <c r="M1312" s="117"/>
      <c r="N1312" s="117"/>
      <c r="O1312" s="117"/>
      <c r="P1312" s="135"/>
      <c r="Q1312" s="187"/>
    </row>
    <row r="1313" spans="1:17" s="28" customFormat="1" x14ac:dyDescent="0.25">
      <c r="A1313" s="53"/>
      <c r="B1313" s="58"/>
      <c r="C1313" s="58"/>
      <c r="D1313" s="35"/>
      <c r="E1313" s="117"/>
      <c r="F1313" s="117"/>
      <c r="G1313" s="117"/>
      <c r="H1313" s="117"/>
      <c r="I1313" s="117"/>
      <c r="J1313" s="117"/>
      <c r="K1313" s="117"/>
      <c r="L1313" s="117"/>
      <c r="M1313" s="117"/>
      <c r="N1313" s="117"/>
      <c r="O1313" s="117"/>
      <c r="P1313" s="135"/>
      <c r="Q1313" s="187"/>
    </row>
    <row r="1314" spans="1:17" s="28" customFormat="1" x14ac:dyDescent="0.25">
      <c r="A1314" s="53"/>
      <c r="B1314" s="58"/>
      <c r="C1314" s="58"/>
      <c r="D1314" s="35"/>
      <c r="E1314" s="117"/>
      <c r="F1314" s="117"/>
      <c r="G1314" s="117"/>
      <c r="H1314" s="117"/>
      <c r="I1314" s="117"/>
      <c r="J1314" s="117"/>
      <c r="K1314" s="117"/>
      <c r="L1314" s="117"/>
      <c r="M1314" s="117"/>
      <c r="N1314" s="117"/>
      <c r="O1314" s="117"/>
      <c r="P1314" s="135"/>
      <c r="Q1314" s="187"/>
    </row>
    <row r="1315" spans="1:17" s="28" customFormat="1" x14ac:dyDescent="0.25">
      <c r="A1315" s="53"/>
      <c r="B1315" s="58"/>
      <c r="C1315" s="58"/>
      <c r="D1315" s="35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35"/>
      <c r="Q1315" s="187"/>
    </row>
    <row r="1316" spans="1:17" s="28" customFormat="1" x14ac:dyDescent="0.25">
      <c r="A1316" s="53"/>
      <c r="B1316" s="58"/>
      <c r="C1316" s="58"/>
      <c r="D1316" s="35"/>
      <c r="E1316" s="117"/>
      <c r="F1316" s="117"/>
      <c r="G1316" s="117"/>
      <c r="H1316" s="117"/>
      <c r="I1316" s="117"/>
      <c r="J1316" s="117"/>
      <c r="K1316" s="117"/>
      <c r="L1316" s="117"/>
      <c r="M1316" s="117"/>
      <c r="N1316" s="117"/>
      <c r="O1316" s="117"/>
      <c r="P1316" s="135"/>
      <c r="Q1316" s="187"/>
    </row>
    <row r="1317" spans="1:17" s="28" customFormat="1" x14ac:dyDescent="0.25">
      <c r="A1317" s="53"/>
      <c r="B1317" s="58"/>
      <c r="C1317" s="58"/>
      <c r="D1317" s="35"/>
      <c r="E1317" s="117"/>
      <c r="F1317" s="117"/>
      <c r="G1317" s="117"/>
      <c r="H1317" s="117"/>
      <c r="I1317" s="117"/>
      <c r="J1317" s="117"/>
      <c r="K1317" s="117"/>
      <c r="L1317" s="117"/>
      <c r="M1317" s="117"/>
      <c r="N1317" s="117"/>
      <c r="O1317" s="117"/>
      <c r="P1317" s="135"/>
      <c r="Q1317" s="187"/>
    </row>
    <row r="1318" spans="1:17" s="28" customFormat="1" x14ac:dyDescent="0.25">
      <c r="A1318" s="53"/>
      <c r="B1318" s="58"/>
      <c r="C1318" s="58"/>
      <c r="D1318" s="35"/>
      <c r="E1318" s="117"/>
      <c r="F1318" s="117"/>
      <c r="G1318" s="117"/>
      <c r="H1318" s="117"/>
      <c r="I1318" s="117"/>
      <c r="J1318" s="117"/>
      <c r="K1318" s="117"/>
      <c r="L1318" s="117"/>
      <c r="M1318" s="117"/>
      <c r="N1318" s="117"/>
      <c r="O1318" s="117"/>
      <c r="P1318" s="135"/>
      <c r="Q1318" s="187"/>
    </row>
    <row r="1319" spans="1:17" s="28" customFormat="1" x14ac:dyDescent="0.25">
      <c r="A1319" s="53"/>
      <c r="B1319" s="58"/>
      <c r="C1319" s="58"/>
      <c r="D1319" s="35"/>
      <c r="E1319" s="117"/>
      <c r="F1319" s="117"/>
      <c r="G1319" s="117"/>
      <c r="H1319" s="117"/>
      <c r="I1319" s="117"/>
      <c r="J1319" s="117"/>
      <c r="K1319" s="117"/>
      <c r="L1319" s="117"/>
      <c r="M1319" s="117"/>
      <c r="N1319" s="117"/>
      <c r="O1319" s="117"/>
      <c r="P1319" s="135"/>
      <c r="Q1319" s="187"/>
    </row>
    <row r="1320" spans="1:17" s="28" customFormat="1" x14ac:dyDescent="0.25">
      <c r="A1320" s="53"/>
      <c r="B1320" s="58"/>
      <c r="C1320" s="58"/>
      <c r="D1320" s="35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35"/>
      <c r="Q1320" s="187"/>
    </row>
    <row r="1321" spans="1:17" s="28" customFormat="1" x14ac:dyDescent="0.25">
      <c r="A1321" s="53"/>
      <c r="B1321" s="58"/>
      <c r="C1321" s="58"/>
      <c r="D1321" s="35"/>
      <c r="E1321" s="117"/>
      <c r="F1321" s="117"/>
      <c r="G1321" s="117"/>
      <c r="H1321" s="117"/>
      <c r="I1321" s="117"/>
      <c r="J1321" s="117"/>
      <c r="K1321" s="117"/>
      <c r="L1321" s="117"/>
      <c r="M1321" s="117"/>
      <c r="N1321" s="117"/>
      <c r="O1321" s="117"/>
      <c r="P1321" s="135"/>
      <c r="Q1321" s="187"/>
    </row>
    <row r="1322" spans="1:17" s="28" customFormat="1" x14ac:dyDescent="0.25">
      <c r="A1322" s="53"/>
      <c r="B1322" s="58"/>
      <c r="C1322" s="58"/>
      <c r="D1322" s="35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35"/>
      <c r="Q1322" s="187"/>
    </row>
    <row r="1323" spans="1:17" s="28" customFormat="1" x14ac:dyDescent="0.25">
      <c r="A1323" s="53"/>
      <c r="B1323" s="58"/>
      <c r="C1323" s="58"/>
      <c r="D1323" s="35"/>
      <c r="E1323" s="117"/>
      <c r="F1323" s="117"/>
      <c r="G1323" s="117"/>
      <c r="H1323" s="117"/>
      <c r="I1323" s="117"/>
      <c r="J1323" s="117"/>
      <c r="K1323" s="117"/>
      <c r="L1323" s="117"/>
      <c r="M1323" s="117"/>
      <c r="N1323" s="117"/>
      <c r="O1323" s="117"/>
      <c r="P1323" s="135"/>
      <c r="Q1323" s="187"/>
    </row>
    <row r="1324" spans="1:17" s="28" customFormat="1" x14ac:dyDescent="0.25">
      <c r="A1324" s="53"/>
      <c r="B1324" s="58"/>
      <c r="C1324" s="58"/>
      <c r="D1324" s="35"/>
      <c r="E1324" s="117"/>
      <c r="F1324" s="117"/>
      <c r="G1324" s="117"/>
      <c r="H1324" s="117"/>
      <c r="I1324" s="117"/>
      <c r="J1324" s="117"/>
      <c r="K1324" s="117"/>
      <c r="L1324" s="117"/>
      <c r="M1324" s="117"/>
      <c r="N1324" s="117"/>
      <c r="O1324" s="117"/>
      <c r="P1324" s="135"/>
      <c r="Q1324" s="187"/>
    </row>
    <row r="1325" spans="1:17" s="28" customFormat="1" x14ac:dyDescent="0.25">
      <c r="A1325" s="53"/>
      <c r="B1325" s="58"/>
      <c r="C1325" s="58"/>
      <c r="D1325" s="35"/>
      <c r="E1325" s="117"/>
      <c r="F1325" s="117"/>
      <c r="G1325" s="117"/>
      <c r="H1325" s="117"/>
      <c r="I1325" s="117"/>
      <c r="J1325" s="117"/>
      <c r="K1325" s="117"/>
      <c r="L1325" s="117"/>
      <c r="M1325" s="117"/>
      <c r="N1325" s="117"/>
      <c r="O1325" s="117"/>
      <c r="P1325" s="135"/>
      <c r="Q1325" s="187"/>
    </row>
    <row r="1326" spans="1:17" s="28" customFormat="1" x14ac:dyDescent="0.25">
      <c r="A1326" s="53"/>
      <c r="B1326" s="58"/>
      <c r="C1326" s="58"/>
      <c r="D1326" s="35"/>
      <c r="E1326" s="117"/>
      <c r="F1326" s="117"/>
      <c r="G1326" s="117"/>
      <c r="H1326" s="117"/>
      <c r="I1326" s="117"/>
      <c r="J1326" s="117"/>
      <c r="K1326" s="117"/>
      <c r="L1326" s="117"/>
      <c r="M1326" s="117"/>
      <c r="N1326" s="117"/>
      <c r="O1326" s="117"/>
      <c r="P1326" s="135"/>
      <c r="Q1326" s="187"/>
    </row>
    <row r="1327" spans="1:17" s="28" customFormat="1" x14ac:dyDescent="0.25">
      <c r="A1327" s="53"/>
      <c r="B1327" s="58"/>
      <c r="C1327" s="58"/>
      <c r="D1327" s="35"/>
      <c r="E1327" s="117"/>
      <c r="F1327" s="117"/>
      <c r="G1327" s="117"/>
      <c r="H1327" s="117"/>
      <c r="I1327" s="117"/>
      <c r="J1327" s="117"/>
      <c r="K1327" s="117"/>
      <c r="L1327" s="117"/>
      <c r="M1327" s="117"/>
      <c r="N1327" s="117"/>
      <c r="O1327" s="117"/>
      <c r="P1327" s="135"/>
      <c r="Q1327" s="187"/>
    </row>
    <row r="1328" spans="1:17" s="28" customFormat="1" x14ac:dyDescent="0.25">
      <c r="A1328" s="53"/>
      <c r="B1328" s="58"/>
      <c r="C1328" s="58"/>
      <c r="D1328" s="35"/>
      <c r="E1328" s="117"/>
      <c r="F1328" s="117"/>
      <c r="G1328" s="117"/>
      <c r="H1328" s="117"/>
      <c r="I1328" s="117"/>
      <c r="J1328" s="117"/>
      <c r="K1328" s="117"/>
      <c r="L1328" s="117"/>
      <c r="M1328" s="117"/>
      <c r="N1328" s="117"/>
      <c r="O1328" s="117"/>
      <c r="P1328" s="135"/>
      <c r="Q1328" s="187"/>
    </row>
    <row r="1329" spans="1:17" s="28" customFormat="1" x14ac:dyDescent="0.25">
      <c r="A1329" s="53"/>
      <c r="B1329" s="58"/>
      <c r="C1329" s="58"/>
      <c r="D1329" s="35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  <c r="O1329" s="117"/>
      <c r="P1329" s="135"/>
      <c r="Q1329" s="187"/>
    </row>
    <row r="1330" spans="1:17" s="28" customFormat="1" x14ac:dyDescent="0.25">
      <c r="A1330" s="53"/>
      <c r="B1330" s="58"/>
      <c r="C1330" s="58"/>
      <c r="D1330" s="35"/>
      <c r="E1330" s="117"/>
      <c r="F1330" s="117"/>
      <c r="G1330" s="117"/>
      <c r="H1330" s="117"/>
      <c r="I1330" s="117"/>
      <c r="J1330" s="117"/>
      <c r="K1330" s="117"/>
      <c r="L1330" s="117"/>
      <c r="M1330" s="117"/>
      <c r="N1330" s="117"/>
      <c r="O1330" s="117"/>
      <c r="P1330" s="135"/>
      <c r="Q1330" s="187"/>
    </row>
    <row r="1331" spans="1:17" s="28" customFormat="1" x14ac:dyDescent="0.25">
      <c r="A1331" s="53"/>
      <c r="B1331" s="58"/>
      <c r="C1331" s="58"/>
      <c r="D1331" s="35"/>
      <c r="E1331" s="117"/>
      <c r="F1331" s="117"/>
      <c r="G1331" s="117"/>
      <c r="H1331" s="117"/>
      <c r="I1331" s="117"/>
      <c r="J1331" s="117"/>
      <c r="K1331" s="117"/>
      <c r="L1331" s="117"/>
      <c r="M1331" s="117"/>
      <c r="N1331" s="117"/>
      <c r="O1331" s="117"/>
      <c r="P1331" s="135"/>
      <c r="Q1331" s="187"/>
    </row>
    <row r="1332" spans="1:17" s="28" customFormat="1" x14ac:dyDescent="0.25">
      <c r="A1332" s="53"/>
      <c r="B1332" s="58"/>
      <c r="C1332" s="58"/>
      <c r="D1332" s="35"/>
      <c r="E1332" s="117"/>
      <c r="F1332" s="117"/>
      <c r="G1332" s="117"/>
      <c r="H1332" s="117"/>
      <c r="I1332" s="117"/>
      <c r="J1332" s="117"/>
      <c r="K1332" s="117"/>
      <c r="L1332" s="117"/>
      <c r="M1332" s="117"/>
      <c r="N1332" s="117"/>
      <c r="O1332" s="117"/>
      <c r="P1332" s="135"/>
      <c r="Q1332" s="187"/>
    </row>
    <row r="1333" spans="1:17" s="28" customFormat="1" x14ac:dyDescent="0.25">
      <c r="A1333" s="53"/>
      <c r="B1333" s="58"/>
      <c r="C1333" s="58"/>
      <c r="D1333" s="35"/>
      <c r="E1333" s="117"/>
      <c r="F1333" s="117"/>
      <c r="G1333" s="117"/>
      <c r="H1333" s="117"/>
      <c r="I1333" s="117"/>
      <c r="J1333" s="117"/>
      <c r="K1333" s="117"/>
      <c r="L1333" s="117"/>
      <c r="M1333" s="117"/>
      <c r="N1333" s="117"/>
      <c r="O1333" s="117"/>
      <c r="P1333" s="135"/>
      <c r="Q1333" s="187"/>
    </row>
    <row r="1334" spans="1:17" s="28" customFormat="1" x14ac:dyDescent="0.25">
      <c r="A1334" s="53"/>
      <c r="B1334" s="58"/>
      <c r="C1334" s="58"/>
      <c r="D1334" s="35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35"/>
      <c r="Q1334" s="187"/>
    </row>
    <row r="1335" spans="1:17" s="28" customFormat="1" x14ac:dyDescent="0.25">
      <c r="A1335" s="53"/>
      <c r="B1335" s="58"/>
      <c r="C1335" s="58"/>
      <c r="D1335" s="35"/>
      <c r="E1335" s="117"/>
      <c r="F1335" s="117"/>
      <c r="G1335" s="117"/>
      <c r="H1335" s="117"/>
      <c r="I1335" s="117"/>
      <c r="J1335" s="117"/>
      <c r="K1335" s="117"/>
      <c r="L1335" s="117"/>
      <c r="M1335" s="117"/>
      <c r="N1335" s="117"/>
      <c r="O1335" s="117"/>
      <c r="P1335" s="135"/>
      <c r="Q1335" s="187"/>
    </row>
    <row r="1336" spans="1:17" s="28" customFormat="1" x14ac:dyDescent="0.25">
      <c r="A1336" s="53"/>
      <c r="B1336" s="58"/>
      <c r="C1336" s="58"/>
      <c r="D1336" s="35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35"/>
      <c r="Q1336" s="187"/>
    </row>
    <row r="1337" spans="1:17" s="28" customFormat="1" x14ac:dyDescent="0.25">
      <c r="A1337" s="53"/>
      <c r="B1337" s="58"/>
      <c r="C1337" s="58"/>
      <c r="D1337" s="35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35"/>
      <c r="Q1337" s="187"/>
    </row>
    <row r="1338" spans="1:17" s="28" customFormat="1" x14ac:dyDescent="0.25">
      <c r="A1338" s="53"/>
      <c r="B1338" s="58"/>
      <c r="C1338" s="58"/>
      <c r="D1338" s="35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35"/>
      <c r="Q1338" s="187"/>
    </row>
    <row r="1339" spans="1:17" s="28" customFormat="1" x14ac:dyDescent="0.25">
      <c r="A1339" s="53"/>
      <c r="B1339" s="58"/>
      <c r="C1339" s="58"/>
      <c r="D1339" s="35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35"/>
      <c r="Q1339" s="187"/>
    </row>
    <row r="1340" spans="1:17" s="28" customFormat="1" x14ac:dyDescent="0.25">
      <c r="A1340" s="53"/>
      <c r="B1340" s="58"/>
      <c r="C1340" s="58"/>
      <c r="D1340" s="35"/>
      <c r="E1340" s="117"/>
      <c r="F1340" s="117"/>
      <c r="G1340" s="117"/>
      <c r="H1340" s="117"/>
      <c r="I1340" s="117"/>
      <c r="J1340" s="117"/>
      <c r="K1340" s="117"/>
      <c r="L1340" s="117"/>
      <c r="M1340" s="117"/>
      <c r="N1340" s="117"/>
      <c r="O1340" s="117"/>
      <c r="P1340" s="135"/>
      <c r="Q1340" s="187"/>
    </row>
    <row r="1341" spans="1:17" s="28" customFormat="1" x14ac:dyDescent="0.25">
      <c r="A1341" s="53"/>
      <c r="B1341" s="58"/>
      <c r="C1341" s="58"/>
      <c r="D1341" s="35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35"/>
      <c r="Q1341" s="187"/>
    </row>
    <row r="1342" spans="1:17" s="28" customFormat="1" x14ac:dyDescent="0.25">
      <c r="A1342" s="53"/>
      <c r="B1342" s="58"/>
      <c r="C1342" s="58"/>
      <c r="D1342" s="35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35"/>
      <c r="Q1342" s="187"/>
    </row>
    <row r="1343" spans="1:17" s="28" customFormat="1" x14ac:dyDescent="0.25">
      <c r="A1343" s="53"/>
      <c r="B1343" s="58"/>
      <c r="C1343" s="58"/>
      <c r="D1343" s="35"/>
      <c r="E1343" s="117"/>
      <c r="F1343" s="117"/>
      <c r="G1343" s="117"/>
      <c r="H1343" s="117"/>
      <c r="I1343" s="117"/>
      <c r="J1343" s="117"/>
      <c r="K1343" s="117"/>
      <c r="L1343" s="117"/>
      <c r="M1343" s="117"/>
      <c r="N1343" s="117"/>
      <c r="O1343" s="117"/>
      <c r="P1343" s="135"/>
      <c r="Q1343" s="187"/>
    </row>
    <row r="1344" spans="1:17" s="28" customFormat="1" x14ac:dyDescent="0.25">
      <c r="A1344" s="53"/>
      <c r="B1344" s="58"/>
      <c r="C1344" s="58"/>
      <c r="D1344" s="35"/>
      <c r="E1344" s="117"/>
      <c r="F1344" s="117"/>
      <c r="G1344" s="117"/>
      <c r="H1344" s="117"/>
      <c r="I1344" s="117"/>
      <c r="J1344" s="117"/>
      <c r="K1344" s="117"/>
      <c r="L1344" s="117"/>
      <c r="M1344" s="117"/>
      <c r="N1344" s="117"/>
      <c r="O1344" s="117"/>
      <c r="P1344" s="135"/>
      <c r="Q1344" s="187"/>
    </row>
    <row r="1345" spans="1:17" s="28" customFormat="1" x14ac:dyDescent="0.25">
      <c r="A1345" s="53"/>
      <c r="B1345" s="58"/>
      <c r="C1345" s="58"/>
      <c r="D1345" s="35"/>
      <c r="E1345" s="117"/>
      <c r="F1345" s="117"/>
      <c r="G1345" s="117"/>
      <c r="H1345" s="117"/>
      <c r="I1345" s="117"/>
      <c r="J1345" s="117"/>
      <c r="K1345" s="117"/>
      <c r="L1345" s="117"/>
      <c r="M1345" s="117"/>
      <c r="N1345" s="117"/>
      <c r="O1345" s="117"/>
      <c r="P1345" s="135"/>
      <c r="Q1345" s="187"/>
    </row>
    <row r="1346" spans="1:17" s="28" customFormat="1" x14ac:dyDescent="0.25">
      <c r="A1346" s="53"/>
      <c r="B1346" s="58"/>
      <c r="C1346" s="58"/>
      <c r="D1346" s="35"/>
      <c r="E1346" s="117"/>
      <c r="F1346" s="117"/>
      <c r="G1346" s="117"/>
      <c r="H1346" s="117"/>
      <c r="I1346" s="117"/>
      <c r="J1346" s="117"/>
      <c r="K1346" s="117"/>
      <c r="L1346" s="117"/>
      <c r="M1346" s="117"/>
      <c r="N1346" s="117"/>
      <c r="O1346" s="117"/>
      <c r="P1346" s="135"/>
      <c r="Q1346" s="187"/>
    </row>
    <row r="1347" spans="1:17" s="28" customFormat="1" x14ac:dyDescent="0.25">
      <c r="A1347" s="53"/>
      <c r="B1347" s="58"/>
      <c r="C1347" s="58"/>
      <c r="D1347" s="35"/>
      <c r="E1347" s="117"/>
      <c r="F1347" s="117"/>
      <c r="G1347" s="117"/>
      <c r="H1347" s="117"/>
      <c r="I1347" s="117"/>
      <c r="J1347" s="117"/>
      <c r="K1347" s="117"/>
      <c r="L1347" s="117"/>
      <c r="M1347" s="117"/>
      <c r="N1347" s="117"/>
      <c r="O1347" s="117"/>
      <c r="P1347" s="135"/>
      <c r="Q1347" s="187"/>
    </row>
    <row r="1348" spans="1:17" s="28" customFormat="1" x14ac:dyDescent="0.25">
      <c r="A1348" s="53"/>
      <c r="B1348" s="58"/>
      <c r="C1348" s="58"/>
      <c r="D1348" s="35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35"/>
      <c r="Q1348" s="187"/>
    </row>
    <row r="1349" spans="1:17" s="28" customFormat="1" x14ac:dyDescent="0.25">
      <c r="A1349" s="53"/>
      <c r="B1349" s="58"/>
      <c r="C1349" s="58"/>
      <c r="D1349" s="35"/>
      <c r="E1349" s="117"/>
      <c r="F1349" s="117"/>
      <c r="G1349" s="117"/>
      <c r="H1349" s="117"/>
      <c r="I1349" s="117"/>
      <c r="J1349" s="117"/>
      <c r="K1349" s="117"/>
      <c r="L1349" s="117"/>
      <c r="M1349" s="117"/>
      <c r="N1349" s="117"/>
      <c r="O1349" s="117"/>
      <c r="P1349" s="135"/>
      <c r="Q1349" s="187"/>
    </row>
    <row r="1350" spans="1:17" s="28" customFormat="1" x14ac:dyDescent="0.25">
      <c r="A1350" s="53"/>
      <c r="B1350" s="58"/>
      <c r="C1350" s="58"/>
      <c r="D1350" s="35"/>
      <c r="E1350" s="117"/>
      <c r="F1350" s="117"/>
      <c r="G1350" s="117"/>
      <c r="H1350" s="117"/>
      <c r="I1350" s="117"/>
      <c r="J1350" s="117"/>
      <c r="K1350" s="117"/>
      <c r="L1350" s="117"/>
      <c r="M1350" s="117"/>
      <c r="N1350" s="117"/>
      <c r="O1350" s="117"/>
      <c r="P1350" s="135"/>
      <c r="Q1350" s="187"/>
    </row>
    <row r="1351" spans="1:17" s="28" customFormat="1" x14ac:dyDescent="0.25">
      <c r="A1351" s="53"/>
      <c r="B1351" s="58"/>
      <c r="C1351" s="58"/>
      <c r="D1351" s="35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35"/>
      <c r="Q1351" s="187"/>
    </row>
    <row r="1352" spans="1:17" s="28" customFormat="1" x14ac:dyDescent="0.25">
      <c r="A1352" s="53"/>
      <c r="B1352" s="58"/>
      <c r="C1352" s="58"/>
      <c r="D1352" s="35"/>
      <c r="E1352" s="117"/>
      <c r="F1352" s="117"/>
      <c r="G1352" s="117"/>
      <c r="H1352" s="117"/>
      <c r="I1352" s="117"/>
      <c r="J1352" s="117"/>
      <c r="K1352" s="117"/>
      <c r="L1352" s="117"/>
      <c r="M1352" s="117"/>
      <c r="N1352" s="117"/>
      <c r="O1352" s="117"/>
      <c r="P1352" s="135"/>
      <c r="Q1352" s="187"/>
    </row>
    <row r="1353" spans="1:17" s="28" customFormat="1" x14ac:dyDescent="0.25">
      <c r="A1353" s="53"/>
      <c r="B1353" s="58"/>
      <c r="C1353" s="58"/>
      <c r="D1353" s="35"/>
      <c r="E1353" s="117"/>
      <c r="F1353" s="117"/>
      <c r="G1353" s="117"/>
      <c r="H1353" s="117"/>
      <c r="I1353" s="117"/>
      <c r="J1353" s="117"/>
      <c r="K1353" s="117"/>
      <c r="L1353" s="117"/>
      <c r="M1353" s="117"/>
      <c r="N1353" s="117"/>
      <c r="O1353" s="117"/>
      <c r="P1353" s="135"/>
      <c r="Q1353" s="187"/>
    </row>
    <row r="1354" spans="1:17" s="28" customFormat="1" x14ac:dyDescent="0.25">
      <c r="A1354" s="53"/>
      <c r="B1354" s="58"/>
      <c r="C1354" s="58"/>
      <c r="D1354" s="35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35"/>
      <c r="Q1354" s="187"/>
    </row>
    <row r="1355" spans="1:17" s="28" customFormat="1" x14ac:dyDescent="0.25">
      <c r="A1355" s="53"/>
      <c r="B1355" s="58"/>
      <c r="C1355" s="58"/>
      <c r="D1355" s="35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7"/>
      <c r="O1355" s="117"/>
      <c r="P1355" s="135"/>
      <c r="Q1355" s="187"/>
    </row>
    <row r="1356" spans="1:17" s="28" customFormat="1" x14ac:dyDescent="0.25">
      <c r="A1356" s="53"/>
      <c r="B1356" s="58"/>
      <c r="C1356" s="58"/>
      <c r="D1356" s="35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7"/>
      <c r="O1356" s="117"/>
      <c r="P1356" s="135"/>
      <c r="Q1356" s="187"/>
    </row>
    <row r="1357" spans="1:17" s="28" customFormat="1" x14ac:dyDescent="0.25">
      <c r="A1357" s="53"/>
      <c r="B1357" s="58"/>
      <c r="C1357" s="58"/>
      <c r="D1357" s="35"/>
      <c r="E1357" s="117"/>
      <c r="F1357" s="117"/>
      <c r="G1357" s="117"/>
      <c r="H1357" s="117"/>
      <c r="I1357" s="117"/>
      <c r="J1357" s="117"/>
      <c r="K1357" s="117"/>
      <c r="L1357" s="117"/>
      <c r="M1357" s="117"/>
      <c r="N1357" s="117"/>
      <c r="O1357" s="117"/>
      <c r="P1357" s="135"/>
      <c r="Q1357" s="187"/>
    </row>
    <row r="1358" spans="1:17" s="28" customFormat="1" x14ac:dyDescent="0.25">
      <c r="A1358" s="53"/>
      <c r="B1358" s="58"/>
      <c r="C1358" s="58"/>
      <c r="D1358" s="35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35"/>
      <c r="Q1358" s="187"/>
    </row>
    <row r="1359" spans="1:17" s="28" customFormat="1" x14ac:dyDescent="0.25">
      <c r="A1359" s="53"/>
      <c r="B1359" s="58"/>
      <c r="C1359" s="58"/>
      <c r="D1359" s="35"/>
      <c r="E1359" s="117"/>
      <c r="F1359" s="117"/>
      <c r="G1359" s="117"/>
      <c r="H1359" s="117"/>
      <c r="I1359" s="117"/>
      <c r="J1359" s="117"/>
      <c r="K1359" s="117"/>
      <c r="L1359" s="117"/>
      <c r="M1359" s="117"/>
      <c r="N1359" s="117"/>
      <c r="O1359" s="117"/>
      <c r="P1359" s="135"/>
      <c r="Q1359" s="187"/>
    </row>
    <row r="1360" spans="1:17" s="28" customFormat="1" x14ac:dyDescent="0.25">
      <c r="A1360" s="53"/>
      <c r="B1360" s="58"/>
      <c r="C1360" s="58"/>
      <c r="D1360" s="35"/>
      <c r="E1360" s="117"/>
      <c r="F1360" s="117"/>
      <c r="G1360" s="117"/>
      <c r="H1360" s="117"/>
      <c r="I1360" s="117"/>
      <c r="J1360" s="117"/>
      <c r="K1360" s="117"/>
      <c r="L1360" s="117"/>
      <c r="M1360" s="117"/>
      <c r="N1360" s="117"/>
      <c r="O1360" s="117"/>
      <c r="P1360" s="135"/>
      <c r="Q1360" s="187"/>
    </row>
    <row r="1361" spans="1:17" s="28" customFormat="1" x14ac:dyDescent="0.25">
      <c r="A1361" s="53"/>
      <c r="B1361" s="58"/>
      <c r="C1361" s="58"/>
      <c r="D1361" s="35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35"/>
      <c r="Q1361" s="187"/>
    </row>
    <row r="1362" spans="1:17" s="28" customFormat="1" x14ac:dyDescent="0.25">
      <c r="A1362" s="53"/>
      <c r="B1362" s="58"/>
      <c r="C1362" s="58"/>
      <c r="D1362" s="35"/>
      <c r="E1362" s="117"/>
      <c r="F1362" s="117"/>
      <c r="G1362" s="117"/>
      <c r="H1362" s="117"/>
      <c r="I1362" s="117"/>
      <c r="J1362" s="117"/>
      <c r="K1362" s="117"/>
      <c r="L1362" s="117"/>
      <c r="M1362" s="117"/>
      <c r="N1362" s="117"/>
      <c r="O1362" s="117"/>
      <c r="P1362" s="135"/>
      <c r="Q1362" s="187"/>
    </row>
    <row r="1363" spans="1:17" s="28" customFormat="1" x14ac:dyDescent="0.25">
      <c r="A1363" s="53"/>
      <c r="B1363" s="58"/>
      <c r="C1363" s="58"/>
      <c r="D1363" s="35"/>
      <c r="E1363" s="117"/>
      <c r="F1363" s="117"/>
      <c r="G1363" s="117"/>
      <c r="H1363" s="117"/>
      <c r="I1363" s="117"/>
      <c r="J1363" s="117"/>
      <c r="K1363" s="117"/>
      <c r="L1363" s="117"/>
      <c r="M1363" s="117"/>
      <c r="N1363" s="117"/>
      <c r="O1363" s="117"/>
      <c r="P1363" s="135"/>
      <c r="Q1363" s="187"/>
    </row>
    <row r="1364" spans="1:17" s="28" customFormat="1" x14ac:dyDescent="0.25">
      <c r="A1364" s="53"/>
      <c r="B1364" s="58"/>
      <c r="C1364" s="58"/>
      <c r="D1364" s="35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35"/>
      <c r="Q1364" s="187"/>
    </row>
    <row r="1365" spans="1:17" s="28" customFormat="1" x14ac:dyDescent="0.25">
      <c r="A1365" s="53"/>
      <c r="B1365" s="58"/>
      <c r="C1365" s="58"/>
      <c r="D1365" s="35"/>
      <c r="E1365" s="117"/>
      <c r="F1365" s="117"/>
      <c r="G1365" s="117"/>
      <c r="H1365" s="117"/>
      <c r="I1365" s="117"/>
      <c r="J1365" s="117"/>
      <c r="K1365" s="117"/>
      <c r="L1365" s="117"/>
      <c r="M1365" s="117"/>
      <c r="N1365" s="117"/>
      <c r="O1365" s="117"/>
      <c r="P1365" s="135"/>
      <c r="Q1365" s="187"/>
    </row>
    <row r="1366" spans="1:17" s="28" customFormat="1" x14ac:dyDescent="0.25">
      <c r="A1366" s="53"/>
      <c r="B1366" s="58"/>
      <c r="C1366" s="58"/>
      <c r="D1366" s="35"/>
      <c r="E1366" s="117"/>
      <c r="F1366" s="117"/>
      <c r="G1366" s="117"/>
      <c r="H1366" s="117"/>
      <c r="I1366" s="117"/>
      <c r="J1366" s="117"/>
      <c r="K1366" s="117"/>
      <c r="L1366" s="117"/>
      <c r="M1366" s="117"/>
      <c r="N1366" s="117"/>
      <c r="O1366" s="117"/>
      <c r="P1366" s="135"/>
      <c r="Q1366" s="187"/>
    </row>
    <row r="1367" spans="1:17" s="28" customFormat="1" x14ac:dyDescent="0.25">
      <c r="A1367" s="53"/>
      <c r="B1367" s="58"/>
      <c r="C1367" s="58"/>
      <c r="D1367" s="35"/>
      <c r="E1367" s="117"/>
      <c r="F1367" s="117"/>
      <c r="G1367" s="117"/>
      <c r="H1367" s="117"/>
      <c r="I1367" s="117"/>
      <c r="J1367" s="117"/>
      <c r="K1367" s="117"/>
      <c r="L1367" s="117"/>
      <c r="M1367" s="117"/>
      <c r="N1367" s="117"/>
      <c r="O1367" s="117"/>
      <c r="P1367" s="135"/>
      <c r="Q1367" s="187"/>
    </row>
    <row r="1368" spans="1:17" s="28" customFormat="1" x14ac:dyDescent="0.25">
      <c r="A1368" s="53"/>
      <c r="B1368" s="58"/>
      <c r="C1368" s="58"/>
      <c r="D1368" s="35"/>
      <c r="E1368" s="117"/>
      <c r="F1368" s="117"/>
      <c r="G1368" s="117"/>
      <c r="H1368" s="117"/>
      <c r="I1368" s="117"/>
      <c r="J1368" s="117"/>
      <c r="K1368" s="117"/>
      <c r="L1368" s="117"/>
      <c r="M1368" s="117"/>
      <c r="N1368" s="117"/>
      <c r="O1368" s="117"/>
      <c r="P1368" s="135"/>
      <c r="Q1368" s="187"/>
    </row>
    <row r="1369" spans="1:17" s="28" customFormat="1" x14ac:dyDescent="0.25">
      <c r="A1369" s="53"/>
      <c r="B1369" s="58"/>
      <c r="C1369" s="58"/>
      <c r="D1369" s="35"/>
      <c r="E1369" s="117"/>
      <c r="F1369" s="117"/>
      <c r="G1369" s="117"/>
      <c r="H1369" s="117"/>
      <c r="I1369" s="117"/>
      <c r="J1369" s="117"/>
      <c r="K1369" s="117"/>
      <c r="L1369" s="117"/>
      <c r="M1369" s="117"/>
      <c r="N1369" s="117"/>
      <c r="O1369" s="117"/>
      <c r="P1369" s="135"/>
      <c r="Q1369" s="187"/>
    </row>
    <row r="1370" spans="1:17" s="28" customFormat="1" x14ac:dyDescent="0.25">
      <c r="A1370" s="53"/>
      <c r="B1370" s="58"/>
      <c r="C1370" s="58"/>
      <c r="D1370" s="35"/>
      <c r="E1370" s="117"/>
      <c r="F1370" s="117"/>
      <c r="G1370" s="117"/>
      <c r="H1370" s="117"/>
      <c r="I1370" s="117"/>
      <c r="J1370" s="117"/>
      <c r="K1370" s="117"/>
      <c r="L1370" s="117"/>
      <c r="M1370" s="117"/>
      <c r="N1370" s="117"/>
      <c r="O1370" s="117"/>
      <c r="P1370" s="135"/>
      <c r="Q1370" s="187"/>
    </row>
    <row r="1371" spans="1:17" s="28" customFormat="1" x14ac:dyDescent="0.25">
      <c r="A1371" s="53"/>
      <c r="B1371" s="58"/>
      <c r="C1371" s="58"/>
      <c r="D1371" s="35"/>
      <c r="E1371" s="117"/>
      <c r="F1371" s="117"/>
      <c r="G1371" s="117"/>
      <c r="H1371" s="117"/>
      <c r="I1371" s="117"/>
      <c r="J1371" s="117"/>
      <c r="K1371" s="117"/>
      <c r="L1371" s="117"/>
      <c r="M1371" s="117"/>
      <c r="N1371" s="117"/>
      <c r="O1371" s="117"/>
      <c r="P1371" s="135"/>
      <c r="Q1371" s="187"/>
    </row>
    <row r="1372" spans="1:17" s="28" customFormat="1" x14ac:dyDescent="0.25">
      <c r="A1372" s="53"/>
      <c r="B1372" s="58"/>
      <c r="C1372" s="58"/>
      <c r="D1372" s="35"/>
      <c r="E1372" s="117"/>
      <c r="F1372" s="117"/>
      <c r="G1372" s="117"/>
      <c r="H1372" s="117"/>
      <c r="I1372" s="117"/>
      <c r="J1372" s="117"/>
      <c r="K1372" s="117"/>
      <c r="L1372" s="117"/>
      <c r="M1372" s="117"/>
      <c r="N1372" s="117"/>
      <c r="O1372" s="117"/>
      <c r="P1372" s="135"/>
      <c r="Q1372" s="187"/>
    </row>
    <row r="1373" spans="1:17" s="28" customFormat="1" x14ac:dyDescent="0.25">
      <c r="A1373" s="53"/>
      <c r="B1373" s="58"/>
      <c r="C1373" s="58"/>
      <c r="D1373" s="35"/>
      <c r="E1373" s="117"/>
      <c r="F1373" s="117"/>
      <c r="G1373" s="117"/>
      <c r="H1373" s="117"/>
      <c r="I1373" s="117"/>
      <c r="J1373" s="117"/>
      <c r="K1373" s="117"/>
      <c r="L1373" s="117"/>
      <c r="M1373" s="117"/>
      <c r="N1373" s="117"/>
      <c r="O1373" s="117"/>
      <c r="P1373" s="135"/>
      <c r="Q1373" s="187"/>
    </row>
    <row r="1374" spans="1:17" s="28" customFormat="1" x14ac:dyDescent="0.25">
      <c r="A1374" s="53"/>
      <c r="B1374" s="58"/>
      <c r="C1374" s="58"/>
      <c r="D1374" s="35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35"/>
      <c r="Q1374" s="187"/>
    </row>
    <row r="1375" spans="1:17" s="28" customFormat="1" x14ac:dyDescent="0.25">
      <c r="A1375" s="53"/>
      <c r="B1375" s="58"/>
      <c r="C1375" s="58"/>
      <c r="D1375" s="35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35"/>
      <c r="Q1375" s="187"/>
    </row>
    <row r="1376" spans="1:17" s="28" customFormat="1" x14ac:dyDescent="0.25">
      <c r="A1376" s="53"/>
      <c r="B1376" s="58"/>
      <c r="C1376" s="58"/>
      <c r="D1376" s="35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35"/>
      <c r="Q1376" s="187"/>
    </row>
    <row r="1377" spans="1:17" s="28" customFormat="1" x14ac:dyDescent="0.25">
      <c r="A1377" s="53"/>
      <c r="B1377" s="58"/>
      <c r="C1377" s="58"/>
      <c r="D1377" s="35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35"/>
      <c r="Q1377" s="187"/>
    </row>
    <row r="1378" spans="1:17" s="28" customFormat="1" x14ac:dyDescent="0.25">
      <c r="A1378" s="53"/>
      <c r="B1378" s="58"/>
      <c r="C1378" s="58"/>
      <c r="D1378" s="35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35"/>
      <c r="Q1378" s="187"/>
    </row>
    <row r="1379" spans="1:17" s="28" customFormat="1" x14ac:dyDescent="0.25">
      <c r="A1379" s="53"/>
      <c r="B1379" s="58"/>
      <c r="C1379" s="58"/>
      <c r="D1379" s="35"/>
      <c r="E1379" s="117"/>
      <c r="F1379" s="117"/>
      <c r="G1379" s="117"/>
      <c r="H1379" s="117"/>
      <c r="I1379" s="117"/>
      <c r="J1379" s="117"/>
      <c r="K1379" s="117"/>
      <c r="L1379" s="117"/>
      <c r="M1379" s="117"/>
      <c r="N1379" s="117"/>
      <c r="O1379" s="117"/>
      <c r="P1379" s="135"/>
      <c r="Q1379" s="187"/>
    </row>
    <row r="1380" spans="1:17" s="28" customFormat="1" x14ac:dyDescent="0.25">
      <c r="A1380" s="53"/>
      <c r="B1380" s="58"/>
      <c r="C1380" s="58"/>
      <c r="D1380" s="35"/>
      <c r="E1380" s="117"/>
      <c r="F1380" s="117"/>
      <c r="G1380" s="117"/>
      <c r="H1380" s="117"/>
      <c r="I1380" s="117"/>
      <c r="J1380" s="117"/>
      <c r="K1380" s="117"/>
      <c r="L1380" s="117"/>
      <c r="M1380" s="117"/>
      <c r="N1380" s="117"/>
      <c r="O1380" s="117"/>
      <c r="P1380" s="135"/>
      <c r="Q1380" s="187"/>
    </row>
    <row r="1381" spans="1:17" s="28" customFormat="1" x14ac:dyDescent="0.25">
      <c r="A1381" s="53"/>
      <c r="B1381" s="58"/>
      <c r="C1381" s="58"/>
      <c r="D1381" s="35"/>
      <c r="E1381" s="117"/>
      <c r="F1381" s="117"/>
      <c r="G1381" s="117"/>
      <c r="H1381" s="117"/>
      <c r="I1381" s="117"/>
      <c r="J1381" s="117"/>
      <c r="K1381" s="117"/>
      <c r="L1381" s="117"/>
      <c r="M1381" s="117"/>
      <c r="N1381" s="117"/>
      <c r="O1381" s="117"/>
      <c r="P1381" s="135"/>
      <c r="Q1381" s="187"/>
    </row>
    <row r="1382" spans="1:17" s="28" customFormat="1" x14ac:dyDescent="0.25">
      <c r="A1382" s="53"/>
      <c r="B1382" s="58"/>
      <c r="C1382" s="58"/>
      <c r="D1382" s="35"/>
      <c r="E1382" s="117"/>
      <c r="F1382" s="117"/>
      <c r="G1382" s="117"/>
      <c r="H1382" s="117"/>
      <c r="I1382" s="117"/>
      <c r="J1382" s="117"/>
      <c r="K1382" s="117"/>
      <c r="L1382" s="117"/>
      <c r="M1382" s="117"/>
      <c r="N1382" s="117"/>
      <c r="O1382" s="117"/>
      <c r="P1382" s="135"/>
      <c r="Q1382" s="187"/>
    </row>
    <row r="1383" spans="1:17" s="28" customFormat="1" x14ac:dyDescent="0.25">
      <c r="A1383" s="53"/>
      <c r="B1383" s="58"/>
      <c r="C1383" s="58"/>
      <c r="D1383" s="35"/>
      <c r="E1383" s="117"/>
      <c r="F1383" s="117"/>
      <c r="G1383" s="117"/>
      <c r="H1383" s="117"/>
      <c r="I1383" s="117"/>
      <c r="J1383" s="117"/>
      <c r="K1383" s="117"/>
      <c r="L1383" s="117"/>
      <c r="M1383" s="117"/>
      <c r="N1383" s="117"/>
      <c r="O1383" s="117"/>
      <c r="P1383" s="135"/>
      <c r="Q1383" s="187"/>
    </row>
    <row r="1384" spans="1:17" s="28" customFormat="1" x14ac:dyDescent="0.25">
      <c r="A1384" s="53"/>
      <c r="B1384" s="58"/>
      <c r="C1384" s="58"/>
      <c r="D1384" s="35"/>
      <c r="E1384" s="117"/>
      <c r="F1384" s="117"/>
      <c r="G1384" s="117"/>
      <c r="H1384" s="117"/>
      <c r="I1384" s="117"/>
      <c r="J1384" s="117"/>
      <c r="K1384" s="117"/>
      <c r="L1384" s="117"/>
      <c r="M1384" s="117"/>
      <c r="N1384" s="117"/>
      <c r="O1384" s="117"/>
      <c r="P1384" s="135"/>
      <c r="Q1384" s="187"/>
    </row>
    <row r="1385" spans="1:17" s="28" customFormat="1" x14ac:dyDescent="0.25">
      <c r="A1385" s="53"/>
      <c r="B1385" s="58"/>
      <c r="C1385" s="58"/>
      <c r="D1385" s="35"/>
      <c r="E1385" s="117"/>
      <c r="F1385" s="117"/>
      <c r="G1385" s="117"/>
      <c r="H1385" s="117"/>
      <c r="I1385" s="117"/>
      <c r="J1385" s="117"/>
      <c r="K1385" s="117"/>
      <c r="L1385" s="117"/>
      <c r="M1385" s="117"/>
      <c r="N1385" s="117"/>
      <c r="O1385" s="117"/>
      <c r="P1385" s="135"/>
      <c r="Q1385" s="187"/>
    </row>
    <row r="1386" spans="1:17" s="28" customFormat="1" x14ac:dyDescent="0.25">
      <c r="A1386" s="53"/>
      <c r="B1386" s="58"/>
      <c r="C1386" s="58"/>
      <c r="D1386" s="35"/>
      <c r="E1386" s="117"/>
      <c r="F1386" s="117"/>
      <c r="G1386" s="117"/>
      <c r="H1386" s="117"/>
      <c r="I1386" s="117"/>
      <c r="J1386" s="117"/>
      <c r="K1386" s="117"/>
      <c r="L1386" s="117"/>
      <c r="M1386" s="117"/>
      <c r="N1386" s="117"/>
      <c r="O1386" s="117"/>
      <c r="P1386" s="135"/>
      <c r="Q1386" s="187"/>
    </row>
    <row r="1387" spans="1:17" s="28" customFormat="1" x14ac:dyDescent="0.25">
      <c r="A1387" s="53"/>
      <c r="B1387" s="58"/>
      <c r="C1387" s="58"/>
      <c r="D1387" s="35"/>
      <c r="E1387" s="117"/>
      <c r="F1387" s="117"/>
      <c r="G1387" s="117"/>
      <c r="H1387" s="117"/>
      <c r="I1387" s="117"/>
      <c r="J1387" s="117"/>
      <c r="K1387" s="117"/>
      <c r="L1387" s="117"/>
      <c r="M1387" s="117"/>
      <c r="N1387" s="117"/>
      <c r="O1387" s="117"/>
      <c r="P1387" s="135"/>
      <c r="Q1387" s="187"/>
    </row>
    <row r="1388" spans="1:17" s="28" customFormat="1" x14ac:dyDescent="0.25">
      <c r="A1388" s="53"/>
      <c r="B1388" s="58"/>
      <c r="C1388" s="58"/>
      <c r="D1388" s="35"/>
      <c r="E1388" s="117"/>
      <c r="F1388" s="117"/>
      <c r="G1388" s="117"/>
      <c r="H1388" s="117"/>
      <c r="I1388" s="117"/>
      <c r="J1388" s="117"/>
      <c r="K1388" s="117"/>
      <c r="L1388" s="117"/>
      <c r="M1388" s="117"/>
      <c r="N1388" s="117"/>
      <c r="O1388" s="117"/>
      <c r="P1388" s="135"/>
      <c r="Q1388" s="187"/>
    </row>
    <row r="1389" spans="1:17" s="28" customFormat="1" x14ac:dyDescent="0.25">
      <c r="A1389" s="53"/>
      <c r="B1389" s="58"/>
      <c r="C1389" s="58"/>
      <c r="D1389" s="35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  <c r="O1389" s="117"/>
      <c r="P1389" s="135"/>
      <c r="Q1389" s="187"/>
    </row>
    <row r="1390" spans="1:17" s="28" customFormat="1" x14ac:dyDescent="0.25">
      <c r="A1390" s="53"/>
      <c r="B1390" s="58"/>
      <c r="C1390" s="58"/>
      <c r="D1390" s="35"/>
      <c r="E1390" s="117"/>
      <c r="F1390" s="117"/>
      <c r="G1390" s="117"/>
      <c r="H1390" s="117"/>
      <c r="I1390" s="117"/>
      <c r="J1390" s="117"/>
      <c r="K1390" s="117"/>
      <c r="L1390" s="117"/>
      <c r="M1390" s="117"/>
      <c r="N1390" s="117"/>
      <c r="O1390" s="117"/>
      <c r="P1390" s="135"/>
      <c r="Q1390" s="187"/>
    </row>
    <row r="1391" spans="1:17" s="28" customFormat="1" x14ac:dyDescent="0.25">
      <c r="A1391" s="53"/>
      <c r="B1391" s="58"/>
      <c r="C1391" s="58"/>
      <c r="D1391" s="35"/>
      <c r="E1391" s="117"/>
      <c r="F1391" s="117"/>
      <c r="G1391" s="117"/>
      <c r="H1391" s="117"/>
      <c r="I1391" s="117"/>
      <c r="J1391" s="117"/>
      <c r="K1391" s="117"/>
      <c r="L1391" s="117"/>
      <c r="M1391" s="117"/>
      <c r="N1391" s="117"/>
      <c r="O1391" s="117"/>
      <c r="P1391" s="135"/>
      <c r="Q1391" s="187"/>
    </row>
    <row r="1392" spans="1:17" s="28" customFormat="1" x14ac:dyDescent="0.25">
      <c r="A1392" s="53"/>
      <c r="B1392" s="58"/>
      <c r="C1392" s="58"/>
      <c r="D1392" s="35"/>
      <c r="E1392" s="117"/>
      <c r="F1392" s="117"/>
      <c r="G1392" s="117"/>
      <c r="H1392" s="117"/>
      <c r="I1392" s="117"/>
      <c r="J1392" s="117"/>
      <c r="K1392" s="117"/>
      <c r="L1392" s="117"/>
      <c r="M1392" s="117"/>
      <c r="N1392" s="117"/>
      <c r="O1392" s="117"/>
      <c r="P1392" s="135"/>
      <c r="Q1392" s="187"/>
    </row>
    <row r="1393" spans="1:17" s="28" customFormat="1" x14ac:dyDescent="0.25">
      <c r="A1393" s="53"/>
      <c r="B1393" s="58"/>
      <c r="C1393" s="58"/>
      <c r="D1393" s="35"/>
      <c r="E1393" s="117"/>
      <c r="F1393" s="117"/>
      <c r="G1393" s="117"/>
      <c r="H1393" s="117"/>
      <c r="I1393" s="117"/>
      <c r="J1393" s="117"/>
      <c r="K1393" s="117"/>
      <c r="L1393" s="117"/>
      <c r="M1393" s="117"/>
      <c r="N1393" s="117"/>
      <c r="O1393" s="117"/>
      <c r="P1393" s="135"/>
      <c r="Q1393" s="187"/>
    </row>
    <row r="1394" spans="1:17" s="28" customFormat="1" x14ac:dyDescent="0.25">
      <c r="A1394" s="53"/>
      <c r="B1394" s="58"/>
      <c r="C1394" s="58"/>
      <c r="D1394" s="35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35"/>
      <c r="Q1394" s="187"/>
    </row>
    <row r="1395" spans="1:17" s="28" customFormat="1" x14ac:dyDescent="0.25">
      <c r="A1395" s="53"/>
      <c r="B1395" s="58"/>
      <c r="C1395" s="58"/>
      <c r="D1395" s="35"/>
      <c r="E1395" s="117"/>
      <c r="F1395" s="117"/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35"/>
      <c r="Q1395" s="187"/>
    </row>
    <row r="1396" spans="1:17" s="28" customFormat="1" x14ac:dyDescent="0.25">
      <c r="A1396" s="53"/>
      <c r="B1396" s="58"/>
      <c r="C1396" s="58"/>
      <c r="D1396" s="35"/>
      <c r="E1396" s="117"/>
      <c r="F1396" s="117"/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35"/>
      <c r="Q1396" s="187"/>
    </row>
    <row r="1397" spans="1:17" s="28" customFormat="1" x14ac:dyDescent="0.25">
      <c r="A1397" s="53"/>
      <c r="B1397" s="58"/>
      <c r="C1397" s="58"/>
      <c r="D1397" s="35"/>
      <c r="E1397" s="117"/>
      <c r="F1397" s="117"/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35"/>
      <c r="Q1397" s="187"/>
    </row>
    <row r="1398" spans="1:17" s="28" customFormat="1" x14ac:dyDescent="0.25">
      <c r="A1398" s="53"/>
      <c r="B1398" s="58"/>
      <c r="C1398" s="58"/>
      <c r="D1398" s="35"/>
      <c r="E1398" s="117"/>
      <c r="F1398" s="117"/>
      <c r="G1398" s="117"/>
      <c r="H1398" s="117"/>
      <c r="I1398" s="117"/>
      <c r="J1398" s="117"/>
      <c r="K1398" s="117"/>
      <c r="L1398" s="117"/>
      <c r="M1398" s="117"/>
      <c r="N1398" s="117"/>
      <c r="O1398" s="117"/>
      <c r="P1398" s="135"/>
      <c r="Q1398" s="187"/>
    </row>
    <row r="1399" spans="1:17" s="28" customFormat="1" x14ac:dyDescent="0.25">
      <c r="A1399" s="53"/>
      <c r="B1399" s="58"/>
      <c r="C1399" s="58"/>
      <c r="D1399" s="35"/>
      <c r="E1399" s="117"/>
      <c r="F1399" s="117"/>
      <c r="G1399" s="117"/>
      <c r="H1399" s="117"/>
      <c r="I1399" s="117"/>
      <c r="J1399" s="117"/>
      <c r="K1399" s="117"/>
      <c r="L1399" s="117"/>
      <c r="M1399" s="117"/>
      <c r="N1399" s="117"/>
      <c r="O1399" s="117"/>
      <c r="P1399" s="135"/>
      <c r="Q1399" s="187"/>
    </row>
    <row r="1400" spans="1:17" s="28" customFormat="1" x14ac:dyDescent="0.25">
      <c r="A1400" s="53"/>
      <c r="B1400" s="58"/>
      <c r="C1400" s="58"/>
      <c r="D1400" s="35"/>
      <c r="E1400" s="117"/>
      <c r="F1400" s="117"/>
      <c r="G1400" s="117"/>
      <c r="H1400" s="117"/>
      <c r="I1400" s="117"/>
      <c r="J1400" s="117"/>
      <c r="K1400" s="117"/>
      <c r="L1400" s="117"/>
      <c r="M1400" s="117"/>
      <c r="N1400" s="117"/>
      <c r="O1400" s="117"/>
      <c r="P1400" s="135"/>
      <c r="Q1400" s="187"/>
    </row>
    <row r="1401" spans="1:17" s="28" customFormat="1" x14ac:dyDescent="0.25">
      <c r="A1401" s="53"/>
      <c r="B1401" s="58"/>
      <c r="C1401" s="58"/>
      <c r="D1401" s="35"/>
      <c r="E1401" s="117"/>
      <c r="F1401" s="117"/>
      <c r="G1401" s="117"/>
      <c r="H1401" s="117"/>
      <c r="I1401" s="117"/>
      <c r="J1401" s="117"/>
      <c r="K1401" s="117"/>
      <c r="L1401" s="117"/>
      <c r="M1401" s="117"/>
      <c r="N1401" s="117"/>
      <c r="O1401" s="117"/>
      <c r="P1401" s="135"/>
      <c r="Q1401" s="187"/>
    </row>
    <row r="1402" spans="1:17" s="28" customFormat="1" x14ac:dyDescent="0.25">
      <c r="A1402" s="53"/>
      <c r="B1402" s="58"/>
      <c r="C1402" s="58"/>
      <c r="D1402" s="35"/>
      <c r="E1402" s="117"/>
      <c r="F1402" s="117"/>
      <c r="G1402" s="117"/>
      <c r="H1402" s="117"/>
      <c r="I1402" s="117"/>
      <c r="J1402" s="117"/>
      <c r="K1402" s="117"/>
      <c r="L1402" s="117"/>
      <c r="M1402" s="117"/>
      <c r="N1402" s="117"/>
      <c r="O1402" s="117"/>
      <c r="P1402" s="135"/>
      <c r="Q1402" s="187"/>
    </row>
    <row r="1403" spans="1:17" s="28" customFormat="1" x14ac:dyDescent="0.25">
      <c r="A1403" s="53"/>
      <c r="B1403" s="58"/>
      <c r="C1403" s="58"/>
      <c r="D1403" s="35"/>
      <c r="E1403" s="117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117"/>
      <c r="P1403" s="135"/>
      <c r="Q1403" s="187"/>
    </row>
    <row r="1404" spans="1:17" s="28" customFormat="1" x14ac:dyDescent="0.25">
      <c r="A1404" s="53"/>
      <c r="B1404" s="58"/>
      <c r="C1404" s="58"/>
      <c r="D1404" s="35"/>
      <c r="E1404" s="117"/>
      <c r="F1404" s="117"/>
      <c r="G1404" s="117"/>
      <c r="H1404" s="117"/>
      <c r="I1404" s="117"/>
      <c r="J1404" s="117"/>
      <c r="K1404" s="117"/>
      <c r="L1404" s="117"/>
      <c r="M1404" s="117"/>
      <c r="N1404" s="117"/>
      <c r="O1404" s="117"/>
      <c r="P1404" s="135"/>
      <c r="Q1404" s="187"/>
    </row>
    <row r="1405" spans="1:17" s="28" customFormat="1" x14ac:dyDescent="0.25">
      <c r="A1405" s="53"/>
      <c r="B1405" s="58"/>
      <c r="C1405" s="58"/>
      <c r="D1405" s="35"/>
      <c r="E1405" s="117"/>
      <c r="F1405" s="117"/>
      <c r="G1405" s="117"/>
      <c r="H1405" s="117"/>
      <c r="I1405" s="117"/>
      <c r="J1405" s="117"/>
      <c r="K1405" s="117"/>
      <c r="L1405" s="117"/>
      <c r="M1405" s="117"/>
      <c r="N1405" s="117"/>
      <c r="O1405" s="117"/>
      <c r="P1405" s="135"/>
      <c r="Q1405" s="187"/>
    </row>
    <row r="1406" spans="1:17" s="28" customFormat="1" x14ac:dyDescent="0.25">
      <c r="A1406" s="53"/>
      <c r="B1406" s="58"/>
      <c r="C1406" s="58"/>
      <c r="D1406" s="35"/>
      <c r="E1406" s="117"/>
      <c r="F1406" s="117"/>
      <c r="G1406" s="117"/>
      <c r="H1406" s="117"/>
      <c r="I1406" s="117"/>
      <c r="J1406" s="117"/>
      <c r="K1406" s="117"/>
      <c r="L1406" s="117"/>
      <c r="M1406" s="117"/>
      <c r="N1406" s="117"/>
      <c r="O1406" s="117"/>
      <c r="P1406" s="135"/>
      <c r="Q1406" s="187"/>
    </row>
    <row r="1407" spans="1:17" s="28" customFormat="1" x14ac:dyDescent="0.25">
      <c r="A1407" s="53"/>
      <c r="B1407" s="58"/>
      <c r="C1407" s="58"/>
      <c r="D1407" s="35"/>
      <c r="E1407" s="117"/>
      <c r="F1407" s="117"/>
      <c r="G1407" s="117"/>
      <c r="H1407" s="117"/>
      <c r="I1407" s="117"/>
      <c r="J1407" s="117"/>
      <c r="K1407" s="117"/>
      <c r="L1407" s="117"/>
      <c r="M1407" s="117"/>
      <c r="N1407" s="117"/>
      <c r="O1407" s="117"/>
      <c r="P1407" s="135"/>
      <c r="Q1407" s="187"/>
    </row>
    <row r="1408" spans="1:17" s="28" customFormat="1" x14ac:dyDescent="0.25">
      <c r="A1408" s="53"/>
      <c r="B1408" s="58"/>
      <c r="C1408" s="58"/>
      <c r="D1408" s="35"/>
      <c r="E1408" s="117"/>
      <c r="F1408" s="117"/>
      <c r="G1408" s="117"/>
      <c r="H1408" s="117"/>
      <c r="I1408" s="117"/>
      <c r="J1408" s="117"/>
      <c r="K1408" s="117"/>
      <c r="L1408" s="117"/>
      <c r="M1408" s="117"/>
      <c r="N1408" s="117"/>
      <c r="O1408" s="117"/>
      <c r="P1408" s="135"/>
      <c r="Q1408" s="187"/>
    </row>
    <row r="1409" spans="1:17" s="28" customFormat="1" x14ac:dyDescent="0.25">
      <c r="A1409" s="53"/>
      <c r="B1409" s="58"/>
      <c r="C1409" s="58"/>
      <c r="D1409" s="35"/>
      <c r="E1409" s="117"/>
      <c r="F1409" s="117"/>
      <c r="G1409" s="117"/>
      <c r="H1409" s="117"/>
      <c r="I1409" s="117"/>
      <c r="J1409" s="117"/>
      <c r="K1409" s="117"/>
      <c r="L1409" s="117"/>
      <c r="M1409" s="117"/>
      <c r="N1409" s="117"/>
      <c r="O1409" s="117"/>
      <c r="P1409" s="135"/>
      <c r="Q1409" s="187"/>
    </row>
    <row r="1410" spans="1:17" s="28" customFormat="1" x14ac:dyDescent="0.25">
      <c r="A1410" s="53"/>
      <c r="B1410" s="58"/>
      <c r="C1410" s="58"/>
      <c r="D1410" s="35"/>
      <c r="E1410" s="117"/>
      <c r="F1410" s="117"/>
      <c r="G1410" s="117"/>
      <c r="H1410" s="117"/>
      <c r="I1410" s="117"/>
      <c r="J1410" s="117"/>
      <c r="K1410" s="117"/>
      <c r="L1410" s="117"/>
      <c r="M1410" s="117"/>
      <c r="N1410" s="117"/>
      <c r="O1410" s="117"/>
      <c r="P1410" s="135"/>
      <c r="Q1410" s="187"/>
    </row>
    <row r="1411" spans="1:17" s="28" customFormat="1" x14ac:dyDescent="0.25">
      <c r="A1411" s="53"/>
      <c r="B1411" s="58"/>
      <c r="C1411" s="58"/>
      <c r="D1411" s="35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35"/>
      <c r="Q1411" s="187"/>
    </row>
    <row r="1412" spans="1:17" s="28" customFormat="1" x14ac:dyDescent="0.25">
      <c r="A1412" s="53"/>
      <c r="B1412" s="58"/>
      <c r="C1412" s="58"/>
      <c r="D1412" s="35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35"/>
      <c r="Q1412" s="187"/>
    </row>
    <row r="1413" spans="1:17" s="28" customFormat="1" x14ac:dyDescent="0.25">
      <c r="A1413" s="53"/>
      <c r="B1413" s="58"/>
      <c r="C1413" s="58"/>
      <c r="D1413" s="35"/>
      <c r="E1413" s="117"/>
      <c r="F1413" s="117"/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35"/>
      <c r="Q1413" s="187"/>
    </row>
    <row r="1414" spans="1:17" s="28" customFormat="1" x14ac:dyDescent="0.25">
      <c r="A1414" s="53"/>
      <c r="B1414" s="58"/>
      <c r="C1414" s="58"/>
      <c r="D1414" s="35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35"/>
      <c r="Q1414" s="187"/>
    </row>
    <row r="1415" spans="1:17" s="28" customFormat="1" x14ac:dyDescent="0.25">
      <c r="A1415" s="53"/>
      <c r="B1415" s="58"/>
      <c r="C1415" s="58"/>
      <c r="D1415" s="35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35"/>
      <c r="Q1415" s="187"/>
    </row>
    <row r="1416" spans="1:17" s="28" customFormat="1" x14ac:dyDescent="0.25">
      <c r="A1416" s="53"/>
      <c r="B1416" s="58"/>
      <c r="C1416" s="58"/>
      <c r="D1416" s="35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35"/>
      <c r="Q1416" s="187"/>
    </row>
    <row r="1417" spans="1:17" s="28" customFormat="1" x14ac:dyDescent="0.25">
      <c r="A1417" s="53"/>
      <c r="B1417" s="58"/>
      <c r="C1417" s="58"/>
      <c r="D1417" s="35"/>
      <c r="E1417" s="117"/>
      <c r="F1417" s="117"/>
      <c r="G1417" s="117"/>
      <c r="H1417" s="117"/>
      <c r="I1417" s="117"/>
      <c r="J1417" s="117"/>
      <c r="K1417" s="117"/>
      <c r="L1417" s="117"/>
      <c r="M1417" s="117"/>
      <c r="N1417" s="117"/>
      <c r="O1417" s="117"/>
      <c r="P1417" s="135"/>
      <c r="Q1417" s="187"/>
    </row>
    <row r="1418" spans="1:17" s="28" customFormat="1" x14ac:dyDescent="0.25">
      <c r="A1418" s="53"/>
      <c r="B1418" s="58"/>
      <c r="C1418" s="58"/>
      <c r="D1418" s="35"/>
      <c r="E1418" s="117"/>
      <c r="F1418" s="117"/>
      <c r="G1418" s="117"/>
      <c r="H1418" s="117"/>
      <c r="I1418" s="117"/>
      <c r="J1418" s="117"/>
      <c r="K1418" s="117"/>
      <c r="L1418" s="117"/>
      <c r="M1418" s="117"/>
      <c r="N1418" s="117"/>
      <c r="O1418" s="117"/>
      <c r="P1418" s="135"/>
      <c r="Q1418" s="187"/>
    </row>
    <row r="1419" spans="1:17" s="28" customFormat="1" x14ac:dyDescent="0.25">
      <c r="A1419" s="53"/>
      <c r="B1419" s="58"/>
      <c r="C1419" s="58"/>
      <c r="D1419" s="35"/>
      <c r="E1419" s="117"/>
      <c r="F1419" s="117"/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35"/>
      <c r="Q1419" s="187"/>
    </row>
    <row r="1420" spans="1:17" s="28" customFormat="1" x14ac:dyDescent="0.25">
      <c r="A1420" s="53"/>
      <c r="B1420" s="58"/>
      <c r="C1420" s="58"/>
      <c r="D1420" s="35"/>
      <c r="E1420" s="117"/>
      <c r="F1420" s="117"/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35"/>
      <c r="Q1420" s="187"/>
    </row>
    <row r="1421" spans="1:17" s="28" customFormat="1" x14ac:dyDescent="0.25">
      <c r="A1421" s="53"/>
      <c r="B1421" s="58"/>
      <c r="C1421" s="58"/>
      <c r="D1421" s="35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35"/>
      <c r="Q1421" s="187"/>
    </row>
    <row r="1422" spans="1:17" s="28" customFormat="1" x14ac:dyDescent="0.25">
      <c r="A1422" s="53"/>
      <c r="B1422" s="58"/>
      <c r="C1422" s="58"/>
      <c r="D1422" s="35"/>
      <c r="E1422" s="117"/>
      <c r="F1422" s="117"/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35"/>
      <c r="Q1422" s="187"/>
    </row>
    <row r="1423" spans="1:17" s="28" customFormat="1" x14ac:dyDescent="0.25">
      <c r="A1423" s="53"/>
      <c r="B1423" s="58"/>
      <c r="C1423" s="58"/>
      <c r="D1423" s="35"/>
      <c r="E1423" s="117"/>
      <c r="F1423" s="117"/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35"/>
      <c r="Q1423" s="187"/>
    </row>
    <row r="1424" spans="1:17" s="28" customFormat="1" x14ac:dyDescent="0.25">
      <c r="A1424" s="53"/>
      <c r="B1424" s="58"/>
      <c r="C1424" s="58"/>
      <c r="D1424" s="35"/>
      <c r="E1424" s="117"/>
      <c r="F1424" s="117"/>
      <c r="G1424" s="117"/>
      <c r="H1424" s="117"/>
      <c r="I1424" s="117"/>
      <c r="J1424" s="117"/>
      <c r="K1424" s="117"/>
      <c r="L1424" s="117"/>
      <c r="M1424" s="117"/>
      <c r="N1424" s="117"/>
      <c r="O1424" s="117"/>
      <c r="P1424" s="135"/>
      <c r="Q1424" s="187"/>
    </row>
    <row r="1425" spans="1:17" s="28" customFormat="1" x14ac:dyDescent="0.25">
      <c r="A1425" s="53"/>
      <c r="B1425" s="58"/>
      <c r="C1425" s="58"/>
      <c r="D1425" s="35"/>
      <c r="E1425" s="117"/>
      <c r="F1425" s="117"/>
      <c r="G1425" s="117"/>
      <c r="H1425" s="117"/>
      <c r="I1425" s="117"/>
      <c r="J1425" s="117"/>
      <c r="K1425" s="117"/>
      <c r="L1425" s="117"/>
      <c r="M1425" s="117"/>
      <c r="N1425" s="117"/>
      <c r="O1425" s="117"/>
      <c r="P1425" s="135"/>
      <c r="Q1425" s="187"/>
    </row>
    <row r="1426" spans="1:17" s="28" customFormat="1" x14ac:dyDescent="0.25">
      <c r="A1426" s="53"/>
      <c r="B1426" s="58"/>
      <c r="C1426" s="58"/>
      <c r="D1426" s="35"/>
      <c r="E1426" s="117"/>
      <c r="F1426" s="117"/>
      <c r="G1426" s="117"/>
      <c r="H1426" s="117"/>
      <c r="I1426" s="117"/>
      <c r="J1426" s="117"/>
      <c r="K1426" s="117"/>
      <c r="L1426" s="117"/>
      <c r="M1426" s="117"/>
      <c r="N1426" s="117"/>
      <c r="O1426" s="117"/>
      <c r="P1426" s="135"/>
      <c r="Q1426" s="187"/>
    </row>
    <row r="1427" spans="1:17" s="28" customFormat="1" x14ac:dyDescent="0.25">
      <c r="A1427" s="53"/>
      <c r="B1427" s="58"/>
      <c r="C1427" s="58"/>
      <c r="D1427" s="35"/>
      <c r="E1427" s="117"/>
      <c r="F1427" s="117"/>
      <c r="G1427" s="117"/>
      <c r="H1427" s="117"/>
      <c r="I1427" s="117"/>
      <c r="J1427" s="117"/>
      <c r="K1427" s="117"/>
      <c r="L1427" s="117"/>
      <c r="M1427" s="117"/>
      <c r="N1427" s="117"/>
      <c r="O1427" s="117"/>
      <c r="P1427" s="135"/>
      <c r="Q1427" s="187"/>
    </row>
    <row r="1428" spans="1:17" s="28" customFormat="1" x14ac:dyDescent="0.25">
      <c r="A1428" s="53"/>
      <c r="B1428" s="58"/>
      <c r="C1428" s="58"/>
      <c r="D1428" s="35"/>
      <c r="E1428" s="117"/>
      <c r="F1428" s="117"/>
      <c r="G1428" s="117"/>
      <c r="H1428" s="117"/>
      <c r="I1428" s="117"/>
      <c r="J1428" s="117"/>
      <c r="K1428" s="117"/>
      <c r="L1428" s="117"/>
      <c r="M1428" s="117"/>
      <c r="N1428" s="117"/>
      <c r="O1428" s="117"/>
      <c r="P1428" s="135"/>
      <c r="Q1428" s="187"/>
    </row>
    <row r="1429" spans="1:17" s="28" customFormat="1" x14ac:dyDescent="0.25">
      <c r="A1429" s="53"/>
      <c r="B1429" s="58"/>
      <c r="C1429" s="58"/>
      <c r="D1429" s="35"/>
      <c r="E1429" s="117"/>
      <c r="F1429" s="117"/>
      <c r="G1429" s="117"/>
      <c r="H1429" s="117"/>
      <c r="I1429" s="117"/>
      <c r="J1429" s="117"/>
      <c r="K1429" s="117"/>
      <c r="L1429" s="117"/>
      <c r="M1429" s="117"/>
      <c r="N1429" s="117"/>
      <c r="O1429" s="117"/>
      <c r="P1429" s="135"/>
      <c r="Q1429" s="187"/>
    </row>
    <row r="1430" spans="1:17" s="28" customFormat="1" x14ac:dyDescent="0.25">
      <c r="A1430" s="53"/>
      <c r="B1430" s="58"/>
      <c r="C1430" s="58"/>
      <c r="D1430" s="35"/>
      <c r="E1430" s="117"/>
      <c r="F1430" s="117"/>
      <c r="G1430" s="117"/>
      <c r="H1430" s="117"/>
      <c r="I1430" s="117"/>
      <c r="J1430" s="117"/>
      <c r="K1430" s="117"/>
      <c r="L1430" s="117"/>
      <c r="M1430" s="117"/>
      <c r="N1430" s="117"/>
      <c r="O1430" s="117"/>
      <c r="P1430" s="135"/>
      <c r="Q1430" s="187"/>
    </row>
    <row r="1431" spans="1:17" s="28" customFormat="1" x14ac:dyDescent="0.25">
      <c r="A1431" s="53"/>
      <c r="B1431" s="58"/>
      <c r="C1431" s="58"/>
      <c r="D1431" s="35"/>
      <c r="E1431" s="117"/>
      <c r="F1431" s="117"/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35"/>
      <c r="Q1431" s="187"/>
    </row>
    <row r="1432" spans="1:17" s="28" customFormat="1" x14ac:dyDescent="0.25">
      <c r="A1432" s="53"/>
      <c r="B1432" s="58"/>
      <c r="C1432" s="58"/>
      <c r="D1432" s="35"/>
      <c r="E1432" s="117"/>
      <c r="F1432" s="117"/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35"/>
      <c r="Q1432" s="187"/>
    </row>
    <row r="1433" spans="1:17" s="28" customFormat="1" x14ac:dyDescent="0.25">
      <c r="A1433" s="53"/>
      <c r="B1433" s="58"/>
      <c r="C1433" s="58"/>
      <c r="D1433" s="35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35"/>
      <c r="Q1433" s="187"/>
    </row>
    <row r="1434" spans="1:17" s="28" customFormat="1" x14ac:dyDescent="0.25">
      <c r="A1434" s="53"/>
      <c r="B1434" s="58"/>
      <c r="C1434" s="58"/>
      <c r="D1434" s="35"/>
      <c r="E1434" s="117"/>
      <c r="F1434" s="117"/>
      <c r="G1434" s="117"/>
      <c r="H1434" s="117"/>
      <c r="I1434" s="117"/>
      <c r="J1434" s="117"/>
      <c r="K1434" s="117"/>
      <c r="L1434" s="117"/>
      <c r="M1434" s="117"/>
      <c r="N1434" s="117"/>
      <c r="O1434" s="117"/>
      <c r="P1434" s="135"/>
      <c r="Q1434" s="187"/>
    </row>
    <row r="1435" spans="1:17" s="28" customFormat="1" x14ac:dyDescent="0.25">
      <c r="A1435" s="53"/>
      <c r="B1435" s="58"/>
      <c r="C1435" s="58"/>
      <c r="D1435" s="35"/>
      <c r="E1435" s="117"/>
      <c r="F1435" s="117"/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35"/>
      <c r="Q1435" s="187"/>
    </row>
    <row r="1436" spans="1:17" s="28" customFormat="1" x14ac:dyDescent="0.25">
      <c r="A1436" s="53"/>
      <c r="B1436" s="58"/>
      <c r="C1436" s="58"/>
      <c r="D1436" s="35"/>
      <c r="E1436" s="117"/>
      <c r="F1436" s="117"/>
      <c r="G1436" s="117"/>
      <c r="H1436" s="117"/>
      <c r="I1436" s="117"/>
      <c r="J1436" s="117"/>
      <c r="K1436" s="117"/>
      <c r="L1436" s="117"/>
      <c r="M1436" s="117"/>
      <c r="N1436" s="117"/>
      <c r="O1436" s="117"/>
      <c r="P1436" s="135"/>
      <c r="Q1436" s="187"/>
    </row>
    <row r="1437" spans="1:17" s="28" customFormat="1" x14ac:dyDescent="0.25">
      <c r="A1437" s="53"/>
      <c r="B1437" s="58"/>
      <c r="C1437" s="58"/>
      <c r="D1437" s="35"/>
      <c r="E1437" s="117"/>
      <c r="F1437" s="117"/>
      <c r="G1437" s="117"/>
      <c r="H1437" s="117"/>
      <c r="I1437" s="117"/>
      <c r="J1437" s="117"/>
      <c r="K1437" s="117"/>
      <c r="L1437" s="117"/>
      <c r="M1437" s="117"/>
      <c r="N1437" s="117"/>
      <c r="O1437" s="117"/>
      <c r="P1437" s="135"/>
      <c r="Q1437" s="187"/>
    </row>
    <row r="1438" spans="1:17" s="28" customFormat="1" x14ac:dyDescent="0.25">
      <c r="A1438" s="53"/>
      <c r="B1438" s="58"/>
      <c r="C1438" s="58"/>
      <c r="D1438" s="35"/>
      <c r="E1438" s="117"/>
      <c r="F1438" s="117"/>
      <c r="G1438" s="117"/>
      <c r="H1438" s="117"/>
      <c r="I1438" s="117"/>
      <c r="J1438" s="117"/>
      <c r="K1438" s="117"/>
      <c r="L1438" s="117"/>
      <c r="M1438" s="117"/>
      <c r="N1438" s="117"/>
      <c r="O1438" s="117"/>
      <c r="P1438" s="135"/>
      <c r="Q1438" s="187"/>
    </row>
    <row r="1439" spans="1:17" s="28" customFormat="1" x14ac:dyDescent="0.25">
      <c r="A1439" s="53"/>
      <c r="B1439" s="58"/>
      <c r="C1439" s="58"/>
      <c r="D1439" s="35"/>
      <c r="E1439" s="117"/>
      <c r="F1439" s="117"/>
      <c r="G1439" s="117"/>
      <c r="H1439" s="117"/>
      <c r="I1439" s="117"/>
      <c r="J1439" s="117"/>
      <c r="K1439" s="117"/>
      <c r="L1439" s="117"/>
      <c r="M1439" s="117"/>
      <c r="N1439" s="117"/>
      <c r="O1439" s="117"/>
      <c r="P1439" s="135"/>
      <c r="Q1439" s="187"/>
    </row>
    <row r="1440" spans="1:17" s="28" customFormat="1" x14ac:dyDescent="0.25">
      <c r="A1440" s="53"/>
      <c r="B1440" s="58"/>
      <c r="C1440" s="58"/>
      <c r="D1440" s="35"/>
      <c r="E1440" s="117"/>
      <c r="F1440" s="117"/>
      <c r="G1440" s="117"/>
      <c r="H1440" s="117"/>
      <c r="I1440" s="117"/>
      <c r="J1440" s="117"/>
      <c r="K1440" s="117"/>
      <c r="L1440" s="117"/>
      <c r="M1440" s="117"/>
      <c r="N1440" s="117"/>
      <c r="O1440" s="117"/>
      <c r="P1440" s="135"/>
      <c r="Q1440" s="187"/>
    </row>
    <row r="1441" spans="1:17" s="28" customFormat="1" x14ac:dyDescent="0.25">
      <c r="A1441" s="53"/>
      <c r="B1441" s="58"/>
      <c r="C1441" s="58"/>
      <c r="D1441" s="35"/>
      <c r="E1441" s="117"/>
      <c r="F1441" s="117"/>
      <c r="G1441" s="117"/>
      <c r="H1441" s="117"/>
      <c r="I1441" s="117"/>
      <c r="J1441" s="117"/>
      <c r="K1441" s="117"/>
      <c r="L1441" s="117"/>
      <c r="M1441" s="117"/>
      <c r="N1441" s="117"/>
      <c r="O1441" s="117"/>
      <c r="P1441" s="135"/>
      <c r="Q1441" s="187"/>
    </row>
    <row r="1442" spans="1:17" s="28" customFormat="1" x14ac:dyDescent="0.25">
      <c r="A1442" s="53"/>
      <c r="B1442" s="58"/>
      <c r="C1442" s="58"/>
      <c r="D1442" s="35"/>
      <c r="E1442" s="117"/>
      <c r="F1442" s="117"/>
      <c r="G1442" s="117"/>
      <c r="H1442" s="117"/>
      <c r="I1442" s="117"/>
      <c r="J1442" s="117"/>
      <c r="K1442" s="117"/>
      <c r="L1442" s="117"/>
      <c r="M1442" s="117"/>
      <c r="N1442" s="117"/>
      <c r="O1442" s="117"/>
      <c r="P1442" s="135"/>
      <c r="Q1442" s="187"/>
    </row>
    <row r="1443" spans="1:17" s="28" customFormat="1" x14ac:dyDescent="0.25">
      <c r="A1443" s="53"/>
      <c r="B1443" s="58"/>
      <c r="C1443" s="58"/>
      <c r="D1443" s="35"/>
      <c r="E1443" s="117"/>
      <c r="F1443" s="117"/>
      <c r="G1443" s="117"/>
      <c r="H1443" s="117"/>
      <c r="I1443" s="117"/>
      <c r="J1443" s="117"/>
      <c r="K1443" s="117"/>
      <c r="L1443" s="117"/>
      <c r="M1443" s="117"/>
      <c r="N1443" s="117"/>
      <c r="O1443" s="117"/>
      <c r="P1443" s="135"/>
      <c r="Q1443" s="187"/>
    </row>
    <row r="1444" spans="1:17" s="28" customFormat="1" x14ac:dyDescent="0.25">
      <c r="A1444" s="53"/>
      <c r="B1444" s="58"/>
      <c r="C1444" s="58"/>
      <c r="D1444" s="35"/>
      <c r="E1444" s="117"/>
      <c r="F1444" s="117"/>
      <c r="G1444" s="117"/>
      <c r="H1444" s="117"/>
      <c r="I1444" s="117"/>
      <c r="J1444" s="117"/>
      <c r="K1444" s="117"/>
      <c r="L1444" s="117"/>
      <c r="M1444" s="117"/>
      <c r="N1444" s="117"/>
      <c r="O1444" s="117"/>
      <c r="P1444" s="135"/>
      <c r="Q1444" s="187"/>
    </row>
    <row r="1445" spans="1:17" s="28" customFormat="1" x14ac:dyDescent="0.25">
      <c r="A1445" s="53"/>
      <c r="B1445" s="58"/>
      <c r="C1445" s="58"/>
      <c r="D1445" s="35"/>
      <c r="E1445" s="117"/>
      <c r="F1445" s="117"/>
      <c r="G1445" s="117"/>
      <c r="H1445" s="117"/>
      <c r="I1445" s="117"/>
      <c r="J1445" s="117"/>
      <c r="K1445" s="117"/>
      <c r="L1445" s="117"/>
      <c r="M1445" s="117"/>
      <c r="N1445" s="117"/>
      <c r="O1445" s="117"/>
      <c r="P1445" s="135"/>
      <c r="Q1445" s="187"/>
    </row>
    <row r="1446" spans="1:17" s="28" customFormat="1" x14ac:dyDescent="0.25">
      <c r="A1446" s="53"/>
      <c r="B1446" s="58"/>
      <c r="C1446" s="58"/>
      <c r="D1446" s="35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35"/>
      <c r="Q1446" s="187"/>
    </row>
    <row r="1447" spans="1:17" s="28" customFormat="1" x14ac:dyDescent="0.25">
      <c r="A1447" s="53"/>
      <c r="B1447" s="58"/>
      <c r="C1447" s="58"/>
      <c r="D1447" s="35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35"/>
      <c r="Q1447" s="187"/>
    </row>
    <row r="1448" spans="1:17" s="28" customFormat="1" x14ac:dyDescent="0.25">
      <c r="A1448" s="53"/>
      <c r="B1448" s="58"/>
      <c r="C1448" s="58"/>
      <c r="D1448" s="35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35"/>
      <c r="Q1448" s="187"/>
    </row>
    <row r="1449" spans="1:17" s="28" customFormat="1" x14ac:dyDescent="0.25">
      <c r="A1449" s="53"/>
      <c r="B1449" s="58"/>
      <c r="C1449" s="58"/>
      <c r="D1449" s="35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35"/>
      <c r="Q1449" s="187"/>
    </row>
    <row r="1450" spans="1:17" s="28" customFormat="1" x14ac:dyDescent="0.25">
      <c r="A1450" s="53"/>
      <c r="B1450" s="58"/>
      <c r="C1450" s="58"/>
      <c r="D1450" s="35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35"/>
      <c r="Q1450" s="187"/>
    </row>
    <row r="1451" spans="1:17" s="28" customFormat="1" x14ac:dyDescent="0.25">
      <c r="A1451" s="53"/>
      <c r="B1451" s="58"/>
      <c r="C1451" s="58"/>
      <c r="D1451" s="35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35"/>
      <c r="Q1451" s="187"/>
    </row>
    <row r="1452" spans="1:17" s="28" customFormat="1" x14ac:dyDescent="0.25">
      <c r="A1452" s="53"/>
      <c r="B1452" s="58"/>
      <c r="C1452" s="58"/>
      <c r="D1452" s="35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35"/>
      <c r="Q1452" s="187"/>
    </row>
    <row r="1453" spans="1:17" s="28" customFormat="1" x14ac:dyDescent="0.25">
      <c r="A1453" s="53"/>
      <c r="B1453" s="58"/>
      <c r="C1453" s="58"/>
      <c r="D1453" s="35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35"/>
      <c r="Q1453" s="187"/>
    </row>
    <row r="1454" spans="1:17" s="28" customFormat="1" x14ac:dyDescent="0.25">
      <c r="A1454" s="53"/>
      <c r="B1454" s="58"/>
      <c r="C1454" s="58"/>
      <c r="D1454" s="35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35"/>
      <c r="Q1454" s="187"/>
    </row>
    <row r="1455" spans="1:17" s="28" customFormat="1" x14ac:dyDescent="0.25">
      <c r="A1455" s="53"/>
      <c r="B1455" s="58"/>
      <c r="C1455" s="58"/>
      <c r="D1455" s="35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35"/>
      <c r="Q1455" s="187"/>
    </row>
    <row r="1456" spans="1:17" s="28" customFormat="1" x14ac:dyDescent="0.25">
      <c r="A1456" s="53"/>
      <c r="B1456" s="58"/>
      <c r="C1456" s="58"/>
      <c r="D1456" s="35"/>
      <c r="E1456" s="117"/>
      <c r="F1456" s="117"/>
      <c r="G1456" s="117"/>
      <c r="H1456" s="117"/>
      <c r="I1456" s="117"/>
      <c r="J1456" s="117"/>
      <c r="K1456" s="117"/>
      <c r="L1456" s="117"/>
      <c r="M1456" s="117"/>
      <c r="N1456" s="117"/>
      <c r="O1456" s="117"/>
      <c r="P1456" s="135"/>
      <c r="Q1456" s="187"/>
    </row>
    <row r="1457" spans="1:17" s="28" customFormat="1" x14ac:dyDescent="0.25">
      <c r="A1457" s="53"/>
      <c r="B1457" s="58"/>
      <c r="C1457" s="58"/>
      <c r="D1457" s="35"/>
      <c r="E1457" s="117"/>
      <c r="F1457" s="117"/>
      <c r="G1457" s="117"/>
      <c r="H1457" s="117"/>
      <c r="I1457" s="117"/>
      <c r="J1457" s="117"/>
      <c r="K1457" s="117"/>
      <c r="L1457" s="117"/>
      <c r="M1457" s="117"/>
      <c r="N1457" s="117"/>
      <c r="O1457" s="117"/>
      <c r="P1457" s="135"/>
      <c r="Q1457" s="187"/>
    </row>
    <row r="1458" spans="1:17" s="28" customFormat="1" x14ac:dyDescent="0.25">
      <c r="A1458" s="53"/>
      <c r="B1458" s="58"/>
      <c r="C1458" s="58"/>
      <c r="D1458" s="35"/>
      <c r="E1458" s="117"/>
      <c r="F1458" s="117"/>
      <c r="G1458" s="117"/>
      <c r="H1458" s="117"/>
      <c r="I1458" s="117"/>
      <c r="J1458" s="117"/>
      <c r="K1458" s="117"/>
      <c r="L1458" s="117"/>
      <c r="M1458" s="117"/>
      <c r="N1458" s="117"/>
      <c r="O1458" s="117"/>
      <c r="P1458" s="135"/>
      <c r="Q1458" s="187"/>
    </row>
    <row r="1459" spans="1:17" s="28" customFormat="1" x14ac:dyDescent="0.25">
      <c r="A1459" s="53"/>
      <c r="B1459" s="58"/>
      <c r="C1459" s="58"/>
      <c r="D1459" s="35"/>
      <c r="E1459" s="117"/>
      <c r="F1459" s="117"/>
      <c r="G1459" s="117"/>
      <c r="H1459" s="117"/>
      <c r="I1459" s="117"/>
      <c r="J1459" s="117"/>
      <c r="K1459" s="117"/>
      <c r="L1459" s="117"/>
      <c r="M1459" s="117"/>
      <c r="N1459" s="117"/>
      <c r="O1459" s="117"/>
      <c r="P1459" s="135"/>
      <c r="Q1459" s="187"/>
    </row>
    <row r="1460" spans="1:17" s="28" customFormat="1" x14ac:dyDescent="0.25">
      <c r="A1460" s="53"/>
      <c r="B1460" s="58"/>
      <c r="C1460" s="58"/>
      <c r="D1460" s="35"/>
      <c r="E1460" s="117"/>
      <c r="F1460" s="117"/>
      <c r="G1460" s="117"/>
      <c r="H1460" s="117"/>
      <c r="I1460" s="117"/>
      <c r="J1460" s="117"/>
      <c r="K1460" s="117"/>
      <c r="L1460" s="117"/>
      <c r="M1460" s="117"/>
      <c r="N1460" s="117"/>
      <c r="O1460" s="117"/>
      <c r="P1460" s="135"/>
      <c r="Q1460" s="187"/>
    </row>
    <row r="1461" spans="1:17" s="28" customFormat="1" x14ac:dyDescent="0.25">
      <c r="A1461" s="53"/>
      <c r="B1461" s="58"/>
      <c r="C1461" s="58"/>
      <c r="D1461" s="35"/>
      <c r="E1461" s="117"/>
      <c r="F1461" s="117"/>
      <c r="G1461" s="117"/>
      <c r="H1461" s="117"/>
      <c r="I1461" s="117"/>
      <c r="J1461" s="117"/>
      <c r="K1461" s="117"/>
      <c r="L1461" s="117"/>
      <c r="M1461" s="117"/>
      <c r="N1461" s="117"/>
      <c r="O1461" s="117"/>
      <c r="P1461" s="135"/>
      <c r="Q1461" s="187"/>
    </row>
    <row r="1462" spans="1:17" s="28" customFormat="1" x14ac:dyDescent="0.25">
      <c r="A1462" s="53"/>
      <c r="B1462" s="58"/>
      <c r="C1462" s="58"/>
      <c r="D1462" s="35"/>
      <c r="E1462" s="117"/>
      <c r="F1462" s="117"/>
      <c r="G1462" s="117"/>
      <c r="H1462" s="117"/>
      <c r="I1462" s="117"/>
      <c r="J1462" s="117"/>
      <c r="K1462" s="117"/>
      <c r="L1462" s="117"/>
      <c r="M1462" s="117"/>
      <c r="N1462" s="117"/>
      <c r="O1462" s="117"/>
      <c r="P1462" s="135"/>
      <c r="Q1462" s="187"/>
    </row>
    <row r="1463" spans="1:17" s="28" customFormat="1" x14ac:dyDescent="0.25">
      <c r="A1463" s="53"/>
      <c r="B1463" s="58"/>
      <c r="C1463" s="58"/>
      <c r="D1463" s="35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35"/>
      <c r="Q1463" s="187"/>
    </row>
    <row r="1464" spans="1:17" s="28" customFormat="1" x14ac:dyDescent="0.25">
      <c r="A1464" s="53"/>
      <c r="B1464" s="58"/>
      <c r="C1464" s="58"/>
      <c r="D1464" s="35"/>
      <c r="E1464" s="117"/>
      <c r="F1464" s="117"/>
      <c r="G1464" s="117"/>
      <c r="H1464" s="117"/>
      <c r="I1464" s="117"/>
      <c r="J1464" s="117"/>
      <c r="K1464" s="117"/>
      <c r="L1464" s="117"/>
      <c r="M1464" s="117"/>
      <c r="N1464" s="117"/>
      <c r="O1464" s="117"/>
      <c r="P1464" s="135"/>
      <c r="Q1464" s="187"/>
    </row>
    <row r="1465" spans="1:17" s="28" customFormat="1" x14ac:dyDescent="0.25">
      <c r="A1465" s="53"/>
      <c r="B1465" s="58"/>
      <c r="C1465" s="58"/>
      <c r="D1465" s="35"/>
      <c r="E1465" s="117"/>
      <c r="F1465" s="117"/>
      <c r="G1465" s="117"/>
      <c r="H1465" s="117"/>
      <c r="I1465" s="117"/>
      <c r="J1465" s="117"/>
      <c r="K1465" s="117"/>
      <c r="L1465" s="117"/>
      <c r="M1465" s="117"/>
      <c r="N1465" s="117"/>
      <c r="O1465" s="117"/>
      <c r="P1465" s="135"/>
      <c r="Q1465" s="187"/>
    </row>
    <row r="1466" spans="1:17" s="28" customFormat="1" x14ac:dyDescent="0.25">
      <c r="A1466" s="53"/>
      <c r="B1466" s="58"/>
      <c r="C1466" s="58"/>
      <c r="D1466" s="35"/>
      <c r="E1466" s="117"/>
      <c r="F1466" s="117"/>
      <c r="G1466" s="117"/>
      <c r="H1466" s="117"/>
      <c r="I1466" s="117"/>
      <c r="J1466" s="117"/>
      <c r="K1466" s="117"/>
      <c r="L1466" s="117"/>
      <c r="M1466" s="117"/>
      <c r="N1466" s="117"/>
      <c r="O1466" s="117"/>
      <c r="P1466" s="135"/>
      <c r="Q1466" s="187"/>
    </row>
    <row r="1467" spans="1:17" s="28" customFormat="1" x14ac:dyDescent="0.25">
      <c r="A1467" s="53"/>
      <c r="B1467" s="58"/>
      <c r="C1467" s="58"/>
      <c r="D1467" s="35"/>
      <c r="E1467" s="117"/>
      <c r="F1467" s="117"/>
      <c r="G1467" s="117"/>
      <c r="H1467" s="117"/>
      <c r="I1467" s="117"/>
      <c r="J1467" s="117"/>
      <c r="K1467" s="117"/>
      <c r="L1467" s="117"/>
      <c r="M1467" s="117"/>
      <c r="N1467" s="117"/>
      <c r="O1467" s="117"/>
      <c r="P1467" s="135"/>
      <c r="Q1467" s="187"/>
    </row>
    <row r="1468" spans="1:17" s="28" customFormat="1" x14ac:dyDescent="0.25">
      <c r="A1468" s="53"/>
      <c r="B1468" s="58"/>
      <c r="C1468" s="58"/>
      <c r="D1468" s="35"/>
      <c r="E1468" s="117"/>
      <c r="F1468" s="117"/>
      <c r="G1468" s="117"/>
      <c r="H1468" s="117"/>
      <c r="I1468" s="117"/>
      <c r="J1468" s="117"/>
      <c r="K1468" s="117"/>
      <c r="L1468" s="117"/>
      <c r="M1468" s="117"/>
      <c r="N1468" s="117"/>
      <c r="O1468" s="117"/>
      <c r="P1468" s="135"/>
      <c r="Q1468" s="187"/>
    </row>
    <row r="1469" spans="1:17" s="28" customFormat="1" x14ac:dyDescent="0.25">
      <c r="A1469" s="53"/>
      <c r="B1469" s="58"/>
      <c r="C1469" s="58"/>
      <c r="D1469" s="35"/>
      <c r="E1469" s="117"/>
      <c r="F1469" s="117"/>
      <c r="G1469" s="117"/>
      <c r="H1469" s="117"/>
      <c r="I1469" s="117"/>
      <c r="J1469" s="117"/>
      <c r="K1469" s="117"/>
      <c r="L1469" s="117"/>
      <c r="M1469" s="117"/>
      <c r="N1469" s="117"/>
      <c r="O1469" s="117"/>
      <c r="P1469" s="135"/>
      <c r="Q1469" s="187"/>
    </row>
    <row r="1470" spans="1:17" s="28" customFormat="1" x14ac:dyDescent="0.25">
      <c r="A1470" s="53"/>
      <c r="B1470" s="58"/>
      <c r="C1470" s="58"/>
      <c r="D1470" s="35"/>
      <c r="E1470" s="117"/>
      <c r="F1470" s="117"/>
      <c r="G1470" s="117"/>
      <c r="H1470" s="117"/>
      <c r="I1470" s="117"/>
      <c r="J1470" s="117"/>
      <c r="K1470" s="117"/>
      <c r="L1470" s="117"/>
      <c r="M1470" s="117"/>
      <c r="N1470" s="117"/>
      <c r="O1470" s="117"/>
      <c r="P1470" s="135"/>
      <c r="Q1470" s="187"/>
    </row>
    <row r="1471" spans="1:17" s="28" customFormat="1" x14ac:dyDescent="0.25">
      <c r="A1471" s="53"/>
      <c r="B1471" s="58"/>
      <c r="C1471" s="58"/>
      <c r="D1471" s="35"/>
      <c r="E1471" s="117"/>
      <c r="F1471" s="117"/>
      <c r="G1471" s="117"/>
      <c r="H1471" s="117"/>
      <c r="I1471" s="117"/>
      <c r="J1471" s="117"/>
      <c r="K1471" s="117"/>
      <c r="L1471" s="117"/>
      <c r="M1471" s="117"/>
      <c r="N1471" s="117"/>
      <c r="O1471" s="117"/>
      <c r="P1471" s="135"/>
      <c r="Q1471" s="187"/>
    </row>
    <row r="1472" spans="1:17" s="28" customFormat="1" x14ac:dyDescent="0.25">
      <c r="A1472" s="53"/>
      <c r="B1472" s="58"/>
      <c r="C1472" s="58"/>
      <c r="D1472" s="35"/>
      <c r="E1472" s="117"/>
      <c r="F1472" s="117"/>
      <c r="G1472" s="117"/>
      <c r="H1472" s="117"/>
      <c r="I1472" s="117"/>
      <c r="J1472" s="117"/>
      <c r="K1472" s="117"/>
      <c r="L1472" s="117"/>
      <c r="M1472" s="117"/>
      <c r="N1472" s="117"/>
      <c r="O1472" s="117"/>
      <c r="P1472" s="135"/>
      <c r="Q1472" s="187"/>
    </row>
    <row r="1473" spans="1:17" s="28" customFormat="1" x14ac:dyDescent="0.25">
      <c r="A1473" s="53"/>
      <c r="B1473" s="58"/>
      <c r="C1473" s="58"/>
      <c r="D1473" s="35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35"/>
      <c r="Q1473" s="187"/>
    </row>
    <row r="1474" spans="1:17" s="28" customFormat="1" x14ac:dyDescent="0.25">
      <c r="A1474" s="53"/>
      <c r="B1474" s="58"/>
      <c r="C1474" s="58"/>
      <c r="D1474" s="35"/>
      <c r="E1474" s="117"/>
      <c r="F1474" s="117"/>
      <c r="G1474" s="117"/>
      <c r="H1474" s="117"/>
      <c r="I1474" s="117"/>
      <c r="J1474" s="117"/>
      <c r="K1474" s="117"/>
      <c r="L1474" s="117"/>
      <c r="M1474" s="117"/>
      <c r="N1474" s="117"/>
      <c r="O1474" s="117"/>
      <c r="P1474" s="135"/>
      <c r="Q1474" s="187"/>
    </row>
    <row r="1475" spans="1:17" s="28" customFormat="1" x14ac:dyDescent="0.25">
      <c r="A1475" s="53"/>
      <c r="B1475" s="58"/>
      <c r="C1475" s="58"/>
      <c r="D1475" s="35"/>
      <c r="E1475" s="117"/>
      <c r="F1475" s="117"/>
      <c r="G1475" s="117"/>
      <c r="H1475" s="117"/>
      <c r="I1475" s="117"/>
      <c r="J1475" s="117"/>
      <c r="K1475" s="117"/>
      <c r="L1475" s="117"/>
      <c r="M1475" s="117"/>
      <c r="N1475" s="117"/>
      <c r="O1475" s="117"/>
      <c r="P1475" s="135"/>
      <c r="Q1475" s="187"/>
    </row>
    <row r="1476" spans="1:17" s="28" customFormat="1" x14ac:dyDescent="0.25">
      <c r="A1476" s="53"/>
      <c r="B1476" s="58"/>
      <c r="C1476" s="58"/>
      <c r="D1476" s="35"/>
      <c r="E1476" s="117"/>
      <c r="F1476" s="117"/>
      <c r="G1476" s="117"/>
      <c r="H1476" s="117"/>
      <c r="I1476" s="117"/>
      <c r="J1476" s="117"/>
      <c r="K1476" s="117"/>
      <c r="L1476" s="117"/>
      <c r="M1476" s="117"/>
      <c r="N1476" s="117"/>
      <c r="O1476" s="117"/>
      <c r="P1476" s="135"/>
      <c r="Q1476" s="187"/>
    </row>
    <row r="1477" spans="1:17" s="28" customFormat="1" x14ac:dyDescent="0.25">
      <c r="A1477" s="53"/>
      <c r="B1477" s="58"/>
      <c r="C1477" s="58"/>
      <c r="D1477" s="35"/>
      <c r="E1477" s="117"/>
      <c r="F1477" s="117"/>
      <c r="G1477" s="117"/>
      <c r="H1477" s="117"/>
      <c r="I1477" s="117"/>
      <c r="J1477" s="117"/>
      <c r="K1477" s="117"/>
      <c r="L1477" s="117"/>
      <c r="M1477" s="117"/>
      <c r="N1477" s="117"/>
      <c r="O1477" s="117"/>
      <c r="P1477" s="135"/>
      <c r="Q1477" s="187"/>
    </row>
    <row r="1478" spans="1:17" s="28" customFormat="1" x14ac:dyDescent="0.25">
      <c r="A1478" s="53"/>
      <c r="B1478" s="58"/>
      <c r="C1478" s="58"/>
      <c r="D1478" s="35"/>
      <c r="E1478" s="117"/>
      <c r="F1478" s="117"/>
      <c r="G1478" s="117"/>
      <c r="H1478" s="117"/>
      <c r="I1478" s="117"/>
      <c r="J1478" s="117"/>
      <c r="K1478" s="117"/>
      <c r="L1478" s="117"/>
      <c r="M1478" s="117"/>
      <c r="N1478" s="117"/>
      <c r="O1478" s="117"/>
      <c r="P1478" s="135"/>
      <c r="Q1478" s="187"/>
    </row>
    <row r="1479" spans="1:17" s="28" customFormat="1" x14ac:dyDescent="0.25">
      <c r="A1479" s="53"/>
      <c r="B1479" s="58"/>
      <c r="C1479" s="58"/>
      <c r="D1479" s="35"/>
      <c r="E1479" s="117"/>
      <c r="F1479" s="117"/>
      <c r="G1479" s="117"/>
      <c r="H1479" s="117"/>
      <c r="I1479" s="117"/>
      <c r="J1479" s="117"/>
      <c r="K1479" s="117"/>
      <c r="L1479" s="117"/>
      <c r="M1479" s="117"/>
      <c r="N1479" s="117"/>
      <c r="O1479" s="117"/>
      <c r="P1479" s="135"/>
      <c r="Q1479" s="187"/>
    </row>
    <row r="1480" spans="1:17" s="28" customFormat="1" x14ac:dyDescent="0.25">
      <c r="A1480" s="53"/>
      <c r="B1480" s="58"/>
      <c r="C1480" s="58"/>
      <c r="D1480" s="35"/>
      <c r="E1480" s="117"/>
      <c r="F1480" s="117"/>
      <c r="G1480" s="117"/>
      <c r="H1480" s="117"/>
      <c r="I1480" s="117"/>
      <c r="J1480" s="117"/>
      <c r="K1480" s="117"/>
      <c r="L1480" s="117"/>
      <c r="M1480" s="117"/>
      <c r="N1480" s="117"/>
      <c r="O1480" s="117"/>
      <c r="P1480" s="135"/>
      <c r="Q1480" s="187"/>
    </row>
    <row r="1481" spans="1:17" s="28" customFormat="1" x14ac:dyDescent="0.25">
      <c r="A1481" s="53"/>
      <c r="B1481" s="58"/>
      <c r="C1481" s="58"/>
      <c r="D1481" s="35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35"/>
      <c r="Q1481" s="187"/>
    </row>
    <row r="1482" spans="1:17" s="28" customFormat="1" x14ac:dyDescent="0.25">
      <c r="A1482" s="53"/>
      <c r="B1482" s="58"/>
      <c r="C1482" s="58"/>
      <c r="D1482" s="35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35"/>
      <c r="Q1482" s="187"/>
    </row>
    <row r="1483" spans="1:17" s="28" customFormat="1" x14ac:dyDescent="0.25">
      <c r="A1483" s="53"/>
      <c r="B1483" s="58"/>
      <c r="C1483" s="58"/>
      <c r="D1483" s="35"/>
      <c r="E1483" s="117"/>
      <c r="F1483" s="117"/>
      <c r="G1483" s="117"/>
      <c r="H1483" s="117"/>
      <c r="I1483" s="117"/>
      <c r="J1483" s="117"/>
      <c r="K1483" s="117"/>
      <c r="L1483" s="117"/>
      <c r="M1483" s="117"/>
      <c r="N1483" s="117"/>
      <c r="O1483" s="117"/>
      <c r="P1483" s="135"/>
      <c r="Q1483" s="187"/>
    </row>
    <row r="1484" spans="1:17" s="28" customFormat="1" x14ac:dyDescent="0.25">
      <c r="A1484" s="53"/>
      <c r="B1484" s="58"/>
      <c r="C1484" s="58"/>
      <c r="D1484" s="35"/>
      <c r="E1484" s="117"/>
      <c r="F1484" s="117"/>
      <c r="G1484" s="117"/>
      <c r="H1484" s="117"/>
      <c r="I1484" s="117"/>
      <c r="J1484" s="117"/>
      <c r="K1484" s="117"/>
      <c r="L1484" s="117"/>
      <c r="M1484" s="117"/>
      <c r="N1484" s="117"/>
      <c r="O1484" s="117"/>
      <c r="P1484" s="135"/>
      <c r="Q1484" s="187"/>
    </row>
    <row r="1485" spans="1:17" s="28" customFormat="1" x14ac:dyDescent="0.25">
      <c r="A1485" s="53"/>
      <c r="B1485" s="58"/>
      <c r="C1485" s="58"/>
      <c r="D1485" s="35"/>
      <c r="E1485" s="117"/>
      <c r="F1485" s="117"/>
      <c r="G1485" s="117"/>
      <c r="H1485" s="117"/>
      <c r="I1485" s="117"/>
      <c r="J1485" s="117"/>
      <c r="K1485" s="117"/>
      <c r="L1485" s="117"/>
      <c r="M1485" s="117"/>
      <c r="N1485" s="117"/>
      <c r="O1485" s="117"/>
      <c r="P1485" s="135"/>
      <c r="Q1485" s="187"/>
    </row>
    <row r="1486" spans="1:17" s="28" customFormat="1" x14ac:dyDescent="0.25">
      <c r="A1486" s="53"/>
      <c r="B1486" s="58"/>
      <c r="C1486" s="58"/>
      <c r="D1486" s="35"/>
      <c r="E1486" s="117"/>
      <c r="F1486" s="117"/>
      <c r="G1486" s="117"/>
      <c r="H1486" s="117"/>
      <c r="I1486" s="117"/>
      <c r="J1486" s="117"/>
      <c r="K1486" s="117"/>
      <c r="L1486" s="117"/>
      <c r="M1486" s="117"/>
      <c r="N1486" s="117"/>
      <c r="O1486" s="117"/>
      <c r="P1486" s="135"/>
      <c r="Q1486" s="187"/>
    </row>
    <row r="1487" spans="1:17" s="28" customFormat="1" x14ac:dyDescent="0.25">
      <c r="A1487" s="53"/>
      <c r="B1487" s="58"/>
      <c r="C1487" s="58"/>
      <c r="D1487" s="35"/>
      <c r="E1487" s="117"/>
      <c r="F1487" s="117"/>
      <c r="G1487" s="117"/>
      <c r="H1487" s="117"/>
      <c r="I1487" s="117"/>
      <c r="J1487" s="117"/>
      <c r="K1487" s="117"/>
      <c r="L1487" s="117"/>
      <c r="M1487" s="117"/>
      <c r="N1487" s="117"/>
      <c r="O1487" s="117"/>
      <c r="P1487" s="135"/>
      <c r="Q1487" s="187"/>
    </row>
    <row r="1488" spans="1:17" s="28" customFormat="1" x14ac:dyDescent="0.25">
      <c r="A1488" s="53"/>
      <c r="B1488" s="58"/>
      <c r="C1488" s="58"/>
      <c r="D1488" s="35"/>
      <c r="E1488" s="117"/>
      <c r="F1488" s="117"/>
      <c r="G1488" s="117"/>
      <c r="H1488" s="117"/>
      <c r="I1488" s="117"/>
      <c r="J1488" s="117"/>
      <c r="K1488" s="117"/>
      <c r="L1488" s="117"/>
      <c r="M1488" s="117"/>
      <c r="N1488" s="117"/>
      <c r="O1488" s="117"/>
      <c r="P1488" s="135"/>
      <c r="Q1488" s="187"/>
    </row>
    <row r="1489" spans="1:17" s="28" customFormat="1" x14ac:dyDescent="0.25">
      <c r="A1489" s="53"/>
      <c r="B1489" s="58"/>
      <c r="C1489" s="58"/>
      <c r="D1489" s="35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35"/>
      <c r="Q1489" s="187"/>
    </row>
    <row r="1490" spans="1:17" s="28" customFormat="1" x14ac:dyDescent="0.25">
      <c r="A1490" s="53"/>
      <c r="B1490" s="58"/>
      <c r="C1490" s="58"/>
      <c r="D1490" s="35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35"/>
      <c r="Q1490" s="187"/>
    </row>
    <row r="1491" spans="1:17" s="28" customFormat="1" x14ac:dyDescent="0.25">
      <c r="A1491" s="53"/>
      <c r="B1491" s="58"/>
      <c r="C1491" s="58"/>
      <c r="D1491" s="35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35"/>
      <c r="Q1491" s="187"/>
    </row>
    <row r="1492" spans="1:17" s="28" customFormat="1" x14ac:dyDescent="0.25">
      <c r="A1492" s="53"/>
      <c r="B1492" s="58"/>
      <c r="C1492" s="58"/>
      <c r="D1492" s="35"/>
      <c r="E1492" s="117"/>
      <c r="F1492" s="117"/>
      <c r="G1492" s="117"/>
      <c r="H1492" s="117"/>
      <c r="I1492" s="117"/>
      <c r="J1492" s="117"/>
      <c r="K1492" s="117"/>
      <c r="L1492" s="117"/>
      <c r="M1492" s="117"/>
      <c r="N1492" s="117"/>
      <c r="O1492" s="117"/>
      <c r="P1492" s="135"/>
      <c r="Q1492" s="187"/>
    </row>
    <row r="1493" spans="1:17" s="28" customFormat="1" x14ac:dyDescent="0.25">
      <c r="A1493" s="53"/>
      <c r="B1493" s="58"/>
      <c r="C1493" s="58"/>
      <c r="D1493" s="35"/>
      <c r="E1493" s="117"/>
      <c r="F1493" s="117"/>
      <c r="G1493" s="117"/>
      <c r="H1493" s="117"/>
      <c r="I1493" s="117"/>
      <c r="J1493" s="117"/>
      <c r="K1493" s="117"/>
      <c r="L1493" s="117"/>
      <c r="M1493" s="117"/>
      <c r="N1493" s="117"/>
      <c r="O1493" s="117"/>
      <c r="P1493" s="135"/>
      <c r="Q1493" s="187"/>
    </row>
    <row r="1494" spans="1:17" s="28" customFormat="1" x14ac:dyDescent="0.25">
      <c r="A1494" s="53"/>
      <c r="B1494" s="58"/>
      <c r="C1494" s="58"/>
      <c r="D1494" s="35"/>
      <c r="E1494" s="117"/>
      <c r="F1494" s="117"/>
      <c r="G1494" s="117"/>
      <c r="H1494" s="117"/>
      <c r="I1494" s="117"/>
      <c r="J1494" s="117"/>
      <c r="K1494" s="117"/>
      <c r="L1494" s="117"/>
      <c r="M1494" s="117"/>
      <c r="N1494" s="117"/>
      <c r="O1494" s="117"/>
      <c r="P1494" s="135"/>
      <c r="Q1494" s="187"/>
    </row>
    <row r="1495" spans="1:17" s="28" customFormat="1" x14ac:dyDescent="0.25">
      <c r="A1495" s="53"/>
      <c r="B1495" s="58"/>
      <c r="C1495" s="58"/>
      <c r="D1495" s="35"/>
      <c r="E1495" s="117"/>
      <c r="F1495" s="117"/>
      <c r="G1495" s="117"/>
      <c r="H1495" s="117"/>
      <c r="I1495" s="117"/>
      <c r="J1495" s="117"/>
      <c r="K1495" s="117"/>
      <c r="L1495" s="117"/>
      <c r="M1495" s="117"/>
      <c r="N1495" s="117"/>
      <c r="O1495" s="117"/>
      <c r="P1495" s="135"/>
      <c r="Q1495" s="187"/>
    </row>
    <row r="1496" spans="1:17" s="28" customFormat="1" x14ac:dyDescent="0.25">
      <c r="A1496" s="53"/>
      <c r="B1496" s="58"/>
      <c r="C1496" s="58"/>
      <c r="D1496" s="35"/>
      <c r="E1496" s="117"/>
      <c r="F1496" s="117"/>
      <c r="G1496" s="117"/>
      <c r="H1496" s="117"/>
      <c r="I1496" s="117"/>
      <c r="J1496" s="117"/>
      <c r="K1496" s="117"/>
      <c r="L1496" s="117"/>
      <c r="M1496" s="117"/>
      <c r="N1496" s="117"/>
      <c r="O1496" s="117"/>
      <c r="P1496" s="135"/>
      <c r="Q1496" s="187"/>
    </row>
    <row r="1497" spans="1:17" s="28" customFormat="1" x14ac:dyDescent="0.25">
      <c r="A1497" s="53"/>
      <c r="B1497" s="58"/>
      <c r="C1497" s="58"/>
      <c r="D1497" s="35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35"/>
      <c r="Q1497" s="187"/>
    </row>
    <row r="1498" spans="1:17" s="28" customFormat="1" x14ac:dyDescent="0.25">
      <c r="A1498" s="53"/>
      <c r="B1498" s="58"/>
      <c r="C1498" s="58"/>
      <c r="D1498" s="35"/>
      <c r="E1498" s="117"/>
      <c r="F1498" s="117"/>
      <c r="G1498" s="117"/>
      <c r="H1498" s="117"/>
      <c r="I1498" s="117"/>
      <c r="J1498" s="117"/>
      <c r="K1498" s="117"/>
      <c r="L1498" s="117"/>
      <c r="M1498" s="117"/>
      <c r="N1498" s="117"/>
      <c r="O1498" s="117"/>
      <c r="P1498" s="135"/>
      <c r="Q1498" s="187"/>
    </row>
    <row r="1499" spans="1:17" s="28" customFormat="1" x14ac:dyDescent="0.25">
      <c r="A1499" s="53"/>
      <c r="B1499" s="58"/>
      <c r="C1499" s="58"/>
      <c r="D1499" s="35"/>
      <c r="E1499" s="117"/>
      <c r="F1499" s="117"/>
      <c r="G1499" s="117"/>
      <c r="H1499" s="117"/>
      <c r="I1499" s="117"/>
      <c r="J1499" s="117"/>
      <c r="K1499" s="117"/>
      <c r="L1499" s="117"/>
      <c r="M1499" s="117"/>
      <c r="N1499" s="117"/>
      <c r="O1499" s="117"/>
      <c r="P1499" s="135"/>
      <c r="Q1499" s="187"/>
    </row>
    <row r="1500" spans="1:17" s="28" customFormat="1" x14ac:dyDescent="0.25">
      <c r="A1500" s="53"/>
      <c r="B1500" s="58"/>
      <c r="C1500" s="58"/>
      <c r="D1500" s="35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  <c r="O1500" s="117"/>
      <c r="P1500" s="135"/>
      <c r="Q1500" s="187"/>
    </row>
    <row r="1501" spans="1:17" s="28" customFormat="1" x14ac:dyDescent="0.25">
      <c r="A1501" s="53"/>
      <c r="B1501" s="58"/>
      <c r="C1501" s="58"/>
      <c r="D1501" s="35"/>
      <c r="E1501" s="117"/>
      <c r="F1501" s="117"/>
      <c r="G1501" s="117"/>
      <c r="H1501" s="117"/>
      <c r="I1501" s="117"/>
      <c r="J1501" s="117"/>
      <c r="K1501" s="117"/>
      <c r="L1501" s="117"/>
      <c r="M1501" s="117"/>
      <c r="N1501" s="117"/>
      <c r="O1501" s="117"/>
      <c r="P1501" s="135"/>
      <c r="Q1501" s="187"/>
    </row>
    <row r="1502" spans="1:17" s="28" customFormat="1" x14ac:dyDescent="0.25">
      <c r="A1502" s="53"/>
      <c r="B1502" s="58"/>
      <c r="C1502" s="58"/>
      <c r="D1502" s="35"/>
      <c r="E1502" s="117"/>
      <c r="F1502" s="117"/>
      <c r="G1502" s="117"/>
      <c r="H1502" s="117"/>
      <c r="I1502" s="117"/>
      <c r="J1502" s="117"/>
      <c r="K1502" s="117"/>
      <c r="L1502" s="117"/>
      <c r="M1502" s="117"/>
      <c r="N1502" s="117"/>
      <c r="O1502" s="117"/>
      <c r="P1502" s="135"/>
      <c r="Q1502" s="187"/>
    </row>
    <row r="1503" spans="1:17" s="28" customFormat="1" x14ac:dyDescent="0.25">
      <c r="A1503" s="53"/>
      <c r="B1503" s="58"/>
      <c r="C1503" s="58"/>
      <c r="D1503" s="35"/>
      <c r="E1503" s="117"/>
      <c r="F1503" s="117"/>
      <c r="G1503" s="117"/>
      <c r="H1503" s="117"/>
      <c r="I1503" s="117"/>
      <c r="J1503" s="117"/>
      <c r="K1503" s="117"/>
      <c r="L1503" s="117"/>
      <c r="M1503" s="117"/>
      <c r="N1503" s="117"/>
      <c r="O1503" s="117"/>
      <c r="P1503" s="135"/>
      <c r="Q1503" s="187"/>
    </row>
    <row r="1504" spans="1:17" s="28" customFormat="1" x14ac:dyDescent="0.25">
      <c r="A1504" s="53"/>
      <c r="B1504" s="58"/>
      <c r="C1504" s="58"/>
      <c r="D1504" s="35"/>
      <c r="E1504" s="117"/>
      <c r="F1504" s="117"/>
      <c r="G1504" s="117"/>
      <c r="H1504" s="117"/>
      <c r="I1504" s="117"/>
      <c r="J1504" s="117"/>
      <c r="K1504" s="117"/>
      <c r="L1504" s="117"/>
      <c r="M1504" s="117"/>
      <c r="N1504" s="117"/>
      <c r="O1504" s="117"/>
      <c r="P1504" s="135"/>
      <c r="Q1504" s="187"/>
    </row>
    <row r="1505" spans="1:17" s="28" customFormat="1" x14ac:dyDescent="0.25">
      <c r="A1505" s="53"/>
      <c r="B1505" s="58"/>
      <c r="C1505" s="58"/>
      <c r="D1505" s="35"/>
      <c r="E1505" s="117"/>
      <c r="F1505" s="117"/>
      <c r="G1505" s="117"/>
      <c r="H1505" s="117"/>
      <c r="I1505" s="117"/>
      <c r="J1505" s="117"/>
      <c r="K1505" s="117"/>
      <c r="L1505" s="117"/>
      <c r="M1505" s="117"/>
      <c r="N1505" s="117"/>
      <c r="O1505" s="117"/>
      <c r="P1505" s="135"/>
      <c r="Q1505" s="187"/>
    </row>
    <row r="1506" spans="1:17" s="28" customFormat="1" x14ac:dyDescent="0.25">
      <c r="A1506" s="53"/>
      <c r="B1506" s="58"/>
      <c r="C1506" s="58"/>
      <c r="D1506" s="35"/>
      <c r="E1506" s="117"/>
      <c r="F1506" s="117"/>
      <c r="G1506" s="117"/>
      <c r="H1506" s="117"/>
      <c r="I1506" s="117"/>
      <c r="J1506" s="117"/>
      <c r="K1506" s="117"/>
      <c r="L1506" s="117"/>
      <c r="M1506" s="117"/>
      <c r="N1506" s="117"/>
      <c r="O1506" s="117"/>
      <c r="P1506" s="135"/>
      <c r="Q1506" s="187"/>
    </row>
    <row r="1507" spans="1:17" s="28" customFormat="1" x14ac:dyDescent="0.25">
      <c r="A1507" s="53"/>
      <c r="B1507" s="58"/>
      <c r="C1507" s="58"/>
      <c r="D1507" s="35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35"/>
      <c r="Q1507" s="187"/>
    </row>
    <row r="1508" spans="1:17" s="28" customFormat="1" x14ac:dyDescent="0.25">
      <c r="A1508" s="53"/>
      <c r="B1508" s="58"/>
      <c r="C1508" s="58"/>
      <c r="D1508" s="35"/>
      <c r="E1508" s="117"/>
      <c r="F1508" s="117"/>
      <c r="G1508" s="117"/>
      <c r="H1508" s="117"/>
      <c r="I1508" s="117"/>
      <c r="J1508" s="117"/>
      <c r="K1508" s="117"/>
      <c r="L1508" s="117"/>
      <c r="M1508" s="117"/>
      <c r="N1508" s="117"/>
      <c r="O1508" s="117"/>
      <c r="P1508" s="135"/>
      <c r="Q1508" s="187"/>
    </row>
    <row r="1509" spans="1:17" s="28" customFormat="1" x14ac:dyDescent="0.25">
      <c r="A1509" s="53"/>
      <c r="B1509" s="58"/>
      <c r="C1509" s="58"/>
      <c r="D1509" s="35"/>
      <c r="E1509" s="117"/>
      <c r="F1509" s="117"/>
      <c r="G1509" s="117"/>
      <c r="H1509" s="117"/>
      <c r="I1509" s="117"/>
      <c r="J1509" s="117"/>
      <c r="K1509" s="117"/>
      <c r="L1509" s="117"/>
      <c r="M1509" s="117"/>
      <c r="N1509" s="117"/>
      <c r="O1509" s="117"/>
      <c r="P1509" s="135"/>
      <c r="Q1509" s="187"/>
    </row>
    <row r="1510" spans="1:17" s="28" customFormat="1" x14ac:dyDescent="0.25">
      <c r="A1510" s="53"/>
      <c r="B1510" s="58"/>
      <c r="C1510" s="58"/>
      <c r="D1510" s="35"/>
      <c r="E1510" s="117"/>
      <c r="F1510" s="117"/>
      <c r="G1510" s="117"/>
      <c r="H1510" s="117"/>
      <c r="I1510" s="117"/>
      <c r="J1510" s="117"/>
      <c r="K1510" s="117"/>
      <c r="L1510" s="117"/>
      <c r="M1510" s="117"/>
      <c r="N1510" s="117"/>
      <c r="O1510" s="117"/>
      <c r="P1510" s="135"/>
      <c r="Q1510" s="187"/>
    </row>
    <row r="1511" spans="1:17" s="28" customFormat="1" x14ac:dyDescent="0.25">
      <c r="A1511" s="53"/>
      <c r="B1511" s="58"/>
      <c r="C1511" s="58"/>
      <c r="D1511" s="35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  <c r="O1511" s="117"/>
      <c r="P1511" s="135"/>
      <c r="Q1511" s="187"/>
    </row>
    <row r="1512" spans="1:17" s="28" customFormat="1" x14ac:dyDescent="0.25">
      <c r="A1512" s="53"/>
      <c r="B1512" s="58"/>
      <c r="C1512" s="58"/>
      <c r="D1512" s="35"/>
      <c r="E1512" s="117"/>
      <c r="F1512" s="117"/>
      <c r="G1512" s="117"/>
      <c r="H1512" s="117"/>
      <c r="I1512" s="117"/>
      <c r="J1512" s="117"/>
      <c r="K1512" s="117"/>
      <c r="L1512" s="117"/>
      <c r="M1512" s="117"/>
      <c r="N1512" s="117"/>
      <c r="O1512" s="117"/>
      <c r="P1512" s="135"/>
      <c r="Q1512" s="187"/>
    </row>
    <row r="1513" spans="1:17" s="28" customFormat="1" x14ac:dyDescent="0.25">
      <c r="A1513" s="53"/>
      <c r="B1513" s="58"/>
      <c r="C1513" s="58"/>
      <c r="D1513" s="35"/>
      <c r="E1513" s="117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35"/>
      <c r="Q1513" s="187"/>
    </row>
    <row r="1514" spans="1:17" s="28" customFormat="1" x14ac:dyDescent="0.25">
      <c r="A1514" s="53"/>
      <c r="B1514" s="58"/>
      <c r="C1514" s="58"/>
      <c r="D1514" s="35"/>
      <c r="E1514" s="117"/>
      <c r="F1514" s="117"/>
      <c r="G1514" s="117"/>
      <c r="H1514" s="117"/>
      <c r="I1514" s="117"/>
      <c r="J1514" s="117"/>
      <c r="K1514" s="117"/>
      <c r="L1514" s="117"/>
      <c r="M1514" s="117"/>
      <c r="N1514" s="117"/>
      <c r="O1514" s="117"/>
      <c r="P1514" s="135"/>
      <c r="Q1514" s="187"/>
    </row>
    <row r="1515" spans="1:17" s="28" customFormat="1" x14ac:dyDescent="0.25">
      <c r="A1515" s="53"/>
      <c r="B1515" s="58"/>
      <c r="C1515" s="58"/>
      <c r="D1515" s="35"/>
      <c r="E1515" s="117"/>
      <c r="F1515" s="117"/>
      <c r="G1515" s="117"/>
      <c r="H1515" s="117"/>
      <c r="I1515" s="117"/>
      <c r="J1515" s="117"/>
      <c r="K1515" s="117"/>
      <c r="L1515" s="117"/>
      <c r="M1515" s="117"/>
      <c r="N1515" s="117"/>
      <c r="O1515" s="117"/>
      <c r="P1515" s="135"/>
      <c r="Q1515" s="187"/>
    </row>
    <row r="1516" spans="1:17" s="28" customFormat="1" x14ac:dyDescent="0.25">
      <c r="A1516" s="53"/>
      <c r="B1516" s="58"/>
      <c r="C1516" s="58"/>
      <c r="D1516" s="35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35"/>
      <c r="Q1516" s="187"/>
    </row>
    <row r="1517" spans="1:17" s="28" customFormat="1" x14ac:dyDescent="0.25">
      <c r="A1517" s="53"/>
      <c r="B1517" s="58"/>
      <c r="C1517" s="58"/>
      <c r="D1517" s="35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35"/>
      <c r="Q1517" s="187"/>
    </row>
    <row r="1518" spans="1:17" s="28" customFormat="1" x14ac:dyDescent="0.25">
      <c r="A1518" s="53"/>
      <c r="B1518" s="58"/>
      <c r="C1518" s="58"/>
      <c r="D1518" s="35"/>
      <c r="E1518" s="117"/>
      <c r="F1518" s="117"/>
      <c r="G1518" s="117"/>
      <c r="H1518" s="117"/>
      <c r="I1518" s="117"/>
      <c r="J1518" s="117"/>
      <c r="K1518" s="117"/>
      <c r="L1518" s="117"/>
      <c r="M1518" s="117"/>
      <c r="N1518" s="117"/>
      <c r="O1518" s="117"/>
      <c r="P1518" s="135"/>
      <c r="Q1518" s="187"/>
    </row>
    <row r="1519" spans="1:17" s="28" customFormat="1" x14ac:dyDescent="0.25">
      <c r="A1519" s="53"/>
      <c r="B1519" s="58"/>
      <c r="C1519" s="58"/>
      <c r="D1519" s="35"/>
      <c r="E1519" s="117"/>
      <c r="F1519" s="117"/>
      <c r="G1519" s="117"/>
      <c r="H1519" s="117"/>
      <c r="I1519" s="117"/>
      <c r="J1519" s="117"/>
      <c r="K1519" s="117"/>
      <c r="L1519" s="117"/>
      <c r="M1519" s="117"/>
      <c r="N1519" s="117"/>
      <c r="O1519" s="117"/>
      <c r="P1519" s="135"/>
      <c r="Q1519" s="187"/>
    </row>
    <row r="1520" spans="1:17" s="28" customFormat="1" x14ac:dyDescent="0.25">
      <c r="A1520" s="53"/>
      <c r="B1520" s="58"/>
      <c r="C1520" s="58"/>
      <c r="D1520" s="35"/>
      <c r="E1520" s="117"/>
      <c r="F1520" s="117"/>
      <c r="G1520" s="117"/>
      <c r="H1520" s="117"/>
      <c r="I1520" s="117"/>
      <c r="J1520" s="117"/>
      <c r="K1520" s="117"/>
      <c r="L1520" s="117"/>
      <c r="M1520" s="117"/>
      <c r="N1520" s="117"/>
      <c r="O1520" s="117"/>
      <c r="P1520" s="135"/>
      <c r="Q1520" s="187"/>
    </row>
    <row r="1521" spans="1:17" s="28" customFormat="1" x14ac:dyDescent="0.25">
      <c r="A1521" s="53"/>
      <c r="B1521" s="58"/>
      <c r="C1521" s="58"/>
      <c r="D1521" s="35"/>
      <c r="E1521" s="117"/>
      <c r="F1521" s="117"/>
      <c r="G1521" s="117"/>
      <c r="H1521" s="117"/>
      <c r="I1521" s="117"/>
      <c r="J1521" s="117"/>
      <c r="K1521" s="117"/>
      <c r="L1521" s="117"/>
      <c r="M1521" s="117"/>
      <c r="N1521" s="117"/>
      <c r="O1521" s="117"/>
      <c r="P1521" s="135"/>
      <c r="Q1521" s="187"/>
    </row>
    <row r="1522" spans="1:17" s="28" customFormat="1" x14ac:dyDescent="0.25">
      <c r="A1522" s="53"/>
      <c r="B1522" s="58"/>
      <c r="C1522" s="58"/>
      <c r="D1522" s="35"/>
      <c r="E1522" s="117"/>
      <c r="F1522" s="117"/>
      <c r="G1522" s="117"/>
      <c r="H1522" s="117"/>
      <c r="I1522" s="117"/>
      <c r="J1522" s="117"/>
      <c r="K1522" s="117"/>
      <c r="L1522" s="117"/>
      <c r="M1522" s="117"/>
      <c r="N1522" s="117"/>
      <c r="O1522" s="117"/>
      <c r="P1522" s="135"/>
      <c r="Q1522" s="187"/>
    </row>
    <row r="1523" spans="1:17" s="28" customFormat="1" x14ac:dyDescent="0.25">
      <c r="A1523" s="53"/>
      <c r="B1523" s="58"/>
      <c r="C1523" s="58"/>
      <c r="D1523" s="35"/>
      <c r="E1523" s="117"/>
      <c r="F1523" s="117"/>
      <c r="G1523" s="117"/>
      <c r="H1523" s="117"/>
      <c r="I1523" s="117"/>
      <c r="J1523" s="117"/>
      <c r="K1523" s="117"/>
      <c r="L1523" s="117"/>
      <c r="M1523" s="117"/>
      <c r="N1523" s="117"/>
      <c r="O1523" s="117"/>
      <c r="P1523" s="135"/>
      <c r="Q1523" s="187"/>
    </row>
    <row r="1524" spans="1:17" s="28" customFormat="1" x14ac:dyDescent="0.25">
      <c r="A1524" s="53"/>
      <c r="B1524" s="58"/>
      <c r="C1524" s="58"/>
      <c r="D1524" s="35"/>
      <c r="E1524" s="117"/>
      <c r="F1524" s="117"/>
      <c r="G1524" s="117"/>
      <c r="H1524" s="117"/>
      <c r="I1524" s="117"/>
      <c r="J1524" s="117"/>
      <c r="K1524" s="117"/>
      <c r="L1524" s="117"/>
      <c r="M1524" s="117"/>
      <c r="N1524" s="117"/>
      <c r="O1524" s="117"/>
      <c r="P1524" s="135"/>
      <c r="Q1524" s="187"/>
    </row>
    <row r="1525" spans="1:17" s="28" customFormat="1" x14ac:dyDescent="0.25">
      <c r="A1525" s="53"/>
      <c r="B1525" s="58"/>
      <c r="C1525" s="58"/>
      <c r="D1525" s="35"/>
      <c r="E1525" s="117"/>
      <c r="F1525" s="117"/>
      <c r="G1525" s="117"/>
      <c r="H1525" s="117"/>
      <c r="I1525" s="117"/>
      <c r="J1525" s="117"/>
      <c r="K1525" s="117"/>
      <c r="L1525" s="117"/>
      <c r="M1525" s="117"/>
      <c r="N1525" s="117"/>
      <c r="O1525" s="117"/>
      <c r="P1525" s="135"/>
      <c r="Q1525" s="187"/>
    </row>
    <row r="1526" spans="1:17" s="28" customFormat="1" x14ac:dyDescent="0.25">
      <c r="A1526" s="53"/>
      <c r="B1526" s="58"/>
      <c r="C1526" s="58"/>
      <c r="D1526" s="35"/>
      <c r="E1526" s="117"/>
      <c r="F1526" s="117"/>
      <c r="G1526" s="117"/>
      <c r="H1526" s="117"/>
      <c r="I1526" s="117"/>
      <c r="J1526" s="117"/>
      <c r="K1526" s="117"/>
      <c r="L1526" s="117"/>
      <c r="M1526" s="117"/>
      <c r="N1526" s="117"/>
      <c r="O1526" s="117"/>
      <c r="P1526" s="135"/>
      <c r="Q1526" s="187"/>
    </row>
    <row r="1527" spans="1:17" s="28" customFormat="1" x14ac:dyDescent="0.25">
      <c r="A1527" s="53"/>
      <c r="B1527" s="58"/>
      <c r="C1527" s="58"/>
      <c r="D1527" s="35"/>
      <c r="E1527" s="117"/>
      <c r="F1527" s="117"/>
      <c r="G1527" s="117"/>
      <c r="H1527" s="117"/>
      <c r="I1527" s="117"/>
      <c r="J1527" s="117"/>
      <c r="K1527" s="117"/>
      <c r="L1527" s="117"/>
      <c r="M1527" s="117"/>
      <c r="N1527" s="117"/>
      <c r="O1527" s="117"/>
      <c r="P1527" s="135"/>
      <c r="Q1527" s="187"/>
    </row>
    <row r="1528" spans="1:17" s="28" customFormat="1" x14ac:dyDescent="0.25">
      <c r="A1528" s="53"/>
      <c r="B1528" s="58"/>
      <c r="C1528" s="58"/>
      <c r="D1528" s="35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35"/>
      <c r="Q1528" s="187"/>
    </row>
    <row r="1529" spans="1:17" s="28" customFormat="1" x14ac:dyDescent="0.25">
      <c r="A1529" s="53"/>
      <c r="B1529" s="58"/>
      <c r="C1529" s="58"/>
      <c r="D1529" s="35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35"/>
      <c r="Q1529" s="187"/>
    </row>
    <row r="1530" spans="1:17" s="28" customFormat="1" x14ac:dyDescent="0.25">
      <c r="A1530" s="53"/>
      <c r="B1530" s="58"/>
      <c r="C1530" s="58"/>
      <c r="D1530" s="35"/>
      <c r="E1530" s="117"/>
      <c r="F1530" s="117"/>
      <c r="G1530" s="117"/>
      <c r="H1530" s="117"/>
      <c r="I1530" s="117"/>
      <c r="J1530" s="117"/>
      <c r="K1530" s="117"/>
      <c r="L1530" s="117"/>
      <c r="M1530" s="117"/>
      <c r="N1530" s="117"/>
      <c r="O1530" s="117"/>
      <c r="P1530" s="135"/>
      <c r="Q1530" s="187"/>
    </row>
    <row r="1531" spans="1:17" s="28" customFormat="1" x14ac:dyDescent="0.25">
      <c r="A1531" s="53"/>
      <c r="B1531" s="58"/>
      <c r="C1531" s="58"/>
      <c r="D1531" s="35"/>
      <c r="E1531" s="117"/>
      <c r="F1531" s="117"/>
      <c r="G1531" s="117"/>
      <c r="H1531" s="117"/>
      <c r="I1531" s="117"/>
      <c r="J1531" s="117"/>
      <c r="K1531" s="117"/>
      <c r="L1531" s="117"/>
      <c r="M1531" s="117"/>
      <c r="N1531" s="117"/>
      <c r="O1531" s="117"/>
      <c r="P1531" s="135"/>
      <c r="Q1531" s="187"/>
    </row>
    <row r="1532" spans="1:17" s="28" customFormat="1" x14ac:dyDescent="0.25">
      <c r="A1532" s="53"/>
      <c r="B1532" s="58"/>
      <c r="C1532" s="58"/>
      <c r="D1532" s="35"/>
      <c r="E1532" s="117"/>
      <c r="F1532" s="117"/>
      <c r="G1532" s="117"/>
      <c r="H1532" s="117"/>
      <c r="I1532" s="117"/>
      <c r="J1532" s="117"/>
      <c r="K1532" s="117"/>
      <c r="L1532" s="117"/>
      <c r="M1532" s="117"/>
      <c r="N1532" s="117"/>
      <c r="O1532" s="117"/>
      <c r="P1532" s="135"/>
      <c r="Q1532" s="187"/>
    </row>
    <row r="1533" spans="1:17" s="28" customFormat="1" x14ac:dyDescent="0.25">
      <c r="A1533" s="53"/>
      <c r="B1533" s="58"/>
      <c r="C1533" s="58"/>
      <c r="D1533" s="35"/>
      <c r="E1533" s="117"/>
      <c r="F1533" s="117"/>
      <c r="G1533" s="117"/>
      <c r="H1533" s="117"/>
      <c r="I1533" s="117"/>
      <c r="J1533" s="117"/>
      <c r="K1533" s="117"/>
      <c r="L1533" s="117"/>
      <c r="M1533" s="117"/>
      <c r="N1533" s="117"/>
      <c r="O1533" s="117"/>
      <c r="P1533" s="135"/>
      <c r="Q1533" s="187"/>
    </row>
    <row r="1534" spans="1:17" s="28" customFormat="1" x14ac:dyDescent="0.25">
      <c r="A1534" s="53"/>
      <c r="B1534" s="58"/>
      <c r="C1534" s="58"/>
      <c r="D1534" s="35"/>
      <c r="E1534" s="117"/>
      <c r="F1534" s="117"/>
      <c r="G1534" s="117"/>
      <c r="H1534" s="117"/>
      <c r="I1534" s="117"/>
      <c r="J1534" s="117"/>
      <c r="K1534" s="117"/>
      <c r="L1534" s="117"/>
      <c r="M1534" s="117"/>
      <c r="N1534" s="117"/>
      <c r="O1534" s="117"/>
      <c r="P1534" s="135"/>
      <c r="Q1534" s="187"/>
    </row>
    <row r="1535" spans="1:17" s="28" customFormat="1" x14ac:dyDescent="0.25">
      <c r="A1535" s="53"/>
      <c r="B1535" s="58"/>
      <c r="C1535" s="58"/>
      <c r="D1535" s="35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35"/>
      <c r="Q1535" s="187"/>
    </row>
    <row r="1536" spans="1:17" s="28" customFormat="1" x14ac:dyDescent="0.25">
      <c r="A1536" s="53"/>
      <c r="B1536" s="58"/>
      <c r="C1536" s="58"/>
      <c r="D1536" s="35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35"/>
      <c r="Q1536" s="187"/>
    </row>
    <row r="1537" spans="1:17" s="28" customFormat="1" x14ac:dyDescent="0.25">
      <c r="A1537" s="53"/>
      <c r="B1537" s="58"/>
      <c r="C1537" s="58"/>
      <c r="D1537" s="35"/>
      <c r="E1537" s="117"/>
      <c r="F1537" s="117"/>
      <c r="G1537" s="117"/>
      <c r="H1537" s="117"/>
      <c r="I1537" s="117"/>
      <c r="J1537" s="117"/>
      <c r="K1537" s="117"/>
      <c r="L1537" s="117"/>
      <c r="M1537" s="117"/>
      <c r="N1537" s="117"/>
      <c r="O1537" s="117"/>
      <c r="P1537" s="135"/>
      <c r="Q1537" s="187"/>
    </row>
    <row r="1538" spans="1:17" s="28" customFormat="1" x14ac:dyDescent="0.25">
      <c r="A1538" s="53"/>
      <c r="B1538" s="58"/>
      <c r="C1538" s="58"/>
      <c r="D1538" s="35"/>
      <c r="E1538" s="117"/>
      <c r="F1538" s="117"/>
      <c r="G1538" s="117"/>
      <c r="H1538" s="117"/>
      <c r="I1538" s="117"/>
      <c r="J1538" s="117"/>
      <c r="K1538" s="117"/>
      <c r="L1538" s="117"/>
      <c r="M1538" s="117"/>
      <c r="N1538" s="117"/>
      <c r="O1538" s="117"/>
      <c r="P1538" s="135"/>
      <c r="Q1538" s="187"/>
    </row>
    <row r="1539" spans="1:17" s="28" customFormat="1" x14ac:dyDescent="0.25">
      <c r="A1539" s="53"/>
      <c r="B1539" s="58"/>
      <c r="C1539" s="58"/>
      <c r="D1539" s="35"/>
      <c r="E1539" s="117"/>
      <c r="F1539" s="117"/>
      <c r="G1539" s="117"/>
      <c r="H1539" s="117"/>
      <c r="I1539" s="117"/>
      <c r="J1539" s="117"/>
      <c r="K1539" s="117"/>
      <c r="L1539" s="117"/>
      <c r="M1539" s="117"/>
      <c r="N1539" s="117"/>
      <c r="O1539" s="117"/>
      <c r="P1539" s="135"/>
      <c r="Q1539" s="187"/>
    </row>
    <row r="1540" spans="1:17" s="28" customFormat="1" x14ac:dyDescent="0.25">
      <c r="A1540" s="53"/>
      <c r="B1540" s="58"/>
      <c r="C1540" s="58"/>
      <c r="D1540" s="35"/>
      <c r="E1540" s="117"/>
      <c r="F1540" s="117"/>
      <c r="G1540" s="117"/>
      <c r="H1540" s="117"/>
      <c r="I1540" s="117"/>
      <c r="J1540" s="117"/>
      <c r="K1540" s="117"/>
      <c r="L1540" s="117"/>
      <c r="M1540" s="117"/>
      <c r="N1540" s="117"/>
      <c r="O1540" s="117"/>
      <c r="P1540" s="135"/>
      <c r="Q1540" s="187"/>
    </row>
    <row r="1541" spans="1:17" s="28" customFormat="1" x14ac:dyDescent="0.25">
      <c r="A1541" s="53"/>
      <c r="B1541" s="58"/>
      <c r="C1541" s="58"/>
      <c r="D1541" s="35"/>
      <c r="E1541" s="117"/>
      <c r="F1541" s="117"/>
      <c r="G1541" s="117"/>
      <c r="H1541" s="117"/>
      <c r="I1541" s="117"/>
      <c r="J1541" s="117"/>
      <c r="K1541" s="117"/>
      <c r="L1541" s="117"/>
      <c r="M1541" s="117"/>
      <c r="N1541" s="117"/>
      <c r="O1541" s="117"/>
      <c r="P1541" s="135"/>
      <c r="Q1541" s="187"/>
    </row>
    <row r="1542" spans="1:17" s="28" customFormat="1" x14ac:dyDescent="0.25">
      <c r="A1542" s="53"/>
      <c r="B1542" s="58"/>
      <c r="C1542" s="58"/>
      <c r="D1542" s="35"/>
      <c r="E1542" s="117"/>
      <c r="F1542" s="117"/>
      <c r="G1542" s="117"/>
      <c r="H1542" s="117"/>
      <c r="I1542" s="117"/>
      <c r="J1542" s="117"/>
      <c r="K1542" s="117"/>
      <c r="L1542" s="117"/>
      <c r="M1542" s="117"/>
      <c r="N1542" s="117"/>
      <c r="O1542" s="117"/>
      <c r="P1542" s="135"/>
      <c r="Q1542" s="187"/>
    </row>
    <row r="1543" spans="1:17" s="28" customFormat="1" x14ac:dyDescent="0.25">
      <c r="A1543" s="53"/>
      <c r="B1543" s="58"/>
      <c r="C1543" s="58"/>
      <c r="D1543" s="35"/>
      <c r="E1543" s="117"/>
      <c r="F1543" s="117"/>
      <c r="G1543" s="117"/>
      <c r="H1543" s="117"/>
      <c r="I1543" s="117"/>
      <c r="J1543" s="117"/>
      <c r="K1543" s="117"/>
      <c r="L1543" s="117"/>
      <c r="M1543" s="117"/>
      <c r="N1543" s="117"/>
      <c r="O1543" s="117"/>
      <c r="P1543" s="135"/>
      <c r="Q1543" s="187"/>
    </row>
    <row r="1544" spans="1:17" s="28" customFormat="1" x14ac:dyDescent="0.25">
      <c r="A1544" s="53"/>
      <c r="B1544" s="58"/>
      <c r="C1544" s="58"/>
      <c r="D1544" s="35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7"/>
      <c r="O1544" s="117"/>
      <c r="P1544" s="135"/>
      <c r="Q1544" s="187"/>
    </row>
    <row r="1545" spans="1:17" s="28" customFormat="1" x14ac:dyDescent="0.25">
      <c r="A1545" s="53"/>
      <c r="B1545" s="58"/>
      <c r="C1545" s="58"/>
      <c r="D1545" s="35"/>
      <c r="E1545" s="117"/>
      <c r="F1545" s="117"/>
      <c r="G1545" s="117"/>
      <c r="H1545" s="117"/>
      <c r="I1545" s="117"/>
      <c r="J1545" s="117"/>
      <c r="K1545" s="117"/>
      <c r="L1545" s="117"/>
      <c r="M1545" s="117"/>
      <c r="N1545" s="117"/>
      <c r="O1545" s="117"/>
      <c r="P1545" s="135"/>
      <c r="Q1545" s="187"/>
    </row>
    <row r="1546" spans="1:17" s="28" customFormat="1" x14ac:dyDescent="0.25">
      <c r="A1546" s="53"/>
      <c r="B1546" s="58"/>
      <c r="C1546" s="58"/>
      <c r="D1546" s="35"/>
      <c r="E1546" s="117"/>
      <c r="F1546" s="117"/>
      <c r="G1546" s="117"/>
      <c r="H1546" s="117"/>
      <c r="I1546" s="117"/>
      <c r="J1546" s="117"/>
      <c r="K1546" s="117"/>
      <c r="L1546" s="117"/>
      <c r="M1546" s="117"/>
      <c r="N1546" s="117"/>
      <c r="O1546" s="117"/>
      <c r="P1546" s="135"/>
      <c r="Q1546" s="187"/>
    </row>
    <row r="1547" spans="1:17" s="28" customFormat="1" x14ac:dyDescent="0.25">
      <c r="A1547" s="53"/>
      <c r="B1547" s="58"/>
      <c r="C1547" s="58"/>
      <c r="D1547" s="35"/>
      <c r="E1547" s="117"/>
      <c r="F1547" s="117"/>
      <c r="G1547" s="117"/>
      <c r="H1547" s="117"/>
      <c r="I1547" s="117"/>
      <c r="J1547" s="117"/>
      <c r="K1547" s="117"/>
      <c r="L1547" s="117"/>
      <c r="M1547" s="117"/>
      <c r="N1547" s="117"/>
      <c r="O1547" s="117"/>
      <c r="P1547" s="135"/>
      <c r="Q1547" s="187"/>
    </row>
    <row r="1548" spans="1:17" s="28" customFormat="1" x14ac:dyDescent="0.25">
      <c r="A1548" s="53"/>
      <c r="B1548" s="58"/>
      <c r="C1548" s="58"/>
      <c r="D1548" s="35"/>
      <c r="E1548" s="117"/>
      <c r="F1548" s="117"/>
      <c r="G1548" s="117"/>
      <c r="H1548" s="117"/>
      <c r="I1548" s="117"/>
      <c r="J1548" s="117"/>
      <c r="K1548" s="117"/>
      <c r="L1548" s="117"/>
      <c r="M1548" s="117"/>
      <c r="N1548" s="117"/>
      <c r="O1548" s="117"/>
      <c r="P1548" s="135"/>
      <c r="Q1548" s="187"/>
    </row>
    <row r="1549" spans="1:17" s="28" customFormat="1" x14ac:dyDescent="0.25">
      <c r="A1549" s="53"/>
      <c r="B1549" s="58"/>
      <c r="C1549" s="58"/>
      <c r="D1549" s="35"/>
      <c r="E1549" s="117"/>
      <c r="F1549" s="117"/>
      <c r="G1549" s="117"/>
      <c r="H1549" s="117"/>
      <c r="I1549" s="117"/>
      <c r="J1549" s="117"/>
      <c r="K1549" s="117"/>
      <c r="L1549" s="117"/>
      <c r="M1549" s="117"/>
      <c r="N1549" s="117"/>
      <c r="O1549" s="117"/>
      <c r="P1549" s="135"/>
      <c r="Q1549" s="187"/>
    </row>
    <row r="1550" spans="1:17" s="28" customFormat="1" x14ac:dyDescent="0.25">
      <c r="A1550" s="53"/>
      <c r="B1550" s="58"/>
      <c r="C1550" s="58"/>
      <c r="D1550" s="35"/>
      <c r="E1550" s="117"/>
      <c r="F1550" s="117"/>
      <c r="G1550" s="117"/>
      <c r="H1550" s="117"/>
      <c r="I1550" s="117"/>
      <c r="J1550" s="117"/>
      <c r="K1550" s="117"/>
      <c r="L1550" s="117"/>
      <c r="M1550" s="117"/>
      <c r="N1550" s="117"/>
      <c r="O1550" s="117"/>
      <c r="P1550" s="135"/>
      <c r="Q1550" s="187"/>
    </row>
    <row r="1551" spans="1:17" s="28" customFormat="1" x14ac:dyDescent="0.25">
      <c r="A1551" s="53"/>
      <c r="B1551" s="58"/>
      <c r="C1551" s="58"/>
      <c r="D1551" s="35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35"/>
      <c r="Q1551" s="187"/>
    </row>
    <row r="1552" spans="1:17" s="28" customFormat="1" x14ac:dyDescent="0.25">
      <c r="A1552" s="53"/>
      <c r="B1552" s="58"/>
      <c r="C1552" s="58"/>
      <c r="D1552" s="35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35"/>
      <c r="Q1552" s="187"/>
    </row>
    <row r="1553" spans="1:17" s="28" customFormat="1" x14ac:dyDescent="0.25">
      <c r="A1553" s="53"/>
      <c r="B1553" s="58"/>
      <c r="C1553" s="58"/>
      <c r="D1553" s="35"/>
      <c r="E1553" s="117"/>
      <c r="F1553" s="117"/>
      <c r="G1553" s="117"/>
      <c r="H1553" s="117"/>
      <c r="I1553" s="117"/>
      <c r="J1553" s="117"/>
      <c r="K1553" s="117"/>
      <c r="L1553" s="117"/>
      <c r="M1553" s="117"/>
      <c r="N1553" s="117"/>
      <c r="O1553" s="117"/>
      <c r="P1553" s="135"/>
      <c r="Q1553" s="187"/>
    </row>
    <row r="1554" spans="1:17" s="28" customFormat="1" x14ac:dyDescent="0.25">
      <c r="A1554" s="53"/>
      <c r="B1554" s="58"/>
      <c r="C1554" s="58"/>
      <c r="D1554" s="35"/>
      <c r="E1554" s="117"/>
      <c r="F1554" s="117"/>
      <c r="G1554" s="117"/>
      <c r="H1554" s="117"/>
      <c r="I1554" s="117"/>
      <c r="J1554" s="117"/>
      <c r="K1554" s="117"/>
      <c r="L1554" s="117"/>
      <c r="M1554" s="117"/>
      <c r="N1554" s="117"/>
      <c r="O1554" s="117"/>
      <c r="P1554" s="135"/>
      <c r="Q1554" s="187"/>
    </row>
    <row r="1555" spans="1:17" s="28" customFormat="1" x14ac:dyDescent="0.25">
      <c r="A1555" s="53"/>
      <c r="B1555" s="58"/>
      <c r="C1555" s="58"/>
      <c r="D1555" s="35"/>
      <c r="E1555" s="117"/>
      <c r="F1555" s="117"/>
      <c r="G1555" s="117"/>
      <c r="H1555" s="117"/>
      <c r="I1555" s="117"/>
      <c r="J1555" s="117"/>
      <c r="K1555" s="117"/>
      <c r="L1555" s="117"/>
      <c r="M1555" s="117"/>
      <c r="N1555" s="117"/>
      <c r="O1555" s="117"/>
      <c r="P1555" s="135"/>
      <c r="Q1555" s="187"/>
    </row>
    <row r="1556" spans="1:17" s="28" customFormat="1" x14ac:dyDescent="0.25">
      <c r="A1556" s="53"/>
      <c r="B1556" s="58"/>
      <c r="C1556" s="58"/>
      <c r="D1556" s="35"/>
      <c r="E1556" s="117"/>
      <c r="F1556" s="117"/>
      <c r="G1556" s="117"/>
      <c r="H1556" s="117"/>
      <c r="I1556" s="117"/>
      <c r="J1556" s="117"/>
      <c r="K1556" s="117"/>
      <c r="L1556" s="117"/>
      <c r="M1556" s="117"/>
      <c r="N1556" s="117"/>
      <c r="O1556" s="117"/>
      <c r="P1556" s="135"/>
      <c r="Q1556" s="187"/>
    </row>
    <row r="1557" spans="1:17" s="28" customFormat="1" x14ac:dyDescent="0.25">
      <c r="A1557" s="53"/>
      <c r="B1557" s="58"/>
      <c r="C1557" s="58"/>
      <c r="D1557" s="35"/>
      <c r="E1557" s="117"/>
      <c r="F1557" s="117"/>
      <c r="G1557" s="117"/>
      <c r="H1557" s="117"/>
      <c r="I1557" s="117"/>
      <c r="J1557" s="117"/>
      <c r="K1557" s="117"/>
      <c r="L1557" s="117"/>
      <c r="M1557" s="117"/>
      <c r="N1557" s="117"/>
      <c r="O1557" s="117"/>
      <c r="P1557" s="135"/>
      <c r="Q1557" s="187"/>
    </row>
    <row r="1558" spans="1:17" s="28" customFormat="1" x14ac:dyDescent="0.25">
      <c r="A1558" s="53"/>
      <c r="B1558" s="58"/>
      <c r="C1558" s="58"/>
      <c r="D1558" s="35"/>
      <c r="E1558" s="117"/>
      <c r="F1558" s="117"/>
      <c r="G1558" s="117"/>
      <c r="H1558" s="117"/>
      <c r="I1558" s="117"/>
      <c r="J1558" s="117"/>
      <c r="K1558" s="117"/>
      <c r="L1558" s="117"/>
      <c r="M1558" s="117"/>
      <c r="N1558" s="117"/>
      <c r="O1558" s="117"/>
      <c r="P1558" s="135"/>
      <c r="Q1558" s="187"/>
    </row>
    <row r="1559" spans="1:17" s="28" customFormat="1" x14ac:dyDescent="0.25">
      <c r="A1559" s="53"/>
      <c r="B1559" s="58"/>
      <c r="C1559" s="58"/>
      <c r="D1559" s="35"/>
      <c r="E1559" s="117"/>
      <c r="F1559" s="117"/>
      <c r="G1559" s="117"/>
      <c r="H1559" s="117"/>
      <c r="I1559" s="117"/>
      <c r="J1559" s="117"/>
      <c r="K1559" s="117"/>
      <c r="L1559" s="117"/>
      <c r="M1559" s="117"/>
      <c r="N1559" s="117"/>
      <c r="O1559" s="117"/>
      <c r="P1559" s="135"/>
      <c r="Q1559" s="187"/>
    </row>
    <row r="1560" spans="1:17" s="28" customFormat="1" x14ac:dyDescent="0.25">
      <c r="A1560" s="53"/>
      <c r="B1560" s="58"/>
      <c r="C1560" s="58"/>
      <c r="D1560" s="35"/>
      <c r="E1560" s="117"/>
      <c r="F1560" s="117"/>
      <c r="G1560" s="117"/>
      <c r="H1560" s="117"/>
      <c r="I1560" s="117"/>
      <c r="J1560" s="117"/>
      <c r="K1560" s="117"/>
      <c r="L1560" s="117"/>
      <c r="M1560" s="117"/>
      <c r="N1560" s="117"/>
      <c r="O1560" s="117"/>
      <c r="P1560" s="135"/>
      <c r="Q1560" s="187"/>
    </row>
    <row r="1561" spans="1:17" s="28" customFormat="1" x14ac:dyDescent="0.25">
      <c r="A1561" s="53"/>
      <c r="B1561" s="58"/>
      <c r="C1561" s="58"/>
      <c r="D1561" s="35"/>
      <c r="E1561" s="117"/>
      <c r="F1561" s="117"/>
      <c r="G1561" s="117"/>
      <c r="H1561" s="117"/>
      <c r="I1561" s="117"/>
      <c r="J1561" s="117"/>
      <c r="K1561" s="117"/>
      <c r="L1561" s="117"/>
      <c r="M1561" s="117"/>
      <c r="N1561" s="117"/>
      <c r="O1561" s="117"/>
      <c r="P1561" s="135"/>
      <c r="Q1561" s="187"/>
    </row>
    <row r="1562" spans="1:17" s="28" customFormat="1" x14ac:dyDescent="0.25">
      <c r="A1562" s="53"/>
      <c r="B1562" s="58"/>
      <c r="C1562" s="58"/>
      <c r="D1562" s="35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35"/>
      <c r="Q1562" s="187"/>
    </row>
    <row r="1563" spans="1:17" s="28" customFormat="1" x14ac:dyDescent="0.25">
      <c r="A1563" s="53"/>
      <c r="B1563" s="58"/>
      <c r="C1563" s="58"/>
      <c r="D1563" s="35"/>
      <c r="E1563" s="117"/>
      <c r="F1563" s="117"/>
      <c r="G1563" s="117"/>
      <c r="H1563" s="117"/>
      <c r="I1563" s="117"/>
      <c r="J1563" s="117"/>
      <c r="K1563" s="117"/>
      <c r="L1563" s="117"/>
      <c r="M1563" s="117"/>
      <c r="N1563" s="117"/>
      <c r="O1563" s="117"/>
      <c r="P1563" s="135"/>
      <c r="Q1563" s="187"/>
    </row>
    <row r="1564" spans="1:17" s="28" customFormat="1" x14ac:dyDescent="0.25">
      <c r="A1564" s="53"/>
      <c r="B1564" s="58"/>
      <c r="C1564" s="58"/>
      <c r="D1564" s="35"/>
      <c r="E1564" s="117"/>
      <c r="F1564" s="117"/>
      <c r="G1564" s="117"/>
      <c r="H1564" s="117"/>
      <c r="I1564" s="117"/>
      <c r="J1564" s="117"/>
      <c r="K1564" s="117"/>
      <c r="L1564" s="117"/>
      <c r="M1564" s="117"/>
      <c r="N1564" s="117"/>
      <c r="O1564" s="117"/>
      <c r="P1564" s="135"/>
      <c r="Q1564" s="187"/>
    </row>
    <row r="1565" spans="1:17" s="28" customFormat="1" x14ac:dyDescent="0.25">
      <c r="A1565" s="53"/>
      <c r="B1565" s="58"/>
      <c r="C1565" s="58"/>
      <c r="D1565" s="35"/>
      <c r="E1565" s="117"/>
      <c r="F1565" s="117"/>
      <c r="G1565" s="117"/>
      <c r="H1565" s="117"/>
      <c r="I1565" s="117"/>
      <c r="J1565" s="117"/>
      <c r="K1565" s="117"/>
      <c r="L1565" s="117"/>
      <c r="M1565" s="117"/>
      <c r="N1565" s="117"/>
      <c r="O1565" s="117"/>
      <c r="P1565" s="135"/>
      <c r="Q1565" s="187"/>
    </row>
    <row r="1566" spans="1:17" s="28" customFormat="1" x14ac:dyDescent="0.25">
      <c r="A1566" s="53"/>
      <c r="B1566" s="58"/>
      <c r="C1566" s="58"/>
      <c r="D1566" s="35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35"/>
      <c r="Q1566" s="187"/>
    </row>
    <row r="1567" spans="1:17" s="28" customFormat="1" x14ac:dyDescent="0.25">
      <c r="A1567" s="53"/>
      <c r="B1567" s="58"/>
      <c r="C1567" s="58"/>
      <c r="D1567" s="35"/>
      <c r="E1567" s="117"/>
      <c r="F1567" s="117"/>
      <c r="G1567" s="117"/>
      <c r="H1567" s="117"/>
      <c r="I1567" s="117"/>
      <c r="J1567" s="117"/>
      <c r="K1567" s="117"/>
      <c r="L1567" s="117"/>
      <c r="M1567" s="117"/>
      <c r="N1567" s="117"/>
      <c r="O1567" s="117"/>
      <c r="P1567" s="135"/>
      <c r="Q1567" s="187"/>
    </row>
    <row r="1568" spans="1:17" s="28" customFormat="1" x14ac:dyDescent="0.25">
      <c r="A1568" s="53"/>
      <c r="B1568" s="58"/>
      <c r="C1568" s="58"/>
      <c r="D1568" s="35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35"/>
      <c r="Q1568" s="187"/>
    </row>
    <row r="1569" spans="1:17" s="28" customFormat="1" x14ac:dyDescent="0.25">
      <c r="A1569" s="53"/>
      <c r="B1569" s="58"/>
      <c r="C1569" s="58"/>
      <c r="D1569" s="35"/>
      <c r="E1569" s="117"/>
      <c r="F1569" s="117"/>
      <c r="G1569" s="117"/>
      <c r="H1569" s="117"/>
      <c r="I1569" s="117"/>
      <c r="J1569" s="117"/>
      <c r="K1569" s="117"/>
      <c r="L1569" s="117"/>
      <c r="M1569" s="117"/>
      <c r="N1569" s="117"/>
      <c r="O1569" s="117"/>
      <c r="P1569" s="135"/>
      <c r="Q1569" s="187"/>
    </row>
    <row r="1570" spans="1:17" s="28" customFormat="1" x14ac:dyDescent="0.25">
      <c r="A1570" s="53"/>
      <c r="B1570" s="58"/>
      <c r="C1570" s="58"/>
      <c r="D1570" s="35"/>
      <c r="E1570" s="117"/>
      <c r="F1570" s="117"/>
      <c r="G1570" s="117"/>
      <c r="H1570" s="117"/>
      <c r="I1570" s="117"/>
      <c r="J1570" s="117"/>
      <c r="K1570" s="117"/>
      <c r="L1570" s="117"/>
      <c r="M1570" s="117"/>
      <c r="N1570" s="117"/>
      <c r="O1570" s="117"/>
      <c r="P1570" s="135"/>
      <c r="Q1570" s="187"/>
    </row>
    <row r="1571" spans="1:17" s="28" customFormat="1" x14ac:dyDescent="0.25">
      <c r="A1571" s="53"/>
      <c r="B1571" s="58"/>
      <c r="C1571" s="58"/>
      <c r="D1571" s="35"/>
      <c r="E1571" s="117"/>
      <c r="F1571" s="117"/>
      <c r="G1571" s="117"/>
      <c r="H1571" s="117"/>
      <c r="I1571" s="117"/>
      <c r="J1571" s="117"/>
      <c r="K1571" s="117"/>
      <c r="L1571" s="117"/>
      <c r="M1571" s="117"/>
      <c r="N1571" s="117"/>
      <c r="O1571" s="117"/>
      <c r="P1571" s="135"/>
      <c r="Q1571" s="187"/>
    </row>
    <row r="1572" spans="1:17" s="28" customFormat="1" x14ac:dyDescent="0.25">
      <c r="A1572" s="53"/>
      <c r="B1572" s="58"/>
      <c r="C1572" s="58"/>
      <c r="D1572" s="35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  <c r="O1572" s="117"/>
      <c r="P1572" s="135"/>
      <c r="Q1572" s="187"/>
    </row>
    <row r="1573" spans="1:17" s="28" customFormat="1" x14ac:dyDescent="0.25">
      <c r="A1573" s="53"/>
      <c r="B1573" s="58"/>
      <c r="C1573" s="58"/>
      <c r="D1573" s="35"/>
      <c r="E1573" s="117"/>
      <c r="F1573" s="117"/>
      <c r="G1573" s="117"/>
      <c r="H1573" s="117"/>
      <c r="I1573" s="117"/>
      <c r="J1573" s="117"/>
      <c r="K1573" s="117"/>
      <c r="L1573" s="117"/>
      <c r="M1573" s="117"/>
      <c r="N1573" s="117"/>
      <c r="O1573" s="117"/>
      <c r="P1573" s="135"/>
      <c r="Q1573" s="187"/>
    </row>
    <row r="1574" spans="1:17" s="28" customFormat="1" x14ac:dyDescent="0.25">
      <c r="A1574" s="53"/>
      <c r="B1574" s="58"/>
      <c r="C1574" s="58"/>
      <c r="D1574" s="35"/>
      <c r="E1574" s="117"/>
      <c r="F1574" s="117"/>
      <c r="G1574" s="117"/>
      <c r="H1574" s="117"/>
      <c r="I1574" s="117"/>
      <c r="J1574" s="117"/>
      <c r="K1574" s="117"/>
      <c r="L1574" s="117"/>
      <c r="M1574" s="117"/>
      <c r="N1574" s="117"/>
      <c r="O1574" s="117"/>
      <c r="P1574" s="135"/>
      <c r="Q1574" s="187"/>
    </row>
    <row r="1575" spans="1:17" s="28" customFormat="1" x14ac:dyDescent="0.25">
      <c r="A1575" s="53"/>
      <c r="B1575" s="58"/>
      <c r="C1575" s="58"/>
      <c r="D1575" s="35"/>
      <c r="E1575" s="117"/>
      <c r="F1575" s="117"/>
      <c r="G1575" s="117"/>
      <c r="H1575" s="117"/>
      <c r="I1575" s="117"/>
      <c r="J1575" s="117"/>
      <c r="K1575" s="117"/>
      <c r="L1575" s="117"/>
      <c r="M1575" s="117"/>
      <c r="N1575" s="117"/>
      <c r="O1575" s="117"/>
      <c r="P1575" s="135"/>
      <c r="Q1575" s="187"/>
    </row>
    <row r="1576" spans="1:17" s="28" customFormat="1" x14ac:dyDescent="0.25">
      <c r="A1576" s="53"/>
      <c r="B1576" s="58"/>
      <c r="C1576" s="58"/>
      <c r="D1576" s="35"/>
      <c r="E1576" s="117"/>
      <c r="F1576" s="117"/>
      <c r="G1576" s="117"/>
      <c r="H1576" s="117"/>
      <c r="I1576" s="117"/>
      <c r="J1576" s="117"/>
      <c r="K1576" s="117"/>
      <c r="L1576" s="117"/>
      <c r="M1576" s="117"/>
      <c r="N1576" s="117"/>
      <c r="O1576" s="117"/>
      <c r="P1576" s="135"/>
      <c r="Q1576" s="187"/>
    </row>
    <row r="1577" spans="1:17" s="28" customFormat="1" x14ac:dyDescent="0.25">
      <c r="A1577" s="53"/>
      <c r="B1577" s="58"/>
      <c r="C1577" s="58"/>
      <c r="D1577" s="35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35"/>
      <c r="Q1577" s="187"/>
    </row>
    <row r="1578" spans="1:17" s="28" customFormat="1" x14ac:dyDescent="0.25">
      <c r="A1578" s="53"/>
      <c r="B1578" s="58"/>
      <c r="C1578" s="58"/>
      <c r="D1578" s="35"/>
      <c r="E1578" s="117"/>
      <c r="F1578" s="117"/>
      <c r="G1578" s="117"/>
      <c r="H1578" s="117"/>
      <c r="I1578" s="117"/>
      <c r="J1578" s="117"/>
      <c r="K1578" s="117"/>
      <c r="L1578" s="117"/>
      <c r="M1578" s="117"/>
      <c r="N1578" s="117"/>
      <c r="O1578" s="117"/>
      <c r="P1578" s="135"/>
      <c r="Q1578" s="187"/>
    </row>
    <row r="1579" spans="1:17" s="28" customFormat="1" x14ac:dyDescent="0.25">
      <c r="A1579" s="53"/>
      <c r="B1579" s="58"/>
      <c r="C1579" s="58"/>
      <c r="D1579" s="35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  <c r="O1579" s="117"/>
      <c r="P1579" s="135"/>
      <c r="Q1579" s="187"/>
    </row>
    <row r="1580" spans="1:17" s="28" customFormat="1" x14ac:dyDescent="0.25">
      <c r="A1580" s="53"/>
      <c r="B1580" s="58"/>
      <c r="C1580" s="58"/>
      <c r="D1580" s="35"/>
      <c r="E1580" s="117"/>
      <c r="F1580" s="117"/>
      <c r="G1580" s="117"/>
      <c r="H1580" s="117"/>
      <c r="I1580" s="117"/>
      <c r="J1580" s="117"/>
      <c r="K1580" s="117"/>
      <c r="L1580" s="117"/>
      <c r="M1580" s="117"/>
      <c r="N1580" s="117"/>
      <c r="O1580" s="117"/>
      <c r="P1580" s="135"/>
      <c r="Q1580" s="187"/>
    </row>
    <row r="1581" spans="1:17" s="28" customFormat="1" x14ac:dyDescent="0.25">
      <c r="A1581" s="53"/>
      <c r="B1581" s="58"/>
      <c r="C1581" s="58"/>
      <c r="D1581" s="35"/>
      <c r="E1581" s="117"/>
      <c r="F1581" s="117"/>
      <c r="G1581" s="117"/>
      <c r="H1581" s="117"/>
      <c r="I1581" s="117"/>
      <c r="J1581" s="117"/>
      <c r="K1581" s="117"/>
      <c r="L1581" s="117"/>
      <c r="M1581" s="117"/>
      <c r="N1581" s="117"/>
      <c r="O1581" s="117"/>
      <c r="P1581" s="135"/>
      <c r="Q1581" s="187"/>
    </row>
    <row r="1582" spans="1:17" s="28" customFormat="1" x14ac:dyDescent="0.25">
      <c r="A1582" s="53"/>
      <c r="B1582" s="58"/>
      <c r="C1582" s="58"/>
      <c r="D1582" s="35"/>
      <c r="E1582" s="117"/>
      <c r="F1582" s="117"/>
      <c r="G1582" s="117"/>
      <c r="H1582" s="117"/>
      <c r="I1582" s="117"/>
      <c r="J1582" s="117"/>
      <c r="K1582" s="117"/>
      <c r="L1582" s="117"/>
      <c r="M1582" s="117"/>
      <c r="N1582" s="117"/>
      <c r="O1582" s="117"/>
      <c r="P1582" s="135"/>
      <c r="Q1582" s="187"/>
    </row>
    <row r="1583" spans="1:17" s="28" customFormat="1" x14ac:dyDescent="0.25">
      <c r="A1583" s="53"/>
      <c r="B1583" s="58"/>
      <c r="C1583" s="58"/>
      <c r="D1583" s="35"/>
      <c r="E1583" s="117"/>
      <c r="F1583" s="117"/>
      <c r="G1583" s="117"/>
      <c r="H1583" s="117"/>
      <c r="I1583" s="117"/>
      <c r="J1583" s="117"/>
      <c r="K1583" s="117"/>
      <c r="L1583" s="117"/>
      <c r="M1583" s="117"/>
      <c r="N1583" s="117"/>
      <c r="O1583" s="117"/>
      <c r="P1583" s="135"/>
      <c r="Q1583" s="187"/>
    </row>
    <row r="1584" spans="1:17" s="28" customFormat="1" x14ac:dyDescent="0.25">
      <c r="A1584" s="53"/>
      <c r="B1584" s="58"/>
      <c r="C1584" s="58"/>
      <c r="D1584" s="35"/>
      <c r="E1584" s="117"/>
      <c r="F1584" s="117"/>
      <c r="G1584" s="117"/>
      <c r="H1584" s="117"/>
      <c r="I1584" s="117"/>
      <c r="J1584" s="117"/>
      <c r="K1584" s="117"/>
      <c r="L1584" s="117"/>
      <c r="M1584" s="117"/>
      <c r="N1584" s="117"/>
      <c r="O1584" s="117"/>
      <c r="P1584" s="135"/>
      <c r="Q1584" s="187"/>
    </row>
    <row r="1585" spans="1:17" s="28" customFormat="1" x14ac:dyDescent="0.25">
      <c r="A1585" s="53"/>
      <c r="B1585" s="58"/>
      <c r="C1585" s="58"/>
      <c r="D1585" s="35"/>
      <c r="E1585" s="117"/>
      <c r="F1585" s="117"/>
      <c r="G1585" s="117"/>
      <c r="H1585" s="117"/>
      <c r="I1585" s="117"/>
      <c r="J1585" s="117"/>
      <c r="K1585" s="117"/>
      <c r="L1585" s="117"/>
      <c r="M1585" s="117"/>
      <c r="N1585" s="117"/>
      <c r="O1585" s="117"/>
      <c r="P1585" s="135"/>
      <c r="Q1585" s="187"/>
    </row>
    <row r="1586" spans="1:17" s="28" customFormat="1" x14ac:dyDescent="0.25">
      <c r="A1586" s="53"/>
      <c r="B1586" s="58"/>
      <c r="C1586" s="58"/>
      <c r="D1586" s="35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35"/>
      <c r="Q1586" s="187"/>
    </row>
    <row r="1587" spans="1:17" s="28" customFormat="1" x14ac:dyDescent="0.25">
      <c r="A1587" s="53"/>
      <c r="B1587" s="58"/>
      <c r="C1587" s="58"/>
      <c r="D1587" s="35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35"/>
      <c r="Q1587" s="187"/>
    </row>
    <row r="1588" spans="1:17" s="28" customFormat="1" x14ac:dyDescent="0.25">
      <c r="A1588" s="53"/>
      <c r="B1588" s="58"/>
      <c r="C1588" s="58"/>
      <c r="D1588" s="35"/>
      <c r="E1588" s="117"/>
      <c r="F1588" s="117"/>
      <c r="G1588" s="117"/>
      <c r="H1588" s="117"/>
      <c r="I1588" s="117"/>
      <c r="J1588" s="117"/>
      <c r="K1588" s="117"/>
      <c r="L1588" s="117"/>
      <c r="M1588" s="117"/>
      <c r="N1588" s="117"/>
      <c r="O1588" s="117"/>
      <c r="P1588" s="135"/>
      <c r="Q1588" s="187"/>
    </row>
    <row r="1589" spans="1:17" s="28" customFormat="1" x14ac:dyDescent="0.25">
      <c r="A1589" s="53"/>
      <c r="B1589" s="58"/>
      <c r="C1589" s="58"/>
      <c r="D1589" s="35"/>
      <c r="E1589" s="117"/>
      <c r="F1589" s="117"/>
      <c r="G1589" s="117"/>
      <c r="H1589" s="117"/>
      <c r="I1589" s="117"/>
      <c r="J1589" s="117"/>
      <c r="K1589" s="117"/>
      <c r="L1589" s="117"/>
      <c r="M1589" s="117"/>
      <c r="N1589" s="117"/>
      <c r="O1589" s="117"/>
      <c r="P1589" s="135"/>
      <c r="Q1589" s="187"/>
    </row>
    <row r="1590" spans="1:17" s="28" customFormat="1" x14ac:dyDescent="0.25">
      <c r="A1590" s="53"/>
      <c r="B1590" s="58"/>
      <c r="C1590" s="58"/>
      <c r="D1590" s="35"/>
      <c r="E1590" s="117"/>
      <c r="F1590" s="117"/>
      <c r="G1590" s="117"/>
      <c r="H1590" s="117"/>
      <c r="I1590" s="117"/>
      <c r="J1590" s="117"/>
      <c r="K1590" s="117"/>
      <c r="L1590" s="117"/>
      <c r="M1590" s="117"/>
      <c r="N1590" s="117"/>
      <c r="O1590" s="117"/>
      <c r="P1590" s="135"/>
      <c r="Q1590" s="187"/>
    </row>
    <row r="1591" spans="1:17" s="28" customFormat="1" x14ac:dyDescent="0.25">
      <c r="A1591" s="53"/>
      <c r="B1591" s="58"/>
      <c r="C1591" s="58"/>
      <c r="D1591" s="35"/>
      <c r="E1591" s="117"/>
      <c r="F1591" s="117"/>
      <c r="G1591" s="117"/>
      <c r="H1591" s="117"/>
      <c r="I1591" s="117"/>
      <c r="J1591" s="117"/>
      <c r="K1591" s="117"/>
      <c r="L1591" s="117"/>
      <c r="M1591" s="117"/>
      <c r="N1591" s="117"/>
      <c r="O1591" s="117"/>
      <c r="P1591" s="135"/>
      <c r="Q1591" s="187"/>
    </row>
    <row r="1592" spans="1:17" s="28" customFormat="1" x14ac:dyDescent="0.25">
      <c r="A1592" s="53"/>
      <c r="B1592" s="58"/>
      <c r="C1592" s="58"/>
      <c r="D1592" s="35"/>
      <c r="E1592" s="117"/>
      <c r="F1592" s="117"/>
      <c r="G1592" s="117"/>
      <c r="H1592" s="117"/>
      <c r="I1592" s="117"/>
      <c r="J1592" s="117"/>
      <c r="K1592" s="117"/>
      <c r="L1592" s="117"/>
      <c r="M1592" s="117"/>
      <c r="N1592" s="117"/>
      <c r="O1592" s="117"/>
      <c r="P1592" s="135"/>
      <c r="Q1592" s="187"/>
    </row>
    <row r="1593" spans="1:17" s="28" customFormat="1" x14ac:dyDescent="0.25">
      <c r="A1593" s="53"/>
      <c r="B1593" s="58"/>
      <c r="C1593" s="58"/>
      <c r="D1593" s="35"/>
      <c r="E1593" s="117"/>
      <c r="F1593" s="117"/>
      <c r="G1593" s="117"/>
      <c r="H1593" s="117"/>
      <c r="I1593" s="117"/>
      <c r="J1593" s="117"/>
      <c r="K1593" s="117"/>
      <c r="L1593" s="117"/>
      <c r="M1593" s="117"/>
      <c r="N1593" s="117"/>
      <c r="O1593" s="117"/>
      <c r="P1593" s="135"/>
      <c r="Q1593" s="187"/>
    </row>
    <row r="1594" spans="1:17" s="28" customFormat="1" x14ac:dyDescent="0.25">
      <c r="A1594" s="53"/>
      <c r="B1594" s="58"/>
      <c r="C1594" s="58"/>
      <c r="D1594" s="35"/>
      <c r="E1594" s="117"/>
      <c r="F1594" s="117"/>
      <c r="G1594" s="117"/>
      <c r="H1594" s="117"/>
      <c r="I1594" s="117"/>
      <c r="J1594" s="117"/>
      <c r="K1594" s="117"/>
      <c r="L1594" s="117"/>
      <c r="M1594" s="117"/>
      <c r="N1594" s="117"/>
      <c r="O1594" s="117"/>
      <c r="P1594" s="135"/>
      <c r="Q1594" s="187"/>
    </row>
    <row r="1595" spans="1:17" s="28" customFormat="1" x14ac:dyDescent="0.25">
      <c r="A1595" s="53"/>
      <c r="B1595" s="58"/>
      <c r="C1595" s="58"/>
      <c r="D1595" s="35"/>
      <c r="E1595" s="117"/>
      <c r="F1595" s="117"/>
      <c r="G1595" s="117"/>
      <c r="H1595" s="117"/>
      <c r="I1595" s="117"/>
      <c r="J1595" s="117"/>
      <c r="K1595" s="117"/>
      <c r="L1595" s="117"/>
      <c r="M1595" s="117"/>
      <c r="N1595" s="117"/>
      <c r="O1595" s="117"/>
      <c r="P1595" s="135"/>
      <c r="Q1595" s="187"/>
    </row>
    <row r="1596" spans="1:17" s="28" customFormat="1" x14ac:dyDescent="0.25">
      <c r="A1596" s="53"/>
      <c r="B1596" s="58"/>
      <c r="C1596" s="58"/>
      <c r="D1596" s="35"/>
      <c r="E1596" s="117"/>
      <c r="F1596" s="117"/>
      <c r="G1596" s="117"/>
      <c r="H1596" s="117"/>
      <c r="I1596" s="117"/>
      <c r="J1596" s="117"/>
      <c r="K1596" s="117"/>
      <c r="L1596" s="117"/>
      <c r="M1596" s="117"/>
      <c r="N1596" s="117"/>
      <c r="O1596" s="117"/>
      <c r="P1596" s="135"/>
      <c r="Q1596" s="187"/>
    </row>
    <row r="1597" spans="1:17" s="28" customFormat="1" x14ac:dyDescent="0.25">
      <c r="A1597" s="53"/>
      <c r="B1597" s="58"/>
      <c r="C1597" s="58"/>
      <c r="D1597" s="35"/>
      <c r="E1597" s="117"/>
      <c r="F1597" s="117"/>
      <c r="G1597" s="117"/>
      <c r="H1597" s="117"/>
      <c r="I1597" s="117"/>
      <c r="J1597" s="117"/>
      <c r="K1597" s="117"/>
      <c r="L1597" s="117"/>
      <c r="M1597" s="117"/>
      <c r="N1597" s="117"/>
      <c r="O1597" s="117"/>
      <c r="P1597" s="135"/>
      <c r="Q1597" s="187"/>
    </row>
    <row r="1598" spans="1:17" s="28" customFormat="1" x14ac:dyDescent="0.25">
      <c r="A1598" s="53"/>
      <c r="B1598" s="58"/>
      <c r="C1598" s="58"/>
      <c r="D1598" s="35"/>
      <c r="E1598" s="117"/>
      <c r="F1598" s="117"/>
      <c r="G1598" s="117"/>
      <c r="H1598" s="117"/>
      <c r="I1598" s="117"/>
      <c r="J1598" s="117"/>
      <c r="K1598" s="117"/>
      <c r="L1598" s="117"/>
      <c r="M1598" s="117"/>
      <c r="N1598" s="117"/>
      <c r="O1598" s="117"/>
      <c r="P1598" s="135"/>
      <c r="Q1598" s="187"/>
    </row>
    <row r="1599" spans="1:17" s="28" customFormat="1" x14ac:dyDescent="0.25">
      <c r="A1599" s="53"/>
      <c r="B1599" s="58"/>
      <c r="C1599" s="58"/>
      <c r="D1599" s="35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35"/>
      <c r="Q1599" s="187"/>
    </row>
    <row r="1600" spans="1:17" s="28" customFormat="1" x14ac:dyDescent="0.25">
      <c r="A1600" s="53"/>
      <c r="B1600" s="58"/>
      <c r="C1600" s="58"/>
      <c r="D1600" s="35"/>
      <c r="E1600" s="117"/>
      <c r="F1600" s="117"/>
      <c r="G1600" s="117"/>
      <c r="H1600" s="117"/>
      <c r="I1600" s="117"/>
      <c r="J1600" s="117"/>
      <c r="K1600" s="117"/>
      <c r="L1600" s="117"/>
      <c r="M1600" s="117"/>
      <c r="N1600" s="117"/>
      <c r="O1600" s="117"/>
      <c r="P1600" s="135"/>
      <c r="Q1600" s="187"/>
    </row>
    <row r="1601" spans="1:17" s="28" customFormat="1" x14ac:dyDescent="0.25">
      <c r="A1601" s="53"/>
      <c r="B1601" s="58"/>
      <c r="C1601" s="58"/>
      <c r="D1601" s="35"/>
      <c r="E1601" s="117"/>
      <c r="F1601" s="117"/>
      <c r="G1601" s="117"/>
      <c r="H1601" s="117"/>
      <c r="I1601" s="117"/>
      <c r="J1601" s="117"/>
      <c r="K1601" s="117"/>
      <c r="L1601" s="117"/>
      <c r="M1601" s="117"/>
      <c r="N1601" s="117"/>
      <c r="O1601" s="117"/>
      <c r="P1601" s="135"/>
      <c r="Q1601" s="187"/>
    </row>
    <row r="1602" spans="1:17" s="28" customFormat="1" x14ac:dyDescent="0.25">
      <c r="A1602" s="53"/>
      <c r="B1602" s="58"/>
      <c r="C1602" s="58"/>
      <c r="D1602" s="35"/>
      <c r="E1602" s="117"/>
      <c r="F1602" s="117"/>
      <c r="G1602" s="117"/>
      <c r="H1602" s="117"/>
      <c r="I1602" s="117"/>
      <c r="J1602" s="117"/>
      <c r="K1602" s="117"/>
      <c r="L1602" s="117"/>
      <c r="M1602" s="117"/>
      <c r="N1602" s="117"/>
      <c r="O1602" s="117"/>
      <c r="P1602" s="135"/>
      <c r="Q1602" s="187"/>
    </row>
    <row r="1603" spans="1:17" s="28" customFormat="1" x14ac:dyDescent="0.25">
      <c r="A1603" s="53"/>
      <c r="B1603" s="58"/>
      <c r="C1603" s="58"/>
      <c r="D1603" s="35"/>
      <c r="E1603" s="117"/>
      <c r="F1603" s="117"/>
      <c r="G1603" s="117"/>
      <c r="H1603" s="117"/>
      <c r="I1603" s="117"/>
      <c r="J1603" s="117"/>
      <c r="K1603" s="117"/>
      <c r="L1603" s="117"/>
      <c r="M1603" s="117"/>
      <c r="N1603" s="117"/>
      <c r="O1603" s="117"/>
      <c r="P1603" s="135"/>
      <c r="Q1603" s="187"/>
    </row>
    <row r="1604" spans="1:17" s="28" customFormat="1" x14ac:dyDescent="0.25">
      <c r="A1604" s="53"/>
      <c r="B1604" s="58"/>
      <c r="C1604" s="58"/>
      <c r="D1604" s="35"/>
      <c r="E1604" s="117"/>
      <c r="F1604" s="117"/>
      <c r="G1604" s="117"/>
      <c r="H1604" s="117"/>
      <c r="I1604" s="117"/>
      <c r="J1604" s="117"/>
      <c r="K1604" s="117"/>
      <c r="L1604" s="117"/>
      <c r="M1604" s="117"/>
      <c r="N1604" s="117"/>
      <c r="O1604" s="117"/>
      <c r="P1604" s="135"/>
      <c r="Q1604" s="187"/>
    </row>
    <row r="1605" spans="1:17" s="28" customFormat="1" x14ac:dyDescent="0.25">
      <c r="A1605" s="53"/>
      <c r="B1605" s="58"/>
      <c r="C1605" s="58"/>
      <c r="D1605" s="35"/>
      <c r="E1605" s="117"/>
      <c r="F1605" s="117"/>
      <c r="G1605" s="117"/>
      <c r="H1605" s="117"/>
      <c r="I1605" s="117"/>
      <c r="J1605" s="117"/>
      <c r="K1605" s="117"/>
      <c r="L1605" s="117"/>
      <c r="M1605" s="117"/>
      <c r="N1605" s="117"/>
      <c r="O1605" s="117"/>
      <c r="P1605" s="135"/>
      <c r="Q1605" s="187"/>
    </row>
    <row r="1606" spans="1:17" s="28" customFormat="1" x14ac:dyDescent="0.25">
      <c r="A1606" s="53"/>
      <c r="B1606" s="58"/>
      <c r="C1606" s="58"/>
      <c r="D1606" s="35"/>
      <c r="E1606" s="117"/>
      <c r="F1606" s="117"/>
      <c r="G1606" s="117"/>
      <c r="H1606" s="117"/>
      <c r="I1606" s="117"/>
      <c r="J1606" s="117"/>
      <c r="K1606" s="117"/>
      <c r="L1606" s="117"/>
      <c r="M1606" s="117"/>
      <c r="N1606" s="117"/>
      <c r="O1606" s="117"/>
      <c r="P1606" s="135"/>
      <c r="Q1606" s="187"/>
    </row>
    <row r="1607" spans="1:17" s="28" customFormat="1" x14ac:dyDescent="0.25">
      <c r="A1607" s="53"/>
      <c r="B1607" s="58"/>
      <c r="C1607" s="58"/>
      <c r="D1607" s="35"/>
      <c r="E1607" s="117"/>
      <c r="F1607" s="117"/>
      <c r="G1607" s="117"/>
      <c r="H1607" s="117"/>
      <c r="I1607" s="117"/>
      <c r="J1607" s="117"/>
      <c r="K1607" s="117"/>
      <c r="L1607" s="117"/>
      <c r="M1607" s="117"/>
      <c r="N1607" s="117"/>
      <c r="O1607" s="117"/>
      <c r="P1607" s="135"/>
      <c r="Q1607" s="187"/>
    </row>
    <row r="1608" spans="1:17" s="28" customFormat="1" x14ac:dyDescent="0.25">
      <c r="A1608" s="53"/>
      <c r="B1608" s="58"/>
      <c r="C1608" s="58"/>
      <c r="D1608" s="35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35"/>
      <c r="Q1608" s="187"/>
    </row>
    <row r="1609" spans="1:17" s="28" customFormat="1" x14ac:dyDescent="0.25">
      <c r="A1609" s="53"/>
      <c r="B1609" s="58"/>
      <c r="C1609" s="58"/>
      <c r="D1609" s="35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35"/>
      <c r="Q1609" s="187"/>
    </row>
    <row r="1610" spans="1:17" s="28" customFormat="1" x14ac:dyDescent="0.25">
      <c r="A1610" s="53"/>
      <c r="B1610" s="58"/>
      <c r="C1610" s="58"/>
      <c r="D1610" s="35"/>
      <c r="E1610" s="117"/>
      <c r="F1610" s="117"/>
      <c r="G1610" s="117"/>
      <c r="H1610" s="117"/>
      <c r="I1610" s="117"/>
      <c r="J1610" s="117"/>
      <c r="K1610" s="117"/>
      <c r="L1610" s="117"/>
      <c r="M1610" s="117"/>
      <c r="N1610" s="117"/>
      <c r="O1610" s="117"/>
      <c r="P1610" s="135"/>
      <c r="Q1610" s="187"/>
    </row>
    <row r="1611" spans="1:17" s="28" customFormat="1" x14ac:dyDescent="0.25">
      <c r="A1611" s="53"/>
      <c r="B1611" s="58"/>
      <c r="C1611" s="58"/>
      <c r="D1611" s="35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35"/>
      <c r="Q1611" s="187"/>
    </row>
    <row r="1612" spans="1:17" s="28" customFormat="1" x14ac:dyDescent="0.25">
      <c r="A1612" s="53"/>
      <c r="B1612" s="58"/>
      <c r="C1612" s="58"/>
      <c r="D1612" s="35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35"/>
      <c r="Q1612" s="187"/>
    </row>
    <row r="1613" spans="1:17" s="28" customFormat="1" x14ac:dyDescent="0.25">
      <c r="A1613" s="53"/>
      <c r="B1613" s="58"/>
      <c r="C1613" s="58"/>
      <c r="D1613" s="35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35"/>
      <c r="Q1613" s="187"/>
    </row>
    <row r="1614" spans="1:17" s="28" customFormat="1" x14ac:dyDescent="0.25">
      <c r="A1614" s="53"/>
      <c r="B1614" s="58"/>
      <c r="C1614" s="58"/>
      <c r="D1614" s="35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35"/>
      <c r="Q1614" s="187"/>
    </row>
    <row r="1615" spans="1:17" s="28" customFormat="1" x14ac:dyDescent="0.25">
      <c r="A1615" s="53"/>
      <c r="B1615" s="58"/>
      <c r="C1615" s="58"/>
      <c r="D1615" s="35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35"/>
      <c r="Q1615" s="187"/>
    </row>
    <row r="1616" spans="1:17" s="28" customFormat="1" x14ac:dyDescent="0.25">
      <c r="A1616" s="53"/>
      <c r="B1616" s="58"/>
      <c r="C1616" s="58"/>
      <c r="D1616" s="35"/>
      <c r="E1616" s="117"/>
      <c r="F1616" s="117"/>
      <c r="G1616" s="117"/>
      <c r="H1616" s="117"/>
      <c r="I1616" s="117"/>
      <c r="J1616" s="117"/>
      <c r="K1616" s="117"/>
      <c r="L1616" s="117"/>
      <c r="M1616" s="117"/>
      <c r="N1616" s="117"/>
      <c r="O1616" s="117"/>
      <c r="P1616" s="135"/>
      <c r="Q1616" s="187"/>
    </row>
    <row r="1617" spans="1:17" s="28" customFormat="1" x14ac:dyDescent="0.25">
      <c r="A1617" s="53"/>
      <c r="B1617" s="58"/>
      <c r="C1617" s="58"/>
      <c r="D1617" s="35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35"/>
      <c r="Q1617" s="187"/>
    </row>
    <row r="1618" spans="1:17" s="28" customFormat="1" x14ac:dyDescent="0.25">
      <c r="A1618" s="53"/>
      <c r="B1618" s="58"/>
      <c r="C1618" s="58"/>
      <c r="D1618" s="35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35"/>
      <c r="Q1618" s="187"/>
    </row>
    <row r="1619" spans="1:17" s="28" customFormat="1" x14ac:dyDescent="0.25">
      <c r="A1619" s="53"/>
      <c r="B1619" s="58"/>
      <c r="C1619" s="58"/>
      <c r="D1619" s="35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35"/>
      <c r="Q1619" s="187"/>
    </row>
    <row r="1620" spans="1:17" s="28" customFormat="1" x14ac:dyDescent="0.25">
      <c r="A1620" s="53"/>
      <c r="B1620" s="58"/>
      <c r="C1620" s="58"/>
      <c r="D1620" s="35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35"/>
      <c r="Q1620" s="187"/>
    </row>
    <row r="1621" spans="1:17" s="28" customFormat="1" x14ac:dyDescent="0.25">
      <c r="A1621" s="53"/>
      <c r="B1621" s="58"/>
      <c r="C1621" s="58"/>
      <c r="D1621" s="35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35"/>
      <c r="Q1621" s="187"/>
    </row>
    <row r="1622" spans="1:17" s="28" customFormat="1" x14ac:dyDescent="0.25">
      <c r="A1622" s="53"/>
      <c r="B1622" s="58"/>
      <c r="C1622" s="58"/>
      <c r="D1622" s="35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35"/>
      <c r="Q1622" s="187"/>
    </row>
    <row r="1623" spans="1:17" s="28" customFormat="1" x14ac:dyDescent="0.25">
      <c r="A1623" s="53"/>
      <c r="B1623" s="58"/>
      <c r="C1623" s="58"/>
      <c r="D1623" s="35"/>
      <c r="E1623" s="117"/>
      <c r="F1623" s="117"/>
      <c r="G1623" s="117"/>
      <c r="H1623" s="117"/>
      <c r="I1623" s="117"/>
      <c r="J1623" s="117"/>
      <c r="K1623" s="117"/>
      <c r="L1623" s="117"/>
      <c r="M1623" s="117"/>
      <c r="N1623" s="117"/>
      <c r="O1623" s="117"/>
      <c r="P1623" s="135"/>
      <c r="Q1623" s="187"/>
    </row>
    <row r="1624" spans="1:17" s="28" customFormat="1" x14ac:dyDescent="0.25">
      <c r="A1624" s="53"/>
      <c r="B1624" s="58"/>
      <c r="C1624" s="58"/>
      <c r="D1624" s="35"/>
      <c r="E1624" s="117"/>
      <c r="F1624" s="117"/>
      <c r="G1624" s="117"/>
      <c r="H1624" s="117"/>
      <c r="I1624" s="117"/>
      <c r="J1624" s="117"/>
      <c r="K1624" s="117"/>
      <c r="L1624" s="117"/>
      <c r="M1624" s="117"/>
      <c r="N1624" s="117"/>
      <c r="O1624" s="117"/>
      <c r="P1624" s="135"/>
      <c r="Q1624" s="187"/>
    </row>
    <row r="1625" spans="1:17" s="28" customFormat="1" x14ac:dyDescent="0.25">
      <c r="A1625" s="53"/>
      <c r="B1625" s="58"/>
      <c r="C1625" s="58"/>
      <c r="D1625" s="35"/>
      <c r="E1625" s="117"/>
      <c r="F1625" s="117"/>
      <c r="G1625" s="117"/>
      <c r="H1625" s="117"/>
      <c r="I1625" s="117"/>
      <c r="J1625" s="117"/>
      <c r="K1625" s="117"/>
      <c r="L1625" s="117"/>
      <c r="M1625" s="117"/>
      <c r="N1625" s="117"/>
      <c r="O1625" s="117"/>
      <c r="P1625" s="135"/>
      <c r="Q1625" s="187"/>
    </row>
    <row r="1626" spans="1:17" s="28" customFormat="1" x14ac:dyDescent="0.25">
      <c r="A1626" s="53"/>
      <c r="B1626" s="58"/>
      <c r="C1626" s="58"/>
      <c r="D1626" s="35"/>
      <c r="E1626" s="117"/>
      <c r="F1626" s="117"/>
      <c r="G1626" s="117"/>
      <c r="H1626" s="117"/>
      <c r="I1626" s="117"/>
      <c r="J1626" s="117"/>
      <c r="K1626" s="117"/>
      <c r="L1626" s="117"/>
      <c r="M1626" s="117"/>
      <c r="N1626" s="117"/>
      <c r="O1626" s="117"/>
      <c r="P1626" s="135"/>
      <c r="Q1626" s="187"/>
    </row>
    <row r="1627" spans="1:17" s="28" customFormat="1" x14ac:dyDescent="0.25">
      <c r="A1627" s="53"/>
      <c r="B1627" s="58"/>
      <c r="C1627" s="58"/>
      <c r="D1627" s="35"/>
      <c r="E1627" s="117"/>
      <c r="F1627" s="117"/>
      <c r="G1627" s="117"/>
      <c r="H1627" s="117"/>
      <c r="I1627" s="117"/>
      <c r="J1627" s="117"/>
      <c r="K1627" s="117"/>
      <c r="L1627" s="117"/>
      <c r="M1627" s="117"/>
      <c r="N1627" s="117"/>
      <c r="O1627" s="117"/>
      <c r="P1627" s="135"/>
      <c r="Q1627" s="187"/>
    </row>
    <row r="1628" spans="1:17" s="28" customFormat="1" x14ac:dyDescent="0.25">
      <c r="A1628" s="53"/>
      <c r="B1628" s="58"/>
      <c r="C1628" s="58"/>
      <c r="D1628" s="35"/>
      <c r="E1628" s="117"/>
      <c r="F1628" s="117"/>
      <c r="G1628" s="117"/>
      <c r="H1628" s="117"/>
      <c r="I1628" s="117"/>
      <c r="J1628" s="117"/>
      <c r="K1628" s="117"/>
      <c r="L1628" s="117"/>
      <c r="M1628" s="117"/>
      <c r="N1628" s="117"/>
      <c r="O1628" s="117"/>
      <c r="P1628" s="135"/>
      <c r="Q1628" s="187"/>
    </row>
    <row r="1629" spans="1:17" s="28" customFormat="1" x14ac:dyDescent="0.25">
      <c r="A1629" s="53"/>
      <c r="B1629" s="58"/>
      <c r="C1629" s="58"/>
      <c r="D1629" s="35"/>
      <c r="E1629" s="117"/>
      <c r="F1629" s="117"/>
      <c r="G1629" s="117"/>
      <c r="H1629" s="117"/>
      <c r="I1629" s="117"/>
      <c r="J1629" s="117"/>
      <c r="K1629" s="117"/>
      <c r="L1629" s="117"/>
      <c r="M1629" s="117"/>
      <c r="N1629" s="117"/>
      <c r="O1629" s="117"/>
      <c r="P1629" s="135"/>
      <c r="Q1629" s="187"/>
    </row>
    <row r="1630" spans="1:17" s="28" customFormat="1" x14ac:dyDescent="0.25">
      <c r="A1630" s="53"/>
      <c r="B1630" s="58"/>
      <c r="C1630" s="58"/>
      <c r="D1630" s="35"/>
      <c r="E1630" s="117"/>
      <c r="F1630" s="117"/>
      <c r="G1630" s="117"/>
      <c r="H1630" s="117"/>
      <c r="I1630" s="117"/>
      <c r="J1630" s="117"/>
      <c r="K1630" s="117"/>
      <c r="L1630" s="117"/>
      <c r="M1630" s="117"/>
      <c r="N1630" s="117"/>
      <c r="O1630" s="117"/>
      <c r="P1630" s="135"/>
      <c r="Q1630" s="187"/>
    </row>
    <row r="1631" spans="1:17" s="28" customFormat="1" x14ac:dyDescent="0.25">
      <c r="A1631" s="53"/>
      <c r="B1631" s="58"/>
      <c r="C1631" s="58"/>
      <c r="D1631" s="35"/>
      <c r="E1631" s="117"/>
      <c r="F1631" s="117"/>
      <c r="G1631" s="117"/>
      <c r="H1631" s="117"/>
      <c r="I1631" s="117"/>
      <c r="J1631" s="117"/>
      <c r="K1631" s="117"/>
      <c r="L1631" s="117"/>
      <c r="M1631" s="117"/>
      <c r="N1631" s="117"/>
      <c r="O1631" s="117"/>
      <c r="P1631" s="135"/>
      <c r="Q1631" s="187"/>
    </row>
    <row r="1632" spans="1:17" s="28" customFormat="1" x14ac:dyDescent="0.25">
      <c r="A1632" s="53"/>
      <c r="B1632" s="58"/>
      <c r="C1632" s="58"/>
      <c r="D1632" s="35"/>
      <c r="E1632" s="117"/>
      <c r="F1632" s="117"/>
      <c r="G1632" s="117"/>
      <c r="H1632" s="117"/>
      <c r="I1632" s="117"/>
      <c r="J1632" s="117"/>
      <c r="K1632" s="117"/>
      <c r="L1632" s="117"/>
      <c r="M1632" s="117"/>
      <c r="N1632" s="117"/>
      <c r="O1632" s="117"/>
      <c r="P1632" s="135"/>
      <c r="Q1632" s="187"/>
    </row>
    <row r="1633" spans="1:17" s="28" customFormat="1" x14ac:dyDescent="0.25">
      <c r="A1633" s="53"/>
      <c r="B1633" s="58"/>
      <c r="C1633" s="58"/>
      <c r="D1633" s="35"/>
      <c r="E1633" s="117"/>
      <c r="F1633" s="117"/>
      <c r="G1633" s="117"/>
      <c r="H1633" s="117"/>
      <c r="I1633" s="117"/>
      <c r="J1633" s="117"/>
      <c r="K1633" s="117"/>
      <c r="L1633" s="117"/>
      <c r="M1633" s="117"/>
      <c r="N1633" s="117"/>
      <c r="O1633" s="117"/>
      <c r="P1633" s="135"/>
      <c r="Q1633" s="187"/>
    </row>
    <row r="1634" spans="1:17" s="28" customFormat="1" x14ac:dyDescent="0.25">
      <c r="A1634" s="53"/>
      <c r="B1634" s="58"/>
      <c r="C1634" s="58"/>
      <c r="D1634" s="35"/>
      <c r="E1634" s="117"/>
      <c r="F1634" s="117"/>
      <c r="G1634" s="117"/>
      <c r="H1634" s="117"/>
      <c r="I1634" s="117"/>
      <c r="J1634" s="117"/>
      <c r="K1634" s="117"/>
      <c r="L1634" s="117"/>
      <c r="M1634" s="117"/>
      <c r="N1634" s="117"/>
      <c r="O1634" s="117"/>
      <c r="P1634" s="135"/>
      <c r="Q1634" s="187"/>
    </row>
    <row r="1635" spans="1:17" s="28" customFormat="1" x14ac:dyDescent="0.25">
      <c r="A1635" s="53"/>
      <c r="B1635" s="58"/>
      <c r="C1635" s="58"/>
      <c r="D1635" s="35"/>
      <c r="E1635" s="117"/>
      <c r="F1635" s="117"/>
      <c r="G1635" s="117"/>
      <c r="H1635" s="117"/>
      <c r="I1635" s="117"/>
      <c r="J1635" s="117"/>
      <c r="K1635" s="117"/>
      <c r="L1635" s="117"/>
      <c r="M1635" s="117"/>
      <c r="N1635" s="117"/>
      <c r="O1635" s="117"/>
      <c r="P1635" s="135"/>
      <c r="Q1635" s="187"/>
    </row>
    <row r="1636" spans="1:17" s="28" customFormat="1" x14ac:dyDescent="0.25">
      <c r="A1636" s="53"/>
      <c r="B1636" s="58"/>
      <c r="C1636" s="58"/>
      <c r="D1636" s="35"/>
      <c r="E1636" s="117"/>
      <c r="F1636" s="117"/>
      <c r="G1636" s="117"/>
      <c r="H1636" s="117"/>
      <c r="I1636" s="117"/>
      <c r="J1636" s="117"/>
      <c r="K1636" s="117"/>
      <c r="L1636" s="117"/>
      <c r="M1636" s="117"/>
      <c r="N1636" s="117"/>
      <c r="O1636" s="117"/>
      <c r="P1636" s="135"/>
      <c r="Q1636" s="187"/>
    </row>
    <row r="1637" spans="1:17" s="28" customFormat="1" x14ac:dyDescent="0.25">
      <c r="A1637" s="53"/>
      <c r="B1637" s="58"/>
      <c r="C1637" s="58"/>
      <c r="D1637" s="35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35"/>
      <c r="Q1637" s="187"/>
    </row>
    <row r="1638" spans="1:17" s="28" customFormat="1" x14ac:dyDescent="0.25">
      <c r="A1638" s="53"/>
      <c r="B1638" s="58"/>
      <c r="C1638" s="58"/>
      <c r="D1638" s="35"/>
      <c r="E1638" s="117"/>
      <c r="F1638" s="117"/>
      <c r="G1638" s="117"/>
      <c r="H1638" s="117"/>
      <c r="I1638" s="117"/>
      <c r="J1638" s="117"/>
      <c r="K1638" s="117"/>
      <c r="L1638" s="117"/>
      <c r="M1638" s="117"/>
      <c r="N1638" s="117"/>
      <c r="O1638" s="117"/>
      <c r="P1638" s="135"/>
      <c r="Q1638" s="187"/>
    </row>
    <row r="1639" spans="1:17" s="28" customFormat="1" x14ac:dyDescent="0.25">
      <c r="A1639" s="53"/>
      <c r="B1639" s="58"/>
      <c r="C1639" s="58"/>
      <c r="D1639" s="35"/>
      <c r="E1639" s="117"/>
      <c r="F1639" s="117"/>
      <c r="G1639" s="117"/>
      <c r="H1639" s="117"/>
      <c r="I1639" s="117"/>
      <c r="J1639" s="117"/>
      <c r="K1639" s="117"/>
      <c r="L1639" s="117"/>
      <c r="M1639" s="117"/>
      <c r="N1639" s="117"/>
      <c r="O1639" s="117"/>
      <c r="P1639" s="135"/>
      <c r="Q1639" s="187"/>
    </row>
    <row r="1640" spans="1:17" s="28" customFormat="1" x14ac:dyDescent="0.25">
      <c r="A1640" s="53"/>
      <c r="B1640" s="58"/>
      <c r="C1640" s="58"/>
      <c r="D1640" s="35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35"/>
      <c r="Q1640" s="187"/>
    </row>
    <row r="1641" spans="1:17" s="28" customFormat="1" x14ac:dyDescent="0.25">
      <c r="A1641" s="53"/>
      <c r="B1641" s="58"/>
      <c r="C1641" s="58"/>
      <c r="D1641" s="35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35"/>
      <c r="Q1641" s="187"/>
    </row>
    <row r="1642" spans="1:17" s="28" customFormat="1" x14ac:dyDescent="0.25">
      <c r="A1642" s="53"/>
      <c r="B1642" s="58"/>
      <c r="C1642" s="58"/>
      <c r="D1642" s="35"/>
      <c r="E1642" s="117"/>
      <c r="F1642" s="117"/>
      <c r="G1642" s="117"/>
      <c r="H1642" s="117"/>
      <c r="I1642" s="117"/>
      <c r="J1642" s="117"/>
      <c r="K1642" s="117"/>
      <c r="L1642" s="117"/>
      <c r="M1642" s="117"/>
      <c r="N1642" s="117"/>
      <c r="O1642" s="117"/>
      <c r="P1642" s="135"/>
      <c r="Q1642" s="187"/>
    </row>
    <row r="1643" spans="1:17" s="28" customFormat="1" x14ac:dyDescent="0.25">
      <c r="A1643" s="53"/>
      <c r="B1643" s="58"/>
      <c r="C1643" s="58"/>
      <c r="D1643" s="35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35"/>
      <c r="Q1643" s="187"/>
    </row>
    <row r="1644" spans="1:17" s="28" customFormat="1" x14ac:dyDescent="0.25">
      <c r="A1644" s="53"/>
      <c r="B1644" s="58"/>
      <c r="C1644" s="58"/>
      <c r="D1644" s="35"/>
      <c r="E1644" s="117"/>
      <c r="F1644" s="117"/>
      <c r="G1644" s="117"/>
      <c r="H1644" s="117"/>
      <c r="I1644" s="117"/>
      <c r="J1644" s="117"/>
      <c r="K1644" s="117"/>
      <c r="L1644" s="117"/>
      <c r="M1644" s="117"/>
      <c r="N1644" s="117"/>
      <c r="O1644" s="117"/>
      <c r="P1644" s="135"/>
      <c r="Q1644" s="187"/>
    </row>
    <row r="1645" spans="1:17" s="28" customFormat="1" x14ac:dyDescent="0.25">
      <c r="A1645" s="53"/>
      <c r="B1645" s="58"/>
      <c r="C1645" s="58"/>
      <c r="D1645" s="35"/>
      <c r="E1645" s="117"/>
      <c r="F1645" s="117"/>
      <c r="G1645" s="117"/>
      <c r="H1645" s="117"/>
      <c r="I1645" s="117"/>
      <c r="J1645" s="117"/>
      <c r="K1645" s="117"/>
      <c r="L1645" s="117"/>
      <c r="M1645" s="117"/>
      <c r="N1645" s="117"/>
      <c r="O1645" s="117"/>
      <c r="P1645" s="135"/>
      <c r="Q1645" s="187"/>
    </row>
    <row r="1646" spans="1:17" s="28" customFormat="1" x14ac:dyDescent="0.25">
      <c r="A1646" s="53"/>
      <c r="B1646" s="58"/>
      <c r="C1646" s="58"/>
      <c r="D1646" s="35"/>
      <c r="E1646" s="117"/>
      <c r="F1646" s="117"/>
      <c r="G1646" s="117"/>
      <c r="H1646" s="117"/>
      <c r="I1646" s="117"/>
      <c r="J1646" s="117"/>
      <c r="K1646" s="117"/>
      <c r="L1646" s="117"/>
      <c r="M1646" s="117"/>
      <c r="N1646" s="117"/>
      <c r="O1646" s="117"/>
      <c r="P1646" s="135"/>
      <c r="Q1646" s="187"/>
    </row>
    <row r="1647" spans="1:17" s="28" customFormat="1" x14ac:dyDescent="0.25">
      <c r="A1647" s="53"/>
      <c r="B1647" s="58"/>
      <c r="C1647" s="58"/>
      <c r="D1647" s="35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35"/>
      <c r="Q1647" s="187"/>
    </row>
    <row r="1648" spans="1:17" s="28" customFormat="1" x14ac:dyDescent="0.25">
      <c r="A1648" s="53"/>
      <c r="B1648" s="58"/>
      <c r="C1648" s="58"/>
      <c r="D1648" s="35"/>
      <c r="E1648" s="117"/>
      <c r="F1648" s="117"/>
      <c r="G1648" s="117"/>
      <c r="H1648" s="117"/>
      <c r="I1648" s="117"/>
      <c r="J1648" s="117"/>
      <c r="K1648" s="117"/>
      <c r="L1648" s="117"/>
      <c r="M1648" s="117"/>
      <c r="N1648" s="117"/>
      <c r="O1648" s="117"/>
      <c r="P1648" s="135"/>
      <c r="Q1648" s="187"/>
    </row>
    <row r="1649" spans="1:17" s="28" customFormat="1" x14ac:dyDescent="0.25">
      <c r="A1649" s="53"/>
      <c r="B1649" s="58"/>
      <c r="C1649" s="58"/>
      <c r="D1649" s="35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35"/>
      <c r="Q1649" s="187"/>
    </row>
    <row r="1650" spans="1:17" s="28" customFormat="1" x14ac:dyDescent="0.25">
      <c r="A1650" s="53"/>
      <c r="B1650" s="58"/>
      <c r="C1650" s="58"/>
      <c r="D1650" s="35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35"/>
      <c r="Q1650" s="187"/>
    </row>
    <row r="1651" spans="1:17" s="28" customFormat="1" x14ac:dyDescent="0.25">
      <c r="A1651" s="53"/>
      <c r="B1651" s="58"/>
      <c r="C1651" s="58"/>
      <c r="D1651" s="35"/>
      <c r="E1651" s="117"/>
      <c r="F1651" s="117"/>
      <c r="G1651" s="117"/>
      <c r="H1651" s="117"/>
      <c r="I1651" s="117"/>
      <c r="J1651" s="117"/>
      <c r="K1651" s="117"/>
      <c r="L1651" s="117"/>
      <c r="M1651" s="117"/>
      <c r="N1651" s="117"/>
      <c r="O1651" s="117"/>
      <c r="P1651" s="135"/>
      <c r="Q1651" s="187"/>
    </row>
    <row r="1652" spans="1:17" s="28" customFormat="1" x14ac:dyDescent="0.25">
      <c r="A1652" s="53"/>
      <c r="B1652" s="58"/>
      <c r="C1652" s="58"/>
      <c r="D1652" s="35"/>
      <c r="E1652" s="117"/>
      <c r="F1652" s="117"/>
      <c r="G1652" s="117"/>
      <c r="H1652" s="117"/>
      <c r="I1652" s="117"/>
      <c r="J1652" s="117"/>
      <c r="K1652" s="117"/>
      <c r="L1652" s="117"/>
      <c r="M1652" s="117"/>
      <c r="N1652" s="117"/>
      <c r="O1652" s="117"/>
      <c r="P1652" s="135"/>
      <c r="Q1652" s="187"/>
    </row>
    <row r="1653" spans="1:17" s="28" customFormat="1" x14ac:dyDescent="0.25">
      <c r="A1653" s="53"/>
      <c r="B1653" s="58"/>
      <c r="C1653" s="58"/>
      <c r="D1653" s="35"/>
      <c r="E1653" s="117"/>
      <c r="F1653" s="117"/>
      <c r="G1653" s="117"/>
      <c r="H1653" s="117"/>
      <c r="I1653" s="117"/>
      <c r="J1653" s="117"/>
      <c r="K1653" s="117"/>
      <c r="L1653" s="117"/>
      <c r="M1653" s="117"/>
      <c r="N1653" s="117"/>
      <c r="O1653" s="117"/>
      <c r="P1653" s="135"/>
      <c r="Q1653" s="187"/>
    </row>
    <row r="1654" spans="1:17" s="28" customFormat="1" x14ac:dyDescent="0.25">
      <c r="A1654" s="53"/>
      <c r="B1654" s="58"/>
      <c r="C1654" s="58"/>
      <c r="D1654" s="35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35"/>
      <c r="Q1654" s="187"/>
    </row>
    <row r="1655" spans="1:17" s="28" customFormat="1" x14ac:dyDescent="0.25">
      <c r="A1655" s="53"/>
      <c r="B1655" s="58"/>
      <c r="C1655" s="58"/>
      <c r="D1655" s="35"/>
      <c r="E1655" s="117"/>
      <c r="F1655" s="117"/>
      <c r="G1655" s="117"/>
      <c r="H1655" s="117"/>
      <c r="I1655" s="117"/>
      <c r="J1655" s="117"/>
      <c r="K1655" s="117"/>
      <c r="L1655" s="117"/>
      <c r="M1655" s="117"/>
      <c r="N1655" s="117"/>
      <c r="O1655" s="117"/>
      <c r="P1655" s="135"/>
      <c r="Q1655" s="187"/>
    </row>
    <row r="1656" spans="1:17" s="28" customFormat="1" x14ac:dyDescent="0.25">
      <c r="A1656" s="53"/>
      <c r="B1656" s="58"/>
      <c r="C1656" s="58"/>
      <c r="D1656" s="35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35"/>
      <c r="Q1656" s="187"/>
    </row>
    <row r="1657" spans="1:17" s="28" customFormat="1" x14ac:dyDescent="0.25">
      <c r="A1657" s="53"/>
      <c r="B1657" s="58"/>
      <c r="C1657" s="58"/>
      <c r="D1657" s="35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35"/>
      <c r="Q1657" s="187"/>
    </row>
    <row r="1658" spans="1:17" s="28" customFormat="1" x14ac:dyDescent="0.25">
      <c r="A1658" s="53"/>
      <c r="B1658" s="58"/>
      <c r="C1658" s="58"/>
      <c r="D1658" s="35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  <c r="O1658" s="117"/>
      <c r="P1658" s="135"/>
      <c r="Q1658" s="187"/>
    </row>
    <row r="1659" spans="1:17" s="28" customFormat="1" x14ac:dyDescent="0.25">
      <c r="A1659" s="53"/>
      <c r="B1659" s="58"/>
      <c r="C1659" s="58"/>
      <c r="D1659" s="35"/>
      <c r="E1659" s="117"/>
      <c r="F1659" s="117"/>
      <c r="G1659" s="117"/>
      <c r="H1659" s="117"/>
      <c r="I1659" s="117"/>
      <c r="J1659" s="117"/>
      <c r="K1659" s="117"/>
      <c r="L1659" s="117"/>
      <c r="M1659" s="117"/>
      <c r="N1659" s="117"/>
      <c r="O1659" s="117"/>
      <c r="P1659" s="135"/>
      <c r="Q1659" s="187"/>
    </row>
    <row r="1660" spans="1:17" s="28" customFormat="1" x14ac:dyDescent="0.25">
      <c r="A1660" s="53"/>
      <c r="B1660" s="58"/>
      <c r="C1660" s="58"/>
      <c r="D1660" s="35"/>
      <c r="E1660" s="117"/>
      <c r="F1660" s="117"/>
      <c r="G1660" s="117"/>
      <c r="H1660" s="117"/>
      <c r="I1660" s="117"/>
      <c r="J1660" s="117"/>
      <c r="K1660" s="117"/>
      <c r="L1660" s="117"/>
      <c r="M1660" s="117"/>
      <c r="N1660" s="117"/>
      <c r="O1660" s="117"/>
      <c r="P1660" s="135"/>
      <c r="Q1660" s="187"/>
    </row>
    <row r="1661" spans="1:17" s="28" customFormat="1" x14ac:dyDescent="0.25">
      <c r="A1661" s="53"/>
      <c r="B1661" s="58"/>
      <c r="C1661" s="58"/>
      <c r="D1661" s="35"/>
      <c r="E1661" s="117"/>
      <c r="F1661" s="117"/>
      <c r="G1661" s="117"/>
      <c r="H1661" s="117"/>
      <c r="I1661" s="117"/>
      <c r="J1661" s="117"/>
      <c r="K1661" s="117"/>
      <c r="L1661" s="117"/>
      <c r="M1661" s="117"/>
      <c r="N1661" s="117"/>
      <c r="O1661" s="117"/>
      <c r="P1661" s="135"/>
      <c r="Q1661" s="187"/>
    </row>
    <row r="1662" spans="1:17" s="28" customFormat="1" x14ac:dyDescent="0.25">
      <c r="A1662" s="53"/>
      <c r="B1662" s="58"/>
      <c r="C1662" s="58"/>
      <c r="D1662" s="35"/>
      <c r="E1662" s="117"/>
      <c r="F1662" s="117"/>
      <c r="G1662" s="117"/>
      <c r="H1662" s="117"/>
      <c r="I1662" s="117"/>
      <c r="J1662" s="117"/>
      <c r="K1662" s="117"/>
      <c r="L1662" s="117"/>
      <c r="M1662" s="117"/>
      <c r="N1662" s="117"/>
      <c r="O1662" s="117"/>
      <c r="P1662" s="135"/>
      <c r="Q1662" s="187"/>
    </row>
    <row r="1663" spans="1:17" s="28" customFormat="1" x14ac:dyDescent="0.25">
      <c r="A1663" s="53"/>
      <c r="B1663" s="58"/>
      <c r="C1663" s="58"/>
      <c r="D1663" s="35"/>
      <c r="E1663" s="117"/>
      <c r="F1663" s="117"/>
      <c r="G1663" s="117"/>
      <c r="H1663" s="117"/>
      <c r="I1663" s="117"/>
      <c r="J1663" s="117"/>
      <c r="K1663" s="117"/>
      <c r="L1663" s="117"/>
      <c r="M1663" s="117"/>
      <c r="N1663" s="117"/>
      <c r="O1663" s="117"/>
      <c r="P1663" s="135"/>
      <c r="Q1663" s="187"/>
    </row>
    <row r="1664" spans="1:17" s="28" customFormat="1" x14ac:dyDescent="0.25">
      <c r="A1664" s="53"/>
      <c r="B1664" s="58"/>
      <c r="C1664" s="58"/>
      <c r="D1664" s="35"/>
      <c r="E1664" s="117"/>
      <c r="F1664" s="117"/>
      <c r="G1664" s="117"/>
      <c r="H1664" s="117"/>
      <c r="I1664" s="117"/>
      <c r="J1664" s="117"/>
      <c r="K1664" s="117"/>
      <c r="L1664" s="117"/>
      <c r="M1664" s="117"/>
      <c r="N1664" s="117"/>
      <c r="O1664" s="117"/>
      <c r="P1664" s="135"/>
      <c r="Q1664" s="187"/>
    </row>
    <row r="1665" spans="1:17" s="28" customFormat="1" x14ac:dyDescent="0.25">
      <c r="A1665" s="53"/>
      <c r="B1665" s="58"/>
      <c r="C1665" s="58"/>
      <c r="D1665" s="35"/>
      <c r="E1665" s="117"/>
      <c r="F1665" s="117"/>
      <c r="G1665" s="117"/>
      <c r="H1665" s="117"/>
      <c r="I1665" s="117"/>
      <c r="J1665" s="117"/>
      <c r="K1665" s="117"/>
      <c r="L1665" s="117"/>
      <c r="M1665" s="117"/>
      <c r="N1665" s="117"/>
      <c r="O1665" s="117"/>
      <c r="P1665" s="135"/>
      <c r="Q1665" s="187"/>
    </row>
    <row r="1666" spans="1:17" s="28" customFormat="1" x14ac:dyDescent="0.25">
      <c r="A1666" s="53"/>
      <c r="B1666" s="58"/>
      <c r="C1666" s="58"/>
      <c r="D1666" s="35"/>
      <c r="E1666" s="117"/>
      <c r="F1666" s="117"/>
      <c r="G1666" s="117"/>
      <c r="H1666" s="117"/>
      <c r="I1666" s="117"/>
      <c r="J1666" s="117"/>
      <c r="K1666" s="117"/>
      <c r="L1666" s="117"/>
      <c r="M1666" s="117"/>
      <c r="N1666" s="117"/>
      <c r="O1666" s="117"/>
      <c r="P1666" s="135"/>
      <c r="Q1666" s="187"/>
    </row>
    <row r="1667" spans="1:17" s="28" customFormat="1" x14ac:dyDescent="0.25">
      <c r="A1667" s="53"/>
      <c r="B1667" s="58"/>
      <c r="C1667" s="58"/>
      <c r="D1667" s="35"/>
      <c r="E1667" s="117"/>
      <c r="F1667" s="117"/>
      <c r="G1667" s="117"/>
      <c r="H1667" s="117"/>
      <c r="I1667" s="117"/>
      <c r="J1667" s="117"/>
      <c r="K1667" s="117"/>
      <c r="L1667" s="117"/>
      <c r="M1667" s="117"/>
      <c r="N1667" s="117"/>
      <c r="O1667" s="117"/>
      <c r="P1667" s="135"/>
      <c r="Q1667" s="187"/>
    </row>
    <row r="1668" spans="1:17" s="28" customFormat="1" x14ac:dyDescent="0.25">
      <c r="A1668" s="53"/>
      <c r="B1668" s="58"/>
      <c r="C1668" s="58"/>
      <c r="D1668" s="35"/>
      <c r="E1668" s="117"/>
      <c r="F1668" s="117"/>
      <c r="G1668" s="117"/>
      <c r="H1668" s="117"/>
      <c r="I1668" s="117"/>
      <c r="J1668" s="117"/>
      <c r="K1668" s="117"/>
      <c r="L1668" s="117"/>
      <c r="M1668" s="117"/>
      <c r="N1668" s="117"/>
      <c r="O1668" s="117"/>
      <c r="P1668" s="135"/>
      <c r="Q1668" s="187"/>
    </row>
    <row r="1669" spans="1:17" s="28" customFormat="1" x14ac:dyDescent="0.25">
      <c r="A1669" s="53"/>
      <c r="B1669" s="58"/>
      <c r="C1669" s="58"/>
      <c r="D1669" s="35"/>
      <c r="E1669" s="117"/>
      <c r="F1669" s="117"/>
      <c r="G1669" s="117"/>
      <c r="H1669" s="117"/>
      <c r="I1669" s="117"/>
      <c r="J1669" s="117"/>
      <c r="K1669" s="117"/>
      <c r="L1669" s="117"/>
      <c r="M1669" s="117"/>
      <c r="N1669" s="117"/>
      <c r="O1669" s="117"/>
      <c r="P1669" s="135"/>
      <c r="Q1669" s="187"/>
    </row>
    <row r="1670" spans="1:17" s="28" customFormat="1" x14ac:dyDescent="0.25">
      <c r="A1670" s="53"/>
      <c r="B1670" s="58"/>
      <c r="C1670" s="58"/>
      <c r="D1670" s="35"/>
      <c r="E1670" s="117"/>
      <c r="F1670" s="117"/>
      <c r="G1670" s="117"/>
      <c r="H1670" s="117"/>
      <c r="I1670" s="117"/>
      <c r="J1670" s="117"/>
      <c r="K1670" s="117"/>
      <c r="L1670" s="117"/>
      <c r="M1670" s="117"/>
      <c r="N1670" s="117"/>
      <c r="O1670" s="117"/>
      <c r="P1670" s="135"/>
      <c r="Q1670" s="187"/>
    </row>
    <row r="1671" spans="1:17" s="28" customFormat="1" x14ac:dyDescent="0.25">
      <c r="A1671" s="53"/>
      <c r="B1671" s="58"/>
      <c r="C1671" s="58"/>
      <c r="D1671" s="35"/>
      <c r="E1671" s="117"/>
      <c r="F1671" s="117"/>
      <c r="G1671" s="117"/>
      <c r="H1671" s="117"/>
      <c r="I1671" s="117"/>
      <c r="J1671" s="117"/>
      <c r="K1671" s="117"/>
      <c r="L1671" s="117"/>
      <c r="M1671" s="117"/>
      <c r="N1671" s="117"/>
      <c r="O1671" s="117"/>
      <c r="P1671" s="135"/>
      <c r="Q1671" s="187"/>
    </row>
    <row r="1672" spans="1:17" s="28" customFormat="1" x14ac:dyDescent="0.25">
      <c r="A1672" s="53"/>
      <c r="B1672" s="58"/>
      <c r="C1672" s="58"/>
      <c r="D1672" s="35"/>
      <c r="E1672" s="117"/>
      <c r="F1672" s="117"/>
      <c r="G1672" s="117"/>
      <c r="H1672" s="117"/>
      <c r="I1672" s="117"/>
      <c r="J1672" s="117"/>
      <c r="K1672" s="117"/>
      <c r="L1672" s="117"/>
      <c r="M1672" s="117"/>
      <c r="N1672" s="117"/>
      <c r="O1672" s="117"/>
      <c r="P1672" s="135"/>
      <c r="Q1672" s="187"/>
    </row>
    <row r="1673" spans="1:17" s="28" customFormat="1" x14ac:dyDescent="0.25">
      <c r="A1673" s="53"/>
      <c r="B1673" s="58"/>
      <c r="C1673" s="58"/>
      <c r="D1673" s="35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  <c r="O1673" s="117"/>
      <c r="P1673" s="135"/>
      <c r="Q1673" s="187"/>
    </row>
    <row r="1674" spans="1:17" s="28" customFormat="1" x14ac:dyDescent="0.25">
      <c r="A1674" s="53"/>
      <c r="B1674" s="58"/>
      <c r="C1674" s="58"/>
      <c r="D1674" s="35"/>
      <c r="E1674" s="117"/>
      <c r="F1674" s="117"/>
      <c r="G1674" s="117"/>
      <c r="H1674" s="117"/>
      <c r="I1674" s="117"/>
      <c r="J1674" s="117"/>
      <c r="K1674" s="117"/>
      <c r="L1674" s="117"/>
      <c r="M1674" s="117"/>
      <c r="N1674" s="117"/>
      <c r="O1674" s="117"/>
      <c r="P1674" s="135"/>
      <c r="Q1674" s="187"/>
    </row>
    <row r="1675" spans="1:17" s="28" customFormat="1" x14ac:dyDescent="0.25">
      <c r="A1675" s="53"/>
      <c r="B1675" s="58"/>
      <c r="C1675" s="58"/>
      <c r="D1675" s="35"/>
      <c r="E1675" s="117"/>
      <c r="F1675" s="117"/>
      <c r="G1675" s="117"/>
      <c r="H1675" s="117"/>
      <c r="I1675" s="117"/>
      <c r="J1675" s="117"/>
      <c r="K1675" s="117"/>
      <c r="L1675" s="117"/>
      <c r="M1675" s="117"/>
      <c r="N1675" s="117"/>
      <c r="O1675" s="117"/>
      <c r="P1675" s="135"/>
      <c r="Q1675" s="187"/>
    </row>
    <row r="1676" spans="1:17" s="28" customFormat="1" x14ac:dyDescent="0.25">
      <c r="A1676" s="53"/>
      <c r="B1676" s="58"/>
      <c r="C1676" s="58"/>
      <c r="D1676" s="35"/>
      <c r="E1676" s="117"/>
      <c r="F1676" s="117"/>
      <c r="G1676" s="117"/>
      <c r="H1676" s="117"/>
      <c r="I1676" s="117"/>
      <c r="J1676" s="117"/>
      <c r="K1676" s="117"/>
      <c r="L1676" s="117"/>
      <c r="M1676" s="117"/>
      <c r="N1676" s="117"/>
      <c r="O1676" s="117"/>
      <c r="P1676" s="135"/>
      <c r="Q1676" s="187"/>
    </row>
    <row r="1677" spans="1:17" s="28" customFormat="1" x14ac:dyDescent="0.25">
      <c r="A1677" s="53"/>
      <c r="B1677" s="58"/>
      <c r="C1677" s="58"/>
      <c r="D1677" s="35"/>
      <c r="E1677" s="117"/>
      <c r="F1677" s="117"/>
      <c r="G1677" s="117"/>
      <c r="H1677" s="117"/>
      <c r="I1677" s="117"/>
      <c r="J1677" s="117"/>
      <c r="K1677" s="117"/>
      <c r="L1677" s="117"/>
      <c r="M1677" s="117"/>
      <c r="N1677" s="117"/>
      <c r="O1677" s="117"/>
      <c r="P1677" s="135"/>
      <c r="Q1677" s="187"/>
    </row>
    <row r="1678" spans="1:17" s="28" customFormat="1" x14ac:dyDescent="0.25">
      <c r="A1678" s="53"/>
      <c r="B1678" s="58"/>
      <c r="C1678" s="58"/>
      <c r="D1678" s="35"/>
      <c r="E1678" s="117"/>
      <c r="F1678" s="117"/>
      <c r="G1678" s="117"/>
      <c r="H1678" s="117"/>
      <c r="I1678" s="117"/>
      <c r="J1678" s="117"/>
      <c r="K1678" s="117"/>
      <c r="L1678" s="117"/>
      <c r="M1678" s="117"/>
      <c r="N1678" s="117"/>
      <c r="O1678" s="117"/>
      <c r="P1678" s="135"/>
      <c r="Q1678" s="187"/>
    </row>
    <row r="1679" spans="1:17" s="28" customFormat="1" x14ac:dyDescent="0.25">
      <c r="A1679" s="53"/>
      <c r="B1679" s="58"/>
      <c r="C1679" s="58"/>
      <c r="D1679" s="35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35"/>
      <c r="Q1679" s="187"/>
    </row>
    <row r="1680" spans="1:17" s="28" customFormat="1" x14ac:dyDescent="0.25">
      <c r="A1680" s="53"/>
      <c r="B1680" s="58"/>
      <c r="C1680" s="58"/>
      <c r="D1680" s="35"/>
      <c r="E1680" s="117"/>
      <c r="F1680" s="117"/>
      <c r="G1680" s="117"/>
      <c r="H1680" s="117"/>
      <c r="I1680" s="117"/>
      <c r="J1680" s="117"/>
      <c r="K1680" s="117"/>
      <c r="L1680" s="117"/>
      <c r="M1680" s="117"/>
      <c r="N1680" s="117"/>
      <c r="O1680" s="117"/>
      <c r="P1680" s="135"/>
      <c r="Q1680" s="187"/>
    </row>
    <row r="1681" spans="1:17" s="28" customFormat="1" x14ac:dyDescent="0.25">
      <c r="A1681" s="53"/>
      <c r="B1681" s="58"/>
      <c r="C1681" s="58"/>
      <c r="D1681" s="35"/>
      <c r="E1681" s="117"/>
      <c r="F1681" s="117"/>
      <c r="G1681" s="117"/>
      <c r="H1681" s="117"/>
      <c r="I1681" s="117"/>
      <c r="J1681" s="117"/>
      <c r="K1681" s="117"/>
      <c r="L1681" s="117"/>
      <c r="M1681" s="117"/>
      <c r="N1681" s="117"/>
      <c r="O1681" s="117"/>
      <c r="P1681" s="135"/>
      <c r="Q1681" s="187"/>
    </row>
    <row r="1682" spans="1:17" s="28" customFormat="1" x14ac:dyDescent="0.25">
      <c r="A1682" s="53"/>
      <c r="B1682" s="58"/>
      <c r="C1682" s="58"/>
      <c r="D1682" s="35"/>
      <c r="E1682" s="117"/>
      <c r="F1682" s="117"/>
      <c r="G1682" s="117"/>
      <c r="H1682" s="117"/>
      <c r="I1682" s="117"/>
      <c r="J1682" s="117"/>
      <c r="K1682" s="117"/>
      <c r="L1682" s="117"/>
      <c r="M1682" s="117"/>
      <c r="N1682" s="117"/>
      <c r="O1682" s="117"/>
      <c r="P1682" s="135"/>
      <c r="Q1682" s="187"/>
    </row>
    <row r="1683" spans="1:17" s="28" customFormat="1" x14ac:dyDescent="0.25">
      <c r="A1683" s="53"/>
      <c r="B1683" s="58"/>
      <c r="C1683" s="58"/>
      <c r="D1683" s="35"/>
      <c r="E1683" s="117"/>
      <c r="F1683" s="117"/>
      <c r="G1683" s="117"/>
      <c r="H1683" s="117"/>
      <c r="I1683" s="117"/>
      <c r="J1683" s="117"/>
      <c r="K1683" s="117"/>
      <c r="L1683" s="117"/>
      <c r="M1683" s="117"/>
      <c r="N1683" s="117"/>
      <c r="O1683" s="117"/>
      <c r="P1683" s="135"/>
      <c r="Q1683" s="187"/>
    </row>
    <row r="1684" spans="1:17" s="28" customFormat="1" x14ac:dyDescent="0.25">
      <c r="A1684" s="53"/>
      <c r="B1684" s="58"/>
      <c r="C1684" s="58"/>
      <c r="D1684" s="35"/>
      <c r="E1684" s="117"/>
      <c r="F1684" s="117"/>
      <c r="G1684" s="117"/>
      <c r="H1684" s="117"/>
      <c r="I1684" s="117"/>
      <c r="J1684" s="117"/>
      <c r="K1684" s="117"/>
      <c r="L1684" s="117"/>
      <c r="M1684" s="117"/>
      <c r="N1684" s="117"/>
      <c r="O1684" s="117"/>
      <c r="P1684" s="135"/>
      <c r="Q1684" s="187"/>
    </row>
    <row r="1685" spans="1:17" s="28" customFormat="1" x14ac:dyDescent="0.25">
      <c r="A1685" s="53"/>
      <c r="B1685" s="58"/>
      <c r="C1685" s="58"/>
      <c r="D1685" s="35"/>
      <c r="E1685" s="117"/>
      <c r="F1685" s="117"/>
      <c r="G1685" s="117"/>
      <c r="H1685" s="117"/>
      <c r="I1685" s="117"/>
      <c r="J1685" s="117"/>
      <c r="K1685" s="117"/>
      <c r="L1685" s="117"/>
      <c r="M1685" s="117"/>
      <c r="N1685" s="117"/>
      <c r="O1685" s="117"/>
      <c r="P1685" s="135"/>
      <c r="Q1685" s="187"/>
    </row>
    <row r="1686" spans="1:17" s="28" customFormat="1" x14ac:dyDescent="0.25">
      <c r="A1686" s="53"/>
      <c r="B1686" s="58"/>
      <c r="C1686" s="58"/>
      <c r="D1686" s="35"/>
      <c r="E1686" s="117"/>
      <c r="F1686" s="117"/>
      <c r="G1686" s="117"/>
      <c r="H1686" s="117"/>
      <c r="I1686" s="117"/>
      <c r="J1686" s="117"/>
      <c r="K1686" s="117"/>
      <c r="L1686" s="117"/>
      <c r="M1686" s="117"/>
      <c r="N1686" s="117"/>
      <c r="O1686" s="117"/>
      <c r="P1686" s="135"/>
      <c r="Q1686" s="187"/>
    </row>
    <row r="1687" spans="1:17" s="28" customFormat="1" x14ac:dyDescent="0.25">
      <c r="A1687" s="53"/>
      <c r="B1687" s="58"/>
      <c r="C1687" s="58"/>
      <c r="D1687" s="35"/>
      <c r="E1687" s="117"/>
      <c r="F1687" s="117"/>
      <c r="G1687" s="117"/>
      <c r="H1687" s="117"/>
      <c r="I1687" s="117"/>
      <c r="J1687" s="117"/>
      <c r="K1687" s="117"/>
      <c r="L1687" s="117"/>
      <c r="M1687" s="117"/>
      <c r="N1687" s="117"/>
      <c r="O1687" s="117"/>
      <c r="P1687" s="135"/>
      <c r="Q1687" s="187"/>
    </row>
    <row r="1688" spans="1:17" s="28" customFormat="1" x14ac:dyDescent="0.25">
      <c r="A1688" s="53"/>
      <c r="B1688" s="58"/>
      <c r="C1688" s="58"/>
      <c r="D1688" s="35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35"/>
      <c r="Q1688" s="187"/>
    </row>
    <row r="1689" spans="1:17" s="28" customFormat="1" x14ac:dyDescent="0.25">
      <c r="A1689" s="53"/>
      <c r="B1689" s="58"/>
      <c r="C1689" s="58"/>
      <c r="D1689" s="35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35"/>
      <c r="Q1689" s="187"/>
    </row>
    <row r="1690" spans="1:17" s="28" customFormat="1" x14ac:dyDescent="0.25">
      <c r="A1690" s="53"/>
      <c r="B1690" s="58"/>
      <c r="C1690" s="58"/>
      <c r="D1690" s="35"/>
      <c r="E1690" s="117"/>
      <c r="F1690" s="117"/>
      <c r="G1690" s="117"/>
      <c r="H1690" s="117"/>
      <c r="I1690" s="117"/>
      <c r="J1690" s="117"/>
      <c r="K1690" s="117"/>
      <c r="L1690" s="117"/>
      <c r="M1690" s="117"/>
      <c r="N1690" s="117"/>
      <c r="O1690" s="117"/>
      <c r="P1690" s="135"/>
      <c r="Q1690" s="187"/>
    </row>
    <row r="1691" spans="1:17" s="28" customFormat="1" x14ac:dyDescent="0.25">
      <c r="A1691" s="53"/>
      <c r="B1691" s="58"/>
      <c r="C1691" s="58"/>
      <c r="D1691" s="35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35"/>
      <c r="Q1691" s="187"/>
    </row>
    <row r="1692" spans="1:17" s="28" customFormat="1" x14ac:dyDescent="0.25">
      <c r="A1692" s="53"/>
      <c r="B1692" s="58"/>
      <c r="C1692" s="58"/>
      <c r="D1692" s="35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35"/>
      <c r="Q1692" s="187"/>
    </row>
    <row r="1693" spans="1:17" s="28" customFormat="1" x14ac:dyDescent="0.25">
      <c r="A1693" s="53"/>
      <c r="B1693" s="58"/>
      <c r="C1693" s="58"/>
      <c r="D1693" s="35"/>
      <c r="E1693" s="117"/>
      <c r="F1693" s="117"/>
      <c r="G1693" s="117"/>
      <c r="H1693" s="117"/>
      <c r="I1693" s="117"/>
      <c r="J1693" s="117"/>
      <c r="K1693" s="117"/>
      <c r="L1693" s="117"/>
      <c r="M1693" s="117"/>
      <c r="N1693" s="117"/>
      <c r="O1693" s="117"/>
      <c r="P1693" s="135"/>
      <c r="Q1693" s="187"/>
    </row>
    <row r="1694" spans="1:17" s="28" customFormat="1" x14ac:dyDescent="0.25">
      <c r="A1694" s="53"/>
      <c r="B1694" s="58"/>
      <c r="C1694" s="58"/>
      <c r="D1694" s="35"/>
      <c r="E1694" s="117"/>
      <c r="F1694" s="117"/>
      <c r="G1694" s="117"/>
      <c r="H1694" s="117"/>
      <c r="I1694" s="117"/>
      <c r="J1694" s="117"/>
      <c r="K1694" s="117"/>
      <c r="L1694" s="117"/>
      <c r="M1694" s="117"/>
      <c r="N1694" s="117"/>
      <c r="O1694" s="117"/>
      <c r="P1694" s="135"/>
      <c r="Q1694" s="187"/>
    </row>
    <row r="1695" spans="1:17" s="28" customFormat="1" x14ac:dyDescent="0.25">
      <c r="A1695" s="53"/>
      <c r="B1695" s="58"/>
      <c r="C1695" s="58"/>
      <c r="D1695" s="35"/>
      <c r="E1695" s="117"/>
      <c r="F1695" s="117"/>
      <c r="G1695" s="117"/>
      <c r="H1695" s="117"/>
      <c r="I1695" s="117"/>
      <c r="J1695" s="117"/>
      <c r="K1695" s="117"/>
      <c r="L1695" s="117"/>
      <c r="M1695" s="117"/>
      <c r="N1695" s="117"/>
      <c r="O1695" s="117"/>
      <c r="P1695" s="135"/>
      <c r="Q1695" s="187"/>
    </row>
    <row r="1696" spans="1:17" s="28" customFormat="1" x14ac:dyDescent="0.25">
      <c r="A1696" s="53"/>
      <c r="B1696" s="58"/>
      <c r="C1696" s="58"/>
      <c r="D1696" s="35"/>
      <c r="E1696" s="117"/>
      <c r="F1696" s="117"/>
      <c r="G1696" s="117"/>
      <c r="H1696" s="117"/>
      <c r="I1696" s="117"/>
      <c r="J1696" s="117"/>
      <c r="K1696" s="117"/>
      <c r="L1696" s="117"/>
      <c r="M1696" s="117"/>
      <c r="N1696" s="117"/>
      <c r="O1696" s="117"/>
      <c r="P1696" s="135"/>
      <c r="Q1696" s="187"/>
    </row>
    <row r="1697" spans="1:17" s="28" customFormat="1" x14ac:dyDescent="0.25">
      <c r="A1697" s="53"/>
      <c r="B1697" s="58"/>
      <c r="C1697" s="58"/>
      <c r="D1697" s="35"/>
      <c r="E1697" s="117"/>
      <c r="F1697" s="117"/>
      <c r="G1697" s="117"/>
      <c r="H1697" s="117"/>
      <c r="I1697" s="117"/>
      <c r="J1697" s="117"/>
      <c r="K1697" s="117"/>
      <c r="L1697" s="117"/>
      <c r="M1697" s="117"/>
      <c r="N1697" s="117"/>
      <c r="O1697" s="117"/>
      <c r="P1697" s="135"/>
      <c r="Q1697" s="187"/>
    </row>
    <row r="1698" spans="1:17" s="28" customFormat="1" x14ac:dyDescent="0.25">
      <c r="A1698" s="53"/>
      <c r="B1698" s="58"/>
      <c r="C1698" s="58"/>
      <c r="D1698" s="35"/>
      <c r="E1698" s="117"/>
      <c r="F1698" s="117"/>
      <c r="G1698" s="117"/>
      <c r="H1698" s="117"/>
      <c r="I1698" s="117"/>
      <c r="J1698" s="117"/>
      <c r="K1698" s="117"/>
      <c r="L1698" s="117"/>
      <c r="M1698" s="117"/>
      <c r="N1698" s="117"/>
      <c r="O1698" s="117"/>
      <c r="P1698" s="135"/>
      <c r="Q1698" s="187"/>
    </row>
    <row r="1699" spans="1:17" s="28" customFormat="1" x14ac:dyDescent="0.25">
      <c r="A1699" s="53"/>
      <c r="B1699" s="58"/>
      <c r="C1699" s="58"/>
      <c r="D1699" s="35"/>
      <c r="E1699" s="117"/>
      <c r="F1699" s="117"/>
      <c r="G1699" s="117"/>
      <c r="H1699" s="117"/>
      <c r="I1699" s="117"/>
      <c r="J1699" s="117"/>
      <c r="K1699" s="117"/>
      <c r="L1699" s="117"/>
      <c r="M1699" s="117"/>
      <c r="N1699" s="117"/>
      <c r="O1699" s="117"/>
      <c r="P1699" s="135"/>
      <c r="Q1699" s="187"/>
    </row>
    <row r="1700" spans="1:17" s="28" customFormat="1" x14ac:dyDescent="0.25">
      <c r="A1700" s="53"/>
      <c r="B1700" s="58"/>
      <c r="C1700" s="58"/>
      <c r="D1700" s="35"/>
      <c r="E1700" s="117"/>
      <c r="F1700" s="117"/>
      <c r="G1700" s="117"/>
      <c r="H1700" s="117"/>
      <c r="I1700" s="117"/>
      <c r="J1700" s="117"/>
      <c r="K1700" s="117"/>
      <c r="L1700" s="117"/>
      <c r="M1700" s="117"/>
      <c r="N1700" s="117"/>
      <c r="O1700" s="117"/>
      <c r="P1700" s="135"/>
      <c r="Q1700" s="187"/>
    </row>
    <row r="1701" spans="1:17" s="28" customFormat="1" x14ac:dyDescent="0.25">
      <c r="A1701" s="53"/>
      <c r="B1701" s="58"/>
      <c r="C1701" s="58"/>
      <c r="D1701" s="35"/>
      <c r="E1701" s="117"/>
      <c r="F1701" s="117"/>
      <c r="G1701" s="117"/>
      <c r="H1701" s="117"/>
      <c r="I1701" s="117"/>
      <c r="J1701" s="117"/>
      <c r="K1701" s="117"/>
      <c r="L1701" s="117"/>
      <c r="M1701" s="117"/>
      <c r="N1701" s="117"/>
      <c r="O1701" s="117"/>
      <c r="P1701" s="135"/>
      <c r="Q1701" s="187"/>
    </row>
    <row r="1702" spans="1:17" s="28" customFormat="1" x14ac:dyDescent="0.25">
      <c r="A1702" s="53"/>
      <c r="B1702" s="58"/>
      <c r="C1702" s="58"/>
      <c r="D1702" s="35"/>
      <c r="E1702" s="117"/>
      <c r="F1702" s="117"/>
      <c r="G1702" s="117"/>
      <c r="H1702" s="117"/>
      <c r="I1702" s="117"/>
      <c r="J1702" s="117"/>
      <c r="K1702" s="117"/>
      <c r="L1702" s="117"/>
      <c r="M1702" s="117"/>
      <c r="N1702" s="117"/>
      <c r="O1702" s="117"/>
      <c r="P1702" s="135"/>
      <c r="Q1702" s="187"/>
    </row>
    <row r="1703" spans="1:17" s="28" customFormat="1" x14ac:dyDescent="0.25">
      <c r="A1703" s="53"/>
      <c r="B1703" s="58"/>
      <c r="C1703" s="58"/>
      <c r="D1703" s="35"/>
      <c r="E1703" s="117"/>
      <c r="F1703" s="117"/>
      <c r="G1703" s="117"/>
      <c r="H1703" s="117"/>
      <c r="I1703" s="117"/>
      <c r="J1703" s="117"/>
      <c r="K1703" s="117"/>
      <c r="L1703" s="117"/>
      <c r="M1703" s="117"/>
      <c r="N1703" s="117"/>
      <c r="O1703" s="117"/>
      <c r="P1703" s="135"/>
      <c r="Q1703" s="187"/>
    </row>
    <row r="1704" spans="1:17" s="28" customFormat="1" x14ac:dyDescent="0.25">
      <c r="A1704" s="53"/>
      <c r="B1704" s="58"/>
      <c r="C1704" s="58"/>
      <c r="D1704" s="35"/>
      <c r="E1704" s="117"/>
      <c r="F1704" s="117"/>
      <c r="G1704" s="117"/>
      <c r="H1704" s="117"/>
      <c r="I1704" s="117"/>
      <c r="J1704" s="117"/>
      <c r="K1704" s="117"/>
      <c r="L1704" s="117"/>
      <c r="M1704" s="117"/>
      <c r="N1704" s="117"/>
      <c r="O1704" s="117"/>
      <c r="P1704" s="135"/>
      <c r="Q1704" s="187"/>
    </row>
    <row r="1705" spans="1:17" s="28" customFormat="1" x14ac:dyDescent="0.25">
      <c r="A1705" s="53"/>
      <c r="B1705" s="58"/>
      <c r="C1705" s="58"/>
      <c r="D1705" s="35"/>
      <c r="E1705" s="117"/>
      <c r="F1705" s="117"/>
      <c r="G1705" s="117"/>
      <c r="H1705" s="117"/>
      <c r="I1705" s="117"/>
      <c r="J1705" s="117"/>
      <c r="K1705" s="117"/>
      <c r="L1705" s="117"/>
      <c r="M1705" s="117"/>
      <c r="N1705" s="117"/>
      <c r="O1705" s="117"/>
      <c r="P1705" s="135"/>
      <c r="Q1705" s="187"/>
    </row>
    <row r="1706" spans="1:17" s="28" customFormat="1" x14ac:dyDescent="0.25">
      <c r="A1706" s="53"/>
      <c r="B1706" s="58"/>
      <c r="C1706" s="58"/>
      <c r="D1706" s="35"/>
      <c r="E1706" s="117"/>
      <c r="F1706" s="117"/>
      <c r="G1706" s="117"/>
      <c r="H1706" s="117"/>
      <c r="I1706" s="117"/>
      <c r="J1706" s="117"/>
      <c r="K1706" s="117"/>
      <c r="L1706" s="117"/>
      <c r="M1706" s="117"/>
      <c r="N1706" s="117"/>
      <c r="O1706" s="117"/>
      <c r="P1706" s="135"/>
      <c r="Q1706" s="187"/>
    </row>
    <row r="1707" spans="1:17" s="28" customFormat="1" x14ac:dyDescent="0.25">
      <c r="A1707" s="53"/>
      <c r="B1707" s="58"/>
      <c r="C1707" s="58"/>
      <c r="D1707" s="35"/>
      <c r="E1707" s="117"/>
      <c r="F1707" s="117"/>
      <c r="G1707" s="117"/>
      <c r="H1707" s="117"/>
      <c r="I1707" s="117"/>
      <c r="J1707" s="117"/>
      <c r="K1707" s="117"/>
      <c r="L1707" s="117"/>
      <c r="M1707" s="117"/>
      <c r="N1707" s="117"/>
      <c r="O1707" s="117"/>
      <c r="P1707" s="135"/>
      <c r="Q1707" s="187"/>
    </row>
    <row r="1708" spans="1:17" s="28" customFormat="1" x14ac:dyDescent="0.25">
      <c r="A1708" s="53"/>
      <c r="B1708" s="58"/>
      <c r="C1708" s="58"/>
      <c r="D1708" s="35"/>
      <c r="E1708" s="117"/>
      <c r="F1708" s="117"/>
      <c r="G1708" s="117"/>
      <c r="H1708" s="117"/>
      <c r="I1708" s="117"/>
      <c r="J1708" s="117"/>
      <c r="K1708" s="117"/>
      <c r="L1708" s="117"/>
      <c r="M1708" s="117"/>
      <c r="N1708" s="117"/>
      <c r="O1708" s="117"/>
      <c r="P1708" s="135"/>
      <c r="Q1708" s="187"/>
    </row>
    <row r="1709" spans="1:17" s="28" customFormat="1" x14ac:dyDescent="0.25">
      <c r="A1709" s="53"/>
      <c r="B1709" s="58"/>
      <c r="C1709" s="58"/>
      <c r="D1709" s="35"/>
      <c r="E1709" s="117"/>
      <c r="F1709" s="117"/>
      <c r="G1709" s="117"/>
      <c r="H1709" s="117"/>
      <c r="I1709" s="117"/>
      <c r="J1709" s="117"/>
      <c r="K1709" s="117"/>
      <c r="L1709" s="117"/>
      <c r="M1709" s="117"/>
      <c r="N1709" s="117"/>
      <c r="O1709" s="117"/>
      <c r="P1709" s="135"/>
      <c r="Q1709" s="187"/>
    </row>
    <row r="1710" spans="1:17" s="28" customFormat="1" x14ac:dyDescent="0.25">
      <c r="A1710" s="53"/>
      <c r="B1710" s="58"/>
      <c r="C1710" s="58"/>
      <c r="D1710" s="35"/>
      <c r="E1710" s="117"/>
      <c r="F1710" s="117"/>
      <c r="G1710" s="117"/>
      <c r="H1710" s="117"/>
      <c r="I1710" s="117"/>
      <c r="J1710" s="117"/>
      <c r="K1710" s="117"/>
      <c r="L1710" s="117"/>
      <c r="M1710" s="117"/>
      <c r="N1710" s="117"/>
      <c r="O1710" s="117"/>
      <c r="P1710" s="135"/>
      <c r="Q1710" s="187"/>
    </row>
    <row r="1711" spans="1:17" s="28" customFormat="1" x14ac:dyDescent="0.25">
      <c r="A1711" s="53"/>
      <c r="B1711" s="58"/>
      <c r="C1711" s="58"/>
      <c r="D1711" s="35"/>
      <c r="E1711" s="117"/>
      <c r="F1711" s="117"/>
      <c r="G1711" s="117"/>
      <c r="H1711" s="117"/>
      <c r="I1711" s="117"/>
      <c r="J1711" s="117"/>
      <c r="K1711" s="117"/>
      <c r="L1711" s="117"/>
      <c r="M1711" s="117"/>
      <c r="N1711" s="117"/>
      <c r="O1711" s="117"/>
      <c r="P1711" s="135"/>
      <c r="Q1711" s="187"/>
    </row>
    <row r="1712" spans="1:17" s="28" customFormat="1" x14ac:dyDescent="0.25">
      <c r="A1712" s="53"/>
      <c r="B1712" s="58"/>
      <c r="C1712" s="58"/>
      <c r="D1712" s="35"/>
      <c r="E1712" s="117"/>
      <c r="F1712" s="117"/>
      <c r="G1712" s="117"/>
      <c r="H1712" s="117"/>
      <c r="I1712" s="117"/>
      <c r="J1712" s="117"/>
      <c r="K1712" s="117"/>
      <c r="L1712" s="117"/>
      <c r="M1712" s="117"/>
      <c r="N1712" s="117"/>
      <c r="O1712" s="117"/>
      <c r="P1712" s="135"/>
      <c r="Q1712" s="187"/>
    </row>
    <row r="1713" spans="1:17" s="28" customFormat="1" x14ac:dyDescent="0.25">
      <c r="A1713" s="53"/>
      <c r="B1713" s="58"/>
      <c r="C1713" s="58"/>
      <c r="D1713" s="35"/>
      <c r="E1713" s="117"/>
      <c r="F1713" s="117"/>
      <c r="G1713" s="117"/>
      <c r="H1713" s="117"/>
      <c r="I1713" s="117"/>
      <c r="J1713" s="117"/>
      <c r="K1713" s="117"/>
      <c r="L1713" s="117"/>
      <c r="M1713" s="117"/>
      <c r="N1713" s="117"/>
      <c r="O1713" s="117"/>
      <c r="P1713" s="135"/>
      <c r="Q1713" s="187"/>
    </row>
    <row r="1714" spans="1:17" s="28" customFormat="1" x14ac:dyDescent="0.25">
      <c r="A1714" s="53"/>
      <c r="B1714" s="58"/>
      <c r="C1714" s="58"/>
      <c r="D1714" s="35"/>
      <c r="E1714" s="117"/>
      <c r="F1714" s="117"/>
      <c r="G1714" s="117"/>
      <c r="H1714" s="117"/>
      <c r="I1714" s="117"/>
      <c r="J1714" s="117"/>
      <c r="K1714" s="117"/>
      <c r="L1714" s="117"/>
      <c r="M1714" s="117"/>
      <c r="N1714" s="117"/>
      <c r="O1714" s="117"/>
      <c r="P1714" s="135"/>
      <c r="Q1714" s="187"/>
    </row>
    <row r="1715" spans="1:17" s="28" customFormat="1" x14ac:dyDescent="0.25">
      <c r="A1715" s="53"/>
      <c r="B1715" s="58"/>
      <c r="C1715" s="58"/>
      <c r="D1715" s="35"/>
      <c r="E1715" s="117"/>
      <c r="F1715" s="117"/>
      <c r="G1715" s="117"/>
      <c r="H1715" s="117"/>
      <c r="I1715" s="117"/>
      <c r="J1715" s="117"/>
      <c r="K1715" s="117"/>
      <c r="L1715" s="117"/>
      <c r="M1715" s="117"/>
      <c r="N1715" s="117"/>
      <c r="O1715" s="117"/>
      <c r="P1715" s="135"/>
      <c r="Q1715" s="187"/>
    </row>
    <row r="1716" spans="1:17" s="28" customFormat="1" x14ac:dyDescent="0.25">
      <c r="A1716" s="53"/>
      <c r="B1716" s="58"/>
      <c r="C1716" s="58"/>
      <c r="D1716" s="35"/>
      <c r="E1716" s="117"/>
      <c r="F1716" s="117"/>
      <c r="G1716" s="117"/>
      <c r="H1716" s="117"/>
      <c r="I1716" s="117"/>
      <c r="J1716" s="117"/>
      <c r="K1716" s="117"/>
      <c r="L1716" s="117"/>
      <c r="M1716" s="117"/>
      <c r="N1716" s="117"/>
      <c r="O1716" s="117"/>
      <c r="P1716" s="135"/>
      <c r="Q1716" s="187"/>
    </row>
    <row r="1717" spans="1:17" s="28" customFormat="1" x14ac:dyDescent="0.25">
      <c r="A1717" s="53"/>
      <c r="B1717" s="58"/>
      <c r="C1717" s="58"/>
      <c r="D1717" s="35"/>
      <c r="E1717" s="117"/>
      <c r="F1717" s="117"/>
      <c r="G1717" s="117"/>
      <c r="H1717" s="117"/>
      <c r="I1717" s="117"/>
      <c r="J1717" s="117"/>
      <c r="K1717" s="117"/>
      <c r="L1717" s="117"/>
      <c r="M1717" s="117"/>
      <c r="N1717" s="117"/>
      <c r="O1717" s="117"/>
      <c r="P1717" s="135"/>
      <c r="Q1717" s="187"/>
    </row>
    <row r="1718" spans="1:17" s="28" customFormat="1" x14ac:dyDescent="0.25">
      <c r="A1718" s="53"/>
      <c r="B1718" s="58"/>
      <c r="C1718" s="58"/>
      <c r="D1718" s="35"/>
      <c r="E1718" s="117"/>
      <c r="F1718" s="117"/>
      <c r="G1718" s="117"/>
      <c r="H1718" s="117"/>
      <c r="I1718" s="117"/>
      <c r="J1718" s="117"/>
      <c r="K1718" s="117"/>
      <c r="L1718" s="117"/>
      <c r="M1718" s="117"/>
      <c r="N1718" s="117"/>
      <c r="O1718" s="117"/>
      <c r="P1718" s="135"/>
      <c r="Q1718" s="187"/>
    </row>
    <row r="1719" spans="1:17" s="28" customFormat="1" x14ac:dyDescent="0.25">
      <c r="A1719" s="53"/>
      <c r="B1719" s="58"/>
      <c r="C1719" s="58"/>
      <c r="D1719" s="35"/>
      <c r="E1719" s="117"/>
      <c r="F1719" s="117"/>
      <c r="G1719" s="117"/>
      <c r="H1719" s="117"/>
      <c r="I1719" s="117"/>
      <c r="J1719" s="117"/>
      <c r="K1719" s="117"/>
      <c r="L1719" s="117"/>
      <c r="M1719" s="117"/>
      <c r="N1719" s="117"/>
      <c r="O1719" s="117"/>
      <c r="P1719" s="135"/>
      <c r="Q1719" s="187"/>
    </row>
    <row r="1720" spans="1:17" s="28" customFormat="1" x14ac:dyDescent="0.25">
      <c r="A1720" s="53"/>
      <c r="B1720" s="58"/>
      <c r="C1720" s="58"/>
      <c r="D1720" s="35"/>
      <c r="E1720" s="117"/>
      <c r="F1720" s="117"/>
      <c r="G1720" s="117"/>
      <c r="H1720" s="117"/>
      <c r="I1720" s="117"/>
      <c r="J1720" s="117"/>
      <c r="K1720" s="117"/>
      <c r="L1720" s="117"/>
      <c r="M1720" s="117"/>
      <c r="N1720" s="117"/>
      <c r="O1720" s="117"/>
      <c r="P1720" s="135"/>
      <c r="Q1720" s="187"/>
    </row>
    <row r="1721" spans="1:17" s="28" customFormat="1" x14ac:dyDescent="0.25">
      <c r="A1721" s="53"/>
      <c r="B1721" s="58"/>
      <c r="C1721" s="58"/>
      <c r="D1721" s="35"/>
      <c r="E1721" s="117"/>
      <c r="F1721" s="117"/>
      <c r="G1721" s="117"/>
      <c r="H1721" s="117"/>
      <c r="I1721" s="117"/>
      <c r="J1721" s="117"/>
      <c r="K1721" s="117"/>
      <c r="L1721" s="117"/>
      <c r="M1721" s="117"/>
      <c r="N1721" s="117"/>
      <c r="O1721" s="117"/>
      <c r="P1721" s="135"/>
      <c r="Q1721" s="187"/>
    </row>
    <row r="1722" spans="1:17" s="28" customFormat="1" x14ac:dyDescent="0.25">
      <c r="A1722" s="53"/>
      <c r="B1722" s="58"/>
      <c r="C1722" s="58"/>
      <c r="D1722" s="35"/>
      <c r="E1722" s="117"/>
      <c r="F1722" s="117"/>
      <c r="G1722" s="117"/>
      <c r="H1722" s="117"/>
      <c r="I1722" s="117"/>
      <c r="J1722" s="117"/>
      <c r="K1722" s="117"/>
      <c r="L1722" s="117"/>
      <c r="M1722" s="117"/>
      <c r="N1722" s="117"/>
      <c r="O1722" s="117"/>
      <c r="P1722" s="135"/>
      <c r="Q1722" s="187"/>
    </row>
    <row r="1723" spans="1:17" s="28" customFormat="1" x14ac:dyDescent="0.25">
      <c r="A1723" s="53"/>
      <c r="B1723" s="58"/>
      <c r="C1723" s="58"/>
      <c r="D1723" s="35"/>
      <c r="E1723" s="117"/>
      <c r="F1723" s="117"/>
      <c r="G1723" s="117"/>
      <c r="H1723" s="117"/>
      <c r="I1723" s="117"/>
      <c r="J1723" s="117"/>
      <c r="K1723" s="117"/>
      <c r="L1723" s="117"/>
      <c r="M1723" s="117"/>
      <c r="N1723" s="117"/>
      <c r="O1723" s="117"/>
      <c r="P1723" s="135"/>
      <c r="Q1723" s="187"/>
    </row>
    <row r="1724" spans="1:17" s="28" customFormat="1" x14ac:dyDescent="0.25">
      <c r="A1724" s="53"/>
      <c r="B1724" s="58"/>
      <c r="C1724" s="58"/>
      <c r="D1724" s="35"/>
      <c r="E1724" s="117"/>
      <c r="F1724" s="117"/>
      <c r="G1724" s="117"/>
      <c r="H1724" s="117"/>
      <c r="I1724" s="117"/>
      <c r="J1724" s="117"/>
      <c r="K1724" s="117"/>
      <c r="L1724" s="117"/>
      <c r="M1724" s="117"/>
      <c r="N1724" s="117"/>
      <c r="O1724" s="117"/>
      <c r="P1724" s="135"/>
      <c r="Q1724" s="187"/>
    </row>
    <row r="1725" spans="1:17" s="28" customFormat="1" x14ac:dyDescent="0.25">
      <c r="A1725" s="53"/>
      <c r="B1725" s="58"/>
      <c r="C1725" s="58"/>
      <c r="D1725" s="35"/>
      <c r="E1725" s="117"/>
      <c r="F1725" s="117"/>
      <c r="G1725" s="117"/>
      <c r="H1725" s="117"/>
      <c r="I1725" s="117"/>
      <c r="J1725" s="117"/>
      <c r="K1725" s="117"/>
      <c r="L1725" s="117"/>
      <c r="M1725" s="117"/>
      <c r="N1725" s="117"/>
      <c r="O1725" s="117"/>
      <c r="P1725" s="135"/>
      <c r="Q1725" s="187"/>
    </row>
    <row r="1726" spans="1:17" s="28" customFormat="1" x14ac:dyDescent="0.25">
      <c r="A1726" s="53"/>
      <c r="B1726" s="58"/>
      <c r="C1726" s="58"/>
      <c r="D1726" s="35"/>
      <c r="E1726" s="117"/>
      <c r="F1726" s="117"/>
      <c r="G1726" s="117"/>
      <c r="H1726" s="117"/>
      <c r="I1726" s="117"/>
      <c r="J1726" s="117"/>
      <c r="K1726" s="117"/>
      <c r="L1726" s="117"/>
      <c r="M1726" s="117"/>
      <c r="N1726" s="117"/>
      <c r="O1726" s="117"/>
      <c r="P1726" s="135"/>
      <c r="Q1726" s="187"/>
    </row>
    <row r="1727" spans="1:17" s="28" customFormat="1" x14ac:dyDescent="0.25">
      <c r="A1727" s="53"/>
      <c r="B1727" s="58"/>
      <c r="C1727" s="58"/>
      <c r="D1727" s="35"/>
      <c r="E1727" s="117"/>
      <c r="F1727" s="117"/>
      <c r="G1727" s="117"/>
      <c r="H1727" s="117"/>
      <c r="I1727" s="117"/>
      <c r="J1727" s="117"/>
      <c r="K1727" s="117"/>
      <c r="L1727" s="117"/>
      <c r="M1727" s="117"/>
      <c r="N1727" s="117"/>
      <c r="O1727" s="117"/>
      <c r="P1727" s="135"/>
      <c r="Q1727" s="187"/>
    </row>
    <row r="1728" spans="1:17" s="28" customFormat="1" x14ac:dyDescent="0.25">
      <c r="A1728" s="53"/>
      <c r="B1728" s="58"/>
      <c r="C1728" s="58"/>
      <c r="D1728" s="35"/>
      <c r="E1728" s="117"/>
      <c r="F1728" s="117"/>
      <c r="G1728" s="117"/>
      <c r="H1728" s="117"/>
      <c r="I1728" s="117"/>
      <c r="J1728" s="117"/>
      <c r="K1728" s="117"/>
      <c r="L1728" s="117"/>
      <c r="M1728" s="117"/>
      <c r="N1728" s="117"/>
      <c r="O1728" s="117"/>
      <c r="P1728" s="135"/>
      <c r="Q1728" s="187"/>
    </row>
    <row r="1729" spans="1:17" s="28" customFormat="1" x14ac:dyDescent="0.25">
      <c r="A1729" s="53"/>
      <c r="B1729" s="58"/>
      <c r="C1729" s="58"/>
      <c r="D1729" s="35"/>
      <c r="E1729" s="117"/>
      <c r="F1729" s="117"/>
      <c r="G1729" s="117"/>
      <c r="H1729" s="117"/>
      <c r="I1729" s="117"/>
      <c r="J1729" s="117"/>
      <c r="K1729" s="117"/>
      <c r="L1729" s="117"/>
      <c r="M1729" s="117"/>
      <c r="N1729" s="117"/>
      <c r="O1729" s="117"/>
      <c r="P1729" s="135"/>
      <c r="Q1729" s="187"/>
    </row>
    <row r="1730" spans="1:17" s="28" customFormat="1" x14ac:dyDescent="0.25">
      <c r="A1730" s="53"/>
      <c r="B1730" s="58"/>
      <c r="C1730" s="58"/>
      <c r="D1730" s="35"/>
      <c r="E1730" s="117"/>
      <c r="F1730" s="117"/>
      <c r="G1730" s="117"/>
      <c r="H1730" s="117"/>
      <c r="I1730" s="117"/>
      <c r="J1730" s="117"/>
      <c r="K1730" s="117"/>
      <c r="L1730" s="117"/>
      <c r="M1730" s="117"/>
      <c r="N1730" s="117"/>
      <c r="O1730" s="117"/>
      <c r="P1730" s="135"/>
      <c r="Q1730" s="187"/>
    </row>
    <row r="1731" spans="1:17" s="28" customFormat="1" x14ac:dyDescent="0.25">
      <c r="A1731" s="53"/>
      <c r="B1731" s="58"/>
      <c r="C1731" s="58"/>
      <c r="D1731" s="35"/>
      <c r="E1731" s="117"/>
      <c r="F1731" s="117"/>
      <c r="G1731" s="117"/>
      <c r="H1731" s="117"/>
      <c r="I1731" s="117"/>
      <c r="J1731" s="117"/>
      <c r="K1731" s="117"/>
      <c r="L1731" s="117"/>
      <c r="M1731" s="117"/>
      <c r="N1731" s="117"/>
      <c r="O1731" s="117"/>
      <c r="P1731" s="135"/>
      <c r="Q1731" s="187"/>
    </row>
    <row r="1732" spans="1:17" s="28" customFormat="1" x14ac:dyDescent="0.25">
      <c r="A1732" s="53"/>
      <c r="B1732" s="58"/>
      <c r="C1732" s="58"/>
      <c r="D1732" s="35"/>
      <c r="E1732" s="117"/>
      <c r="F1732" s="117"/>
      <c r="G1732" s="117"/>
      <c r="H1732" s="117"/>
      <c r="I1732" s="117"/>
      <c r="J1732" s="117"/>
      <c r="K1732" s="117"/>
      <c r="L1732" s="117"/>
      <c r="M1732" s="117"/>
      <c r="N1732" s="117"/>
      <c r="O1732" s="117"/>
      <c r="P1732" s="135"/>
      <c r="Q1732" s="187"/>
    </row>
    <row r="1733" spans="1:17" s="28" customFormat="1" x14ac:dyDescent="0.25">
      <c r="A1733" s="53"/>
      <c r="B1733" s="58"/>
      <c r="C1733" s="58"/>
      <c r="D1733" s="35"/>
      <c r="E1733" s="117"/>
      <c r="F1733" s="117"/>
      <c r="G1733" s="117"/>
      <c r="H1733" s="117"/>
      <c r="I1733" s="117"/>
      <c r="J1733" s="117"/>
      <c r="K1733" s="117"/>
      <c r="L1733" s="117"/>
      <c r="M1733" s="117"/>
      <c r="N1733" s="117"/>
      <c r="O1733" s="117"/>
      <c r="P1733" s="135"/>
      <c r="Q1733" s="187"/>
    </row>
    <row r="1734" spans="1:17" s="28" customFormat="1" x14ac:dyDescent="0.25">
      <c r="A1734" s="53"/>
      <c r="B1734" s="58"/>
      <c r="C1734" s="58"/>
      <c r="D1734" s="35"/>
      <c r="E1734" s="117"/>
      <c r="F1734" s="117"/>
      <c r="G1734" s="117"/>
      <c r="H1734" s="117"/>
      <c r="I1734" s="117"/>
      <c r="J1734" s="117"/>
      <c r="K1734" s="117"/>
      <c r="L1734" s="117"/>
      <c r="M1734" s="117"/>
      <c r="N1734" s="117"/>
      <c r="O1734" s="117"/>
      <c r="P1734" s="135"/>
      <c r="Q1734" s="187"/>
    </row>
    <row r="1735" spans="1:17" s="28" customFormat="1" x14ac:dyDescent="0.25">
      <c r="A1735" s="53"/>
      <c r="B1735" s="58"/>
      <c r="C1735" s="58"/>
      <c r="D1735" s="35"/>
      <c r="E1735" s="117"/>
      <c r="F1735" s="117"/>
      <c r="G1735" s="117"/>
      <c r="H1735" s="117"/>
      <c r="I1735" s="117"/>
      <c r="J1735" s="117"/>
      <c r="K1735" s="117"/>
      <c r="L1735" s="117"/>
      <c r="M1735" s="117"/>
      <c r="N1735" s="117"/>
      <c r="O1735" s="117"/>
      <c r="P1735" s="135"/>
      <c r="Q1735" s="187"/>
    </row>
    <row r="1736" spans="1:17" s="28" customFormat="1" x14ac:dyDescent="0.25">
      <c r="A1736" s="53"/>
      <c r="B1736" s="58"/>
      <c r="C1736" s="58"/>
      <c r="D1736" s="35"/>
      <c r="E1736" s="117"/>
      <c r="F1736" s="117"/>
      <c r="G1736" s="117"/>
      <c r="H1736" s="117"/>
      <c r="I1736" s="117"/>
      <c r="J1736" s="117"/>
      <c r="K1736" s="117"/>
      <c r="L1736" s="117"/>
      <c r="M1736" s="117"/>
      <c r="N1736" s="117"/>
      <c r="O1736" s="117"/>
      <c r="P1736" s="135"/>
      <c r="Q1736" s="187"/>
    </row>
    <row r="1737" spans="1:17" s="28" customFormat="1" x14ac:dyDescent="0.25">
      <c r="A1737" s="53"/>
      <c r="B1737" s="58"/>
      <c r="C1737" s="58"/>
      <c r="D1737" s="35"/>
      <c r="E1737" s="117"/>
      <c r="F1737" s="117"/>
      <c r="G1737" s="117"/>
      <c r="H1737" s="117"/>
      <c r="I1737" s="117"/>
      <c r="J1737" s="117"/>
      <c r="K1737" s="117"/>
      <c r="L1737" s="117"/>
      <c r="M1737" s="117"/>
      <c r="N1737" s="117"/>
      <c r="O1737" s="117"/>
      <c r="P1737" s="135"/>
      <c r="Q1737" s="187"/>
    </row>
    <row r="1738" spans="1:17" s="28" customFormat="1" x14ac:dyDescent="0.25">
      <c r="A1738" s="53"/>
      <c r="B1738" s="58"/>
      <c r="C1738" s="58"/>
      <c r="D1738" s="35"/>
      <c r="E1738" s="117"/>
      <c r="F1738" s="117"/>
      <c r="G1738" s="117"/>
      <c r="H1738" s="117"/>
      <c r="I1738" s="117"/>
      <c r="J1738" s="117"/>
      <c r="K1738" s="117"/>
      <c r="L1738" s="117"/>
      <c r="M1738" s="117"/>
      <c r="N1738" s="117"/>
      <c r="O1738" s="117"/>
      <c r="P1738" s="135"/>
      <c r="Q1738" s="187"/>
    </row>
    <row r="1739" spans="1:17" s="28" customFormat="1" x14ac:dyDescent="0.25">
      <c r="A1739" s="53"/>
      <c r="B1739" s="58"/>
      <c r="C1739" s="58"/>
      <c r="D1739" s="35"/>
      <c r="E1739" s="117"/>
      <c r="F1739" s="117"/>
      <c r="G1739" s="117"/>
      <c r="H1739" s="117"/>
      <c r="I1739" s="117"/>
      <c r="J1739" s="117"/>
      <c r="K1739" s="117"/>
      <c r="L1739" s="117"/>
      <c r="M1739" s="117"/>
      <c r="N1739" s="117"/>
      <c r="O1739" s="117"/>
      <c r="P1739" s="135"/>
      <c r="Q1739" s="187"/>
    </row>
    <row r="1740" spans="1:17" s="28" customFormat="1" x14ac:dyDescent="0.25">
      <c r="A1740" s="53"/>
      <c r="B1740" s="58"/>
      <c r="C1740" s="58"/>
      <c r="D1740" s="35"/>
      <c r="E1740" s="117"/>
      <c r="F1740" s="117"/>
      <c r="G1740" s="117"/>
      <c r="H1740" s="117"/>
      <c r="I1740" s="117"/>
      <c r="J1740" s="117"/>
      <c r="K1740" s="117"/>
      <c r="L1740" s="117"/>
      <c r="M1740" s="117"/>
      <c r="N1740" s="117"/>
      <c r="O1740" s="117"/>
      <c r="P1740" s="135"/>
      <c r="Q1740" s="187"/>
    </row>
    <row r="1741" spans="1:17" s="28" customFormat="1" x14ac:dyDescent="0.25">
      <c r="A1741" s="53"/>
      <c r="B1741" s="58"/>
      <c r="C1741" s="58"/>
      <c r="D1741" s="35"/>
      <c r="E1741" s="117"/>
      <c r="F1741" s="117"/>
      <c r="G1741" s="117"/>
      <c r="H1741" s="117"/>
      <c r="I1741" s="117"/>
      <c r="J1741" s="117"/>
      <c r="K1741" s="117"/>
      <c r="L1741" s="117"/>
      <c r="M1741" s="117"/>
      <c r="N1741" s="117"/>
      <c r="O1741" s="117"/>
      <c r="P1741" s="135"/>
      <c r="Q1741" s="187"/>
    </row>
    <row r="1742" spans="1:17" s="28" customFormat="1" x14ac:dyDescent="0.25">
      <c r="A1742" s="53"/>
      <c r="B1742" s="58"/>
      <c r="C1742" s="58"/>
      <c r="D1742" s="35"/>
      <c r="E1742" s="117"/>
      <c r="F1742" s="117"/>
      <c r="G1742" s="117"/>
      <c r="H1742" s="117"/>
      <c r="I1742" s="117"/>
      <c r="J1742" s="117"/>
      <c r="K1742" s="117"/>
      <c r="L1742" s="117"/>
      <c r="M1742" s="117"/>
      <c r="N1742" s="117"/>
      <c r="O1742" s="117"/>
      <c r="P1742" s="135"/>
      <c r="Q1742" s="187"/>
    </row>
    <row r="1743" spans="1:17" s="28" customFormat="1" x14ac:dyDescent="0.25">
      <c r="A1743" s="53"/>
      <c r="B1743" s="58"/>
      <c r="C1743" s="58"/>
      <c r="D1743" s="35"/>
      <c r="E1743" s="117"/>
      <c r="F1743" s="117"/>
      <c r="G1743" s="117"/>
      <c r="H1743" s="117"/>
      <c r="I1743" s="117"/>
      <c r="J1743" s="117"/>
      <c r="K1743" s="117"/>
      <c r="L1743" s="117"/>
      <c r="M1743" s="117"/>
      <c r="N1743" s="117"/>
      <c r="O1743" s="117"/>
      <c r="P1743" s="135"/>
      <c r="Q1743" s="187"/>
    </row>
    <row r="1744" spans="1:17" s="28" customFormat="1" x14ac:dyDescent="0.25">
      <c r="A1744" s="53"/>
      <c r="B1744" s="58"/>
      <c r="C1744" s="58"/>
      <c r="D1744" s="35"/>
      <c r="E1744" s="117"/>
      <c r="F1744" s="117"/>
      <c r="G1744" s="117"/>
      <c r="H1744" s="117"/>
      <c r="I1744" s="117"/>
      <c r="J1744" s="117"/>
      <c r="K1744" s="117"/>
      <c r="L1744" s="117"/>
      <c r="M1744" s="117"/>
      <c r="N1744" s="117"/>
      <c r="O1744" s="117"/>
      <c r="P1744" s="135"/>
      <c r="Q1744" s="187"/>
    </row>
    <row r="1745" spans="1:17" s="28" customFormat="1" x14ac:dyDescent="0.25">
      <c r="A1745" s="53"/>
      <c r="B1745" s="58"/>
      <c r="C1745" s="58"/>
      <c r="D1745" s="35"/>
      <c r="E1745" s="117"/>
      <c r="F1745" s="117"/>
      <c r="G1745" s="117"/>
      <c r="H1745" s="117"/>
      <c r="I1745" s="117"/>
      <c r="J1745" s="117"/>
      <c r="K1745" s="117"/>
      <c r="L1745" s="117"/>
      <c r="M1745" s="117"/>
      <c r="N1745" s="117"/>
      <c r="O1745" s="117"/>
      <c r="P1745" s="135"/>
      <c r="Q1745" s="187"/>
    </row>
    <row r="1746" spans="1:17" s="28" customFormat="1" x14ac:dyDescent="0.25">
      <c r="A1746" s="53"/>
      <c r="B1746" s="58"/>
      <c r="C1746" s="58"/>
      <c r="D1746" s="35"/>
      <c r="E1746" s="117"/>
      <c r="F1746" s="117"/>
      <c r="G1746" s="117"/>
      <c r="H1746" s="117"/>
      <c r="I1746" s="117"/>
      <c r="J1746" s="117"/>
      <c r="K1746" s="117"/>
      <c r="L1746" s="117"/>
      <c r="M1746" s="117"/>
      <c r="N1746" s="117"/>
      <c r="O1746" s="117"/>
      <c r="P1746" s="135"/>
      <c r="Q1746" s="187"/>
    </row>
    <row r="1747" spans="1:17" s="28" customFormat="1" x14ac:dyDescent="0.25">
      <c r="A1747" s="53"/>
      <c r="B1747" s="58"/>
      <c r="C1747" s="58"/>
      <c r="D1747" s="35"/>
      <c r="E1747" s="117"/>
      <c r="F1747" s="117"/>
      <c r="G1747" s="117"/>
      <c r="H1747" s="117"/>
      <c r="I1747" s="117"/>
      <c r="J1747" s="117"/>
      <c r="K1747" s="117"/>
      <c r="L1747" s="117"/>
      <c r="M1747" s="117"/>
      <c r="N1747" s="117"/>
      <c r="O1747" s="117"/>
      <c r="P1747" s="135"/>
      <c r="Q1747" s="187"/>
    </row>
    <row r="1748" spans="1:17" s="28" customFormat="1" x14ac:dyDescent="0.25">
      <c r="A1748" s="53"/>
      <c r="B1748" s="58"/>
      <c r="C1748" s="58"/>
      <c r="D1748" s="35"/>
      <c r="E1748" s="117"/>
      <c r="F1748" s="117"/>
      <c r="G1748" s="117"/>
      <c r="H1748" s="117"/>
      <c r="I1748" s="117"/>
      <c r="J1748" s="117"/>
      <c r="K1748" s="117"/>
      <c r="L1748" s="117"/>
      <c r="M1748" s="117"/>
      <c r="N1748" s="117"/>
      <c r="O1748" s="117"/>
      <c r="P1748" s="135"/>
      <c r="Q1748" s="187"/>
    </row>
  </sheetData>
  <mergeCells count="50">
    <mergeCell ref="H408:I408"/>
    <mergeCell ref="H414:I414"/>
    <mergeCell ref="A7:P7"/>
    <mergeCell ref="A11:A13"/>
    <mergeCell ref="C11:C13"/>
    <mergeCell ref="B11:B13"/>
    <mergeCell ref="D11:D13"/>
    <mergeCell ref="G12:H12"/>
    <mergeCell ref="J11:O11"/>
    <mergeCell ref="I12:I13"/>
    <mergeCell ref="P11:P13"/>
    <mergeCell ref="J12:J13"/>
    <mergeCell ref="K12:K13"/>
    <mergeCell ref="E12:E13"/>
    <mergeCell ref="A8:P8"/>
    <mergeCell ref="A9:P9"/>
    <mergeCell ref="M12:N12"/>
    <mergeCell ref="O12:O13"/>
    <mergeCell ref="F12:F13"/>
    <mergeCell ref="E11:I11"/>
    <mergeCell ref="L12:L13"/>
    <mergeCell ref="Q184:Q223"/>
    <mergeCell ref="Q224:Q289"/>
    <mergeCell ref="Q291:Q335"/>
    <mergeCell ref="Q345:Q414"/>
    <mergeCell ref="Q1:Q37"/>
    <mergeCell ref="Q38:Q85"/>
    <mergeCell ref="Q98:Q182"/>
    <mergeCell ref="D386:D389"/>
    <mergeCell ref="H391:I391"/>
    <mergeCell ref="H392:I392"/>
    <mergeCell ref="H393:I393"/>
    <mergeCell ref="H394:I394"/>
    <mergeCell ref="F393:F394"/>
    <mergeCell ref="K3:P3"/>
    <mergeCell ref="K4:P4"/>
    <mergeCell ref="K5:P5"/>
    <mergeCell ref="H409:I409"/>
    <mergeCell ref="H410:I410"/>
    <mergeCell ref="H403:I403"/>
    <mergeCell ref="H404:I404"/>
    <mergeCell ref="H405:I405"/>
    <mergeCell ref="H406:I406"/>
    <mergeCell ref="H407:I407"/>
    <mergeCell ref="H395:I395"/>
    <mergeCell ref="H397:I397"/>
    <mergeCell ref="H398:I398"/>
    <mergeCell ref="H401:I401"/>
    <mergeCell ref="H402:I402"/>
    <mergeCell ref="H396:I396"/>
  </mergeCells>
  <phoneticPr fontId="3" type="noConversion"/>
  <printOptions horizontalCentered="1"/>
  <pageMargins left="0.19685039370078741" right="0" top="0.94488188976377963" bottom="0.59055118110236227" header="0.59055118110236227" footer="0.31496062992125984"/>
  <pageSetup paperSize="9" scale="45" fitToHeight="10000" orientation="landscape" useFirstPageNumber="1" r:id="rId1"/>
  <headerFooter scaleWithDoc="0" alignWithMargins="0">
    <oddFooter>&amp;R&amp;8Сторінка &amp;P</oddFooter>
  </headerFooter>
  <rowBreaks count="2" manualBreakCount="2">
    <brk id="282" max="15" man="1"/>
    <brk id="3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0"/>
  <sheetViews>
    <sheetView showGridLines="0" showZeros="0" view="pageBreakPreview" zoomScale="55" zoomScaleNormal="87" zoomScaleSheetLayoutView="55" workbookViewId="0">
      <selection activeCell="A8" sqref="A8:O8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137" customWidth="1"/>
    <col min="5" max="5" width="23.83203125" style="137" customWidth="1"/>
    <col min="6" max="6" width="21.83203125" style="137" customWidth="1"/>
    <col min="7" max="7" width="20.83203125" style="137" customWidth="1"/>
    <col min="8" max="8" width="21.1640625" style="137" customWidth="1"/>
    <col min="9" max="9" width="21.33203125" style="137" bestFit="1" customWidth="1"/>
    <col min="10" max="10" width="21.1640625" style="137" customWidth="1"/>
    <col min="11" max="11" width="21.33203125" style="137" customWidth="1"/>
    <col min="12" max="12" width="18" style="137" customWidth="1"/>
    <col min="13" max="13" width="18.83203125" style="137" customWidth="1"/>
    <col min="14" max="14" width="21.5" style="137" customWidth="1"/>
    <col min="15" max="15" width="22.83203125" style="137" customWidth="1"/>
    <col min="16" max="16" width="7.6640625" style="185" customWidth="1"/>
    <col min="17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6" ht="27.75" customHeight="1" x14ac:dyDescent="0.4">
      <c r="J1" s="142" t="s">
        <v>679</v>
      </c>
      <c r="K1" s="142"/>
      <c r="L1" s="142"/>
      <c r="M1" s="142"/>
      <c r="N1" s="142"/>
      <c r="O1" s="142"/>
      <c r="P1" s="245">
        <v>51</v>
      </c>
    </row>
    <row r="2" spans="1:16" ht="24" customHeight="1" x14ac:dyDescent="0.25">
      <c r="J2" s="143" t="s">
        <v>668</v>
      </c>
      <c r="K2" s="143"/>
      <c r="L2" s="143"/>
      <c r="M2" s="143"/>
      <c r="N2" s="143"/>
      <c r="O2" s="143"/>
      <c r="P2" s="245"/>
    </row>
    <row r="3" spans="1:16" ht="26.25" customHeight="1" x14ac:dyDescent="0.4">
      <c r="J3" s="214" t="s">
        <v>669</v>
      </c>
      <c r="K3" s="214"/>
      <c r="L3" s="214"/>
      <c r="M3" s="214"/>
      <c r="N3" s="214"/>
      <c r="O3" s="214"/>
      <c r="P3" s="245"/>
    </row>
    <row r="4" spans="1:16" ht="26.25" customHeight="1" x14ac:dyDescent="0.4">
      <c r="J4" s="214" t="s">
        <v>670</v>
      </c>
      <c r="K4" s="214"/>
      <c r="L4" s="214"/>
      <c r="M4" s="214"/>
      <c r="N4" s="214"/>
      <c r="O4" s="214"/>
      <c r="P4" s="245"/>
    </row>
    <row r="5" spans="1:16" ht="26.25" customHeight="1" x14ac:dyDescent="0.4">
      <c r="J5" s="214" t="s">
        <v>695</v>
      </c>
      <c r="K5" s="214"/>
      <c r="L5" s="214"/>
      <c r="M5" s="214"/>
      <c r="N5" s="214"/>
      <c r="O5" s="214"/>
      <c r="P5" s="245"/>
    </row>
    <row r="6" spans="1:16" ht="26.25" customHeight="1" x14ac:dyDescent="0.4">
      <c r="J6" s="142"/>
      <c r="K6" s="142"/>
      <c r="L6" s="142"/>
      <c r="M6" s="142"/>
      <c r="N6" s="142"/>
      <c r="O6" s="142"/>
      <c r="P6" s="245"/>
    </row>
    <row r="7" spans="1:16" ht="26.25" customHeight="1" x14ac:dyDescent="0.4">
      <c r="J7" s="142"/>
      <c r="K7" s="142"/>
      <c r="L7" s="142"/>
      <c r="M7" s="142"/>
      <c r="N7" s="142"/>
      <c r="O7" s="142"/>
      <c r="P7" s="245"/>
    </row>
    <row r="8" spans="1:16" ht="105.75" customHeight="1" x14ac:dyDescent="0.25">
      <c r="A8" s="250" t="s">
        <v>620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45"/>
    </row>
    <row r="9" spans="1:16" ht="23.25" customHeight="1" x14ac:dyDescent="0.25">
      <c r="A9" s="249" t="s">
        <v>542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5"/>
    </row>
    <row r="10" spans="1:16" ht="21" customHeight="1" x14ac:dyDescent="0.25">
      <c r="A10" s="244" t="s">
        <v>541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</row>
    <row r="11" spans="1:16" s="17" customFormat="1" ht="20.25" customHeight="1" x14ac:dyDescent="0.3">
      <c r="A11" s="14"/>
      <c r="B11" s="15"/>
      <c r="C11" s="16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19" t="s">
        <v>353</v>
      </c>
      <c r="P11" s="245"/>
    </row>
    <row r="12" spans="1:16" s="49" customFormat="1" ht="21.75" customHeight="1" x14ac:dyDescent="0.25">
      <c r="A12" s="251" t="s">
        <v>332</v>
      </c>
      <c r="B12" s="251" t="s">
        <v>322</v>
      </c>
      <c r="C12" s="251" t="s">
        <v>334</v>
      </c>
      <c r="D12" s="236" t="s">
        <v>221</v>
      </c>
      <c r="E12" s="236"/>
      <c r="F12" s="236"/>
      <c r="G12" s="236"/>
      <c r="H12" s="236"/>
      <c r="I12" s="236" t="s">
        <v>222</v>
      </c>
      <c r="J12" s="236"/>
      <c r="K12" s="236"/>
      <c r="L12" s="236"/>
      <c r="M12" s="236"/>
      <c r="N12" s="236"/>
      <c r="O12" s="236" t="s">
        <v>223</v>
      </c>
      <c r="P12" s="245"/>
    </row>
    <row r="13" spans="1:16" s="49" customFormat="1" ht="29.25" customHeight="1" x14ac:dyDescent="0.25">
      <c r="A13" s="251"/>
      <c r="B13" s="251"/>
      <c r="C13" s="251"/>
      <c r="D13" s="248" t="s">
        <v>323</v>
      </c>
      <c r="E13" s="248" t="s">
        <v>224</v>
      </c>
      <c r="F13" s="234" t="s">
        <v>225</v>
      </c>
      <c r="G13" s="234"/>
      <c r="H13" s="248" t="s">
        <v>226</v>
      </c>
      <c r="I13" s="248" t="s">
        <v>323</v>
      </c>
      <c r="J13" s="248" t="s">
        <v>324</v>
      </c>
      <c r="K13" s="248" t="s">
        <v>224</v>
      </c>
      <c r="L13" s="234" t="s">
        <v>225</v>
      </c>
      <c r="M13" s="234"/>
      <c r="N13" s="248" t="s">
        <v>226</v>
      </c>
      <c r="O13" s="236"/>
      <c r="P13" s="245"/>
    </row>
    <row r="14" spans="1:16" s="49" customFormat="1" ht="60.75" customHeight="1" x14ac:dyDescent="0.25">
      <c r="A14" s="251"/>
      <c r="B14" s="251"/>
      <c r="C14" s="251"/>
      <c r="D14" s="248"/>
      <c r="E14" s="248"/>
      <c r="F14" s="148" t="s">
        <v>227</v>
      </c>
      <c r="G14" s="148" t="s">
        <v>228</v>
      </c>
      <c r="H14" s="248"/>
      <c r="I14" s="248"/>
      <c r="J14" s="248"/>
      <c r="K14" s="248"/>
      <c r="L14" s="148" t="s">
        <v>227</v>
      </c>
      <c r="M14" s="148" t="s">
        <v>228</v>
      </c>
      <c r="N14" s="248"/>
      <c r="O14" s="236"/>
      <c r="P14" s="245"/>
    </row>
    <row r="15" spans="1:16" s="49" customFormat="1" ht="21" customHeight="1" x14ac:dyDescent="0.25">
      <c r="A15" s="7" t="s">
        <v>42</v>
      </c>
      <c r="B15" s="8"/>
      <c r="C15" s="9" t="s">
        <v>43</v>
      </c>
      <c r="D15" s="47">
        <f>D17+D18+D19+D20</f>
        <v>274892700</v>
      </c>
      <c r="E15" s="47">
        <f t="shared" ref="E15:O15" si="0">E17+E18+E19+E20</f>
        <v>274892700</v>
      </c>
      <c r="F15" s="47">
        <f>F17+F18+F19+F20</f>
        <v>203188300</v>
      </c>
      <c r="G15" s="47">
        <f t="shared" si="0"/>
        <v>10262900</v>
      </c>
      <c r="H15" s="47">
        <f t="shared" si="0"/>
        <v>0</v>
      </c>
      <c r="I15" s="47">
        <f t="shared" si="0"/>
        <v>939500</v>
      </c>
      <c r="J15" s="47">
        <f t="shared" si="0"/>
        <v>787000</v>
      </c>
      <c r="K15" s="47">
        <f t="shared" si="0"/>
        <v>152500</v>
      </c>
      <c r="L15" s="47">
        <f t="shared" si="0"/>
        <v>0</v>
      </c>
      <c r="M15" s="47">
        <f t="shared" si="0"/>
        <v>0</v>
      </c>
      <c r="N15" s="47">
        <f t="shared" si="0"/>
        <v>787000</v>
      </c>
      <c r="O15" s="47">
        <f t="shared" si="0"/>
        <v>275832200</v>
      </c>
      <c r="P15" s="245"/>
    </row>
    <row r="16" spans="1:16" s="49" customFormat="1" ht="61.5" hidden="1" customHeight="1" x14ac:dyDescent="0.25">
      <c r="A16" s="7"/>
      <c r="B16" s="8"/>
      <c r="C16" s="9" t="s">
        <v>426</v>
      </c>
      <c r="D16" s="47">
        <f>D21</f>
        <v>0</v>
      </c>
      <c r="E16" s="47">
        <f t="shared" ref="E16:O16" si="1">E21</f>
        <v>0</v>
      </c>
      <c r="F16" s="47">
        <f t="shared" si="1"/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47">
        <f t="shared" si="1"/>
        <v>0</v>
      </c>
      <c r="M16" s="47">
        <f t="shared" si="1"/>
        <v>0</v>
      </c>
      <c r="N16" s="47">
        <f t="shared" si="1"/>
        <v>0</v>
      </c>
      <c r="O16" s="47">
        <f t="shared" si="1"/>
        <v>0</v>
      </c>
      <c r="P16" s="245"/>
    </row>
    <row r="17" spans="1:16" ht="37.5" customHeight="1" x14ac:dyDescent="0.25">
      <c r="A17" s="37" t="s">
        <v>117</v>
      </c>
      <c r="B17" s="37" t="s">
        <v>45</v>
      </c>
      <c r="C17" s="6" t="s">
        <v>475</v>
      </c>
      <c r="D17" s="139">
        <f>'дод 3'!E18+'дод 3'!E80+'дод 3'!E146+'дод 3'!E182+'дод 3'!E223+'дод 3'!E231+'дод 3'!E248+'дод 3'!E293+'дод 3'!E302+'дод 3'!E326+'дод 3'!E334+'дод 3'!E337+'дод 3'!E364+'дод 3'!E296+'дод 3'!E345+'дод 3'!E353</f>
        <v>272571900</v>
      </c>
      <c r="E17" s="139">
        <f>'дод 3'!F18+'дод 3'!F80+'дод 3'!F146+'дод 3'!F182+'дод 3'!F223+'дод 3'!F231+'дод 3'!F248+'дод 3'!F293+'дод 3'!F302+'дод 3'!F326+'дод 3'!F334+'дод 3'!F337+'дод 3'!F364+'дод 3'!F296+'дод 3'!F345+'дод 3'!F353</f>
        <v>272571900</v>
      </c>
      <c r="F17" s="139">
        <f>'дод 3'!G18+'дод 3'!G80+'дод 3'!G146+'дод 3'!G182+'дод 3'!G223+'дод 3'!G231+'дод 3'!G248+'дод 3'!G293+'дод 3'!G302+'дод 3'!G326+'дод 3'!G334+'дод 3'!G337+'дод 3'!G364+'дод 3'!G296+'дод 3'!G345+'дод 3'!G353</f>
        <v>203188300</v>
      </c>
      <c r="G17" s="139">
        <f>'дод 3'!H18+'дод 3'!H80+'дод 3'!H146+'дод 3'!H182+'дод 3'!H223+'дод 3'!H231+'дод 3'!H248+'дод 3'!H293+'дод 3'!H302+'дод 3'!H326+'дод 3'!H334+'дод 3'!H337+'дод 3'!H364+'дод 3'!H296+'дод 3'!H345+'дод 3'!H353</f>
        <v>10262900</v>
      </c>
      <c r="H17" s="139">
        <f>'дод 3'!I18+'дод 3'!I80+'дод 3'!I146+'дод 3'!I182+'дод 3'!I223+'дод 3'!I231+'дод 3'!I248+'дод 3'!I293+'дод 3'!I302+'дод 3'!I326+'дод 3'!I334+'дод 3'!I337+'дод 3'!I364+'дод 3'!I296+'дод 3'!I345+'дод 3'!I353</f>
        <v>0</v>
      </c>
      <c r="I17" s="139">
        <f>'дод 3'!J18+'дод 3'!J80+'дод 3'!J146+'дод 3'!J182+'дод 3'!J223+'дод 3'!J231+'дод 3'!J248+'дод 3'!J293+'дод 3'!J302+'дод 3'!J326+'дод 3'!J334+'дод 3'!J337+'дод 3'!J364+'дод 3'!J296+'дод 3'!J345+'дод 3'!J353</f>
        <v>939500</v>
      </c>
      <c r="J17" s="139">
        <f>'дод 3'!K18+'дод 3'!K80+'дод 3'!K146+'дод 3'!K182+'дод 3'!K223+'дод 3'!K231+'дод 3'!K248+'дод 3'!K293+'дод 3'!K302+'дод 3'!K326+'дод 3'!K334+'дод 3'!K337+'дод 3'!K364+'дод 3'!K296+'дод 3'!K345+'дод 3'!K353</f>
        <v>787000</v>
      </c>
      <c r="K17" s="139">
        <f>'дод 3'!L18+'дод 3'!L80+'дод 3'!L146+'дод 3'!L182+'дод 3'!L223+'дод 3'!L231+'дод 3'!L248+'дод 3'!L293+'дод 3'!L302+'дод 3'!L326+'дод 3'!L334+'дод 3'!L337+'дод 3'!L364+'дод 3'!L296+'дод 3'!L345+'дод 3'!L353</f>
        <v>152500</v>
      </c>
      <c r="L17" s="139">
        <f>'дод 3'!M18+'дод 3'!M80+'дод 3'!M146+'дод 3'!M182+'дод 3'!M223+'дод 3'!M231+'дод 3'!M248+'дод 3'!M293+'дод 3'!M302+'дод 3'!M326+'дод 3'!M334+'дод 3'!M337+'дод 3'!M364+'дод 3'!M296+'дод 3'!M345+'дод 3'!M353</f>
        <v>0</v>
      </c>
      <c r="M17" s="139">
        <f>'дод 3'!N18+'дод 3'!N80+'дод 3'!N146+'дод 3'!N182+'дод 3'!N223+'дод 3'!N231+'дод 3'!N248+'дод 3'!N293+'дод 3'!N302+'дод 3'!N326+'дод 3'!N334+'дод 3'!N337+'дод 3'!N364+'дод 3'!N296+'дод 3'!N345+'дод 3'!N353</f>
        <v>0</v>
      </c>
      <c r="N17" s="139">
        <f>'дод 3'!O18+'дод 3'!O80+'дод 3'!O146+'дод 3'!O182+'дод 3'!O223+'дод 3'!O231+'дод 3'!O248+'дод 3'!O293+'дод 3'!O302+'дод 3'!O326+'дод 3'!O334+'дод 3'!O337+'дод 3'!O364+'дод 3'!O296+'дод 3'!O345+'дод 3'!O353</f>
        <v>787000</v>
      </c>
      <c r="O17" s="139">
        <f>'дод 3'!P18+'дод 3'!P80+'дод 3'!P146+'дод 3'!P182+'дод 3'!P223+'дод 3'!P231+'дод 3'!P248+'дод 3'!P293+'дод 3'!P302+'дод 3'!P326+'дод 3'!P334+'дод 3'!P337+'дод 3'!P364+'дод 3'!P296+'дод 3'!P345+'дод 3'!P353</f>
        <v>273511400</v>
      </c>
      <c r="P17" s="245"/>
    </row>
    <row r="18" spans="1:16" ht="33" hidden="1" customHeight="1" x14ac:dyDescent="0.25">
      <c r="A18" s="55" t="s">
        <v>89</v>
      </c>
      <c r="B18" s="55" t="s">
        <v>446</v>
      </c>
      <c r="C18" s="6" t="s">
        <v>437</v>
      </c>
      <c r="D18" s="139">
        <f>'дод 3'!E19</f>
        <v>0</v>
      </c>
      <c r="E18" s="139">
        <f>'дод 3'!F19</f>
        <v>0</v>
      </c>
      <c r="F18" s="139">
        <f>'дод 3'!G19</f>
        <v>0</v>
      </c>
      <c r="G18" s="139">
        <f>'дод 3'!H19</f>
        <v>0</v>
      </c>
      <c r="H18" s="139">
        <f>'дод 3'!I19</f>
        <v>0</v>
      </c>
      <c r="I18" s="139">
        <f>'дод 3'!J19</f>
        <v>0</v>
      </c>
      <c r="J18" s="139">
        <f>'дод 3'!K19</f>
        <v>0</v>
      </c>
      <c r="K18" s="139">
        <f>'дод 3'!L19</f>
        <v>0</v>
      </c>
      <c r="L18" s="139">
        <f>'дод 3'!M19</f>
        <v>0</v>
      </c>
      <c r="M18" s="139">
        <f>'дод 3'!N19</f>
        <v>0</v>
      </c>
      <c r="N18" s="139">
        <f>'дод 3'!O19</f>
        <v>0</v>
      </c>
      <c r="O18" s="139">
        <f>'дод 3'!P19</f>
        <v>0</v>
      </c>
      <c r="P18" s="245"/>
    </row>
    <row r="19" spans="1:16" ht="22.5" customHeight="1" x14ac:dyDescent="0.25">
      <c r="A19" s="37" t="s">
        <v>44</v>
      </c>
      <c r="B19" s="37" t="s">
        <v>92</v>
      </c>
      <c r="C19" s="6" t="s">
        <v>239</v>
      </c>
      <c r="D19" s="139">
        <f>'дод 3'!E20+'дод 3'!E183+'дод 3'!E249</f>
        <v>2320800</v>
      </c>
      <c r="E19" s="139">
        <f>'дод 3'!F20+'дод 3'!F183+'дод 3'!F249</f>
        <v>2320800</v>
      </c>
      <c r="F19" s="139">
        <f>'дод 3'!G20+'дод 3'!G183+'дод 3'!G249</f>
        <v>0</v>
      </c>
      <c r="G19" s="139">
        <f>'дод 3'!H20+'дод 3'!H183+'дод 3'!H249</f>
        <v>0</v>
      </c>
      <c r="H19" s="139">
        <f>'дод 3'!I20+'дод 3'!I183+'дод 3'!I249</f>
        <v>0</v>
      </c>
      <c r="I19" s="139">
        <f>'дод 3'!J20+'дод 3'!J183+'дод 3'!J249</f>
        <v>0</v>
      </c>
      <c r="J19" s="139">
        <f>'дод 3'!K20+'дод 3'!K183+'дод 3'!K249</f>
        <v>0</v>
      </c>
      <c r="K19" s="139">
        <f>'дод 3'!L20+'дод 3'!L183+'дод 3'!L249</f>
        <v>0</v>
      </c>
      <c r="L19" s="139">
        <f>'дод 3'!M20+'дод 3'!M183+'дод 3'!M249</f>
        <v>0</v>
      </c>
      <c r="M19" s="139">
        <f>'дод 3'!N20+'дод 3'!N183+'дод 3'!N249</f>
        <v>0</v>
      </c>
      <c r="N19" s="139">
        <f>'дод 3'!O20+'дод 3'!O183+'дод 3'!O249</f>
        <v>0</v>
      </c>
      <c r="O19" s="139">
        <f>'дод 3'!P20+'дод 3'!P183+'дод 3'!P249</f>
        <v>2320800</v>
      </c>
      <c r="P19" s="245"/>
    </row>
    <row r="20" spans="1:16" ht="27" hidden="1" customHeight="1" x14ac:dyDescent="0.25">
      <c r="A20" s="55" t="s">
        <v>422</v>
      </c>
      <c r="B20" s="55" t="s">
        <v>117</v>
      </c>
      <c r="C20" s="6" t="s">
        <v>423</v>
      </c>
      <c r="D20" s="139">
        <f>'дод 3'!E21</f>
        <v>0</v>
      </c>
      <c r="E20" s="139">
        <f>'дод 3'!F21</f>
        <v>0</v>
      </c>
      <c r="F20" s="139">
        <f>'дод 3'!G21</f>
        <v>0</v>
      </c>
      <c r="G20" s="139">
        <f>'дод 3'!H21</f>
        <v>0</v>
      </c>
      <c r="H20" s="139">
        <f>'дод 3'!I21</f>
        <v>0</v>
      </c>
      <c r="I20" s="139">
        <f>'дод 3'!J21</f>
        <v>0</v>
      </c>
      <c r="J20" s="139">
        <f>'дод 3'!K21</f>
        <v>0</v>
      </c>
      <c r="K20" s="139">
        <f>'дод 3'!L21</f>
        <v>0</v>
      </c>
      <c r="L20" s="139">
        <f>'дод 3'!M21</f>
        <v>0</v>
      </c>
      <c r="M20" s="139">
        <f>'дод 3'!N21</f>
        <v>0</v>
      </c>
      <c r="N20" s="139">
        <f>'дод 3'!O21</f>
        <v>0</v>
      </c>
      <c r="O20" s="139">
        <f>'дод 3'!P21</f>
        <v>0</v>
      </c>
      <c r="P20" s="245"/>
    </row>
    <row r="21" spans="1:16" s="51" customFormat="1" ht="63" hidden="1" customHeight="1" x14ac:dyDescent="0.25">
      <c r="A21" s="69"/>
      <c r="B21" s="78"/>
      <c r="C21" s="70" t="s">
        <v>426</v>
      </c>
      <c r="D21" s="140">
        <f>'дод 3'!E22</f>
        <v>0</v>
      </c>
      <c r="E21" s="140">
        <f>'дод 3'!F22</f>
        <v>0</v>
      </c>
      <c r="F21" s="140">
        <f>'дод 3'!G22</f>
        <v>0</v>
      </c>
      <c r="G21" s="140">
        <f>'дод 3'!H22</f>
        <v>0</v>
      </c>
      <c r="H21" s="140">
        <f>'дод 3'!I22</f>
        <v>0</v>
      </c>
      <c r="I21" s="140">
        <f>'дод 3'!J22</f>
        <v>0</v>
      </c>
      <c r="J21" s="140">
        <f>'дод 3'!K22</f>
        <v>0</v>
      </c>
      <c r="K21" s="140">
        <f>'дод 3'!L22</f>
        <v>0</v>
      </c>
      <c r="L21" s="140">
        <f>'дод 3'!M22</f>
        <v>0</v>
      </c>
      <c r="M21" s="140">
        <f>'дод 3'!N22</f>
        <v>0</v>
      </c>
      <c r="N21" s="140">
        <f>'дод 3'!O22</f>
        <v>0</v>
      </c>
      <c r="O21" s="140">
        <f>'дод 3'!P22</f>
        <v>0</v>
      </c>
      <c r="P21" s="245"/>
    </row>
    <row r="22" spans="1:16" s="49" customFormat="1" ht="18.75" customHeight="1" x14ac:dyDescent="0.25">
      <c r="A22" s="38" t="s">
        <v>46</v>
      </c>
      <c r="B22" s="39"/>
      <c r="C22" s="9" t="s">
        <v>694</v>
      </c>
      <c r="D22" s="47">
        <f>D35+D37+D45+D47+D48+D51+D53+D55+D58+D60+D61+D65+D66+D67+D68+D70+D71+D72+D74+D76+D78+D80+D62+D63</f>
        <v>1337433700</v>
      </c>
      <c r="E22" s="47">
        <f t="shared" ref="E22:O22" si="2">E35+E37+E45+E47+E48+E51+E53+E55+E58+E60+E61+E65+E66+E67+E68+E70+E71+E72+E74+E76+E78+E80+E62+E63</f>
        <v>1337433700</v>
      </c>
      <c r="F22" s="47">
        <f t="shared" si="2"/>
        <v>910412100</v>
      </c>
      <c r="G22" s="47">
        <f t="shared" si="2"/>
        <v>135963200</v>
      </c>
      <c r="H22" s="47">
        <f t="shared" si="2"/>
        <v>0</v>
      </c>
      <c r="I22" s="47">
        <f t="shared" si="2"/>
        <v>122493568</v>
      </c>
      <c r="J22" s="47">
        <f t="shared" si="2"/>
        <v>28369800</v>
      </c>
      <c r="K22" s="47">
        <f t="shared" si="2"/>
        <v>93973188</v>
      </c>
      <c r="L22" s="47">
        <f t="shared" si="2"/>
        <v>8763102</v>
      </c>
      <c r="M22" s="47">
        <f t="shared" si="2"/>
        <v>6456855</v>
      </c>
      <c r="N22" s="47">
        <f t="shared" si="2"/>
        <v>28520380</v>
      </c>
      <c r="O22" s="47">
        <f t="shared" si="2"/>
        <v>1459927268</v>
      </c>
      <c r="P22" s="245"/>
    </row>
    <row r="23" spans="1:16" s="50" customFormat="1" ht="31.5" customHeight="1" x14ac:dyDescent="0.25">
      <c r="A23" s="63"/>
      <c r="B23" s="66"/>
      <c r="C23" s="67" t="s">
        <v>384</v>
      </c>
      <c r="D23" s="141">
        <f>D49+D52+D54+D64</f>
        <v>473793700</v>
      </c>
      <c r="E23" s="141">
        <f t="shared" ref="E23:O23" si="3">E49+E52+E54+E64</f>
        <v>473793700</v>
      </c>
      <c r="F23" s="141">
        <f t="shared" si="3"/>
        <v>388355500</v>
      </c>
      <c r="G23" s="141">
        <f t="shared" si="3"/>
        <v>0</v>
      </c>
      <c r="H23" s="141">
        <f t="shared" si="3"/>
        <v>0</v>
      </c>
      <c r="I23" s="141">
        <f t="shared" si="3"/>
        <v>0</v>
      </c>
      <c r="J23" s="141">
        <f t="shared" si="3"/>
        <v>0</v>
      </c>
      <c r="K23" s="141">
        <f t="shared" si="3"/>
        <v>0</v>
      </c>
      <c r="L23" s="141">
        <f t="shared" si="3"/>
        <v>0</v>
      </c>
      <c r="M23" s="141">
        <f t="shared" si="3"/>
        <v>0</v>
      </c>
      <c r="N23" s="141">
        <f t="shared" si="3"/>
        <v>0</v>
      </c>
      <c r="O23" s="141">
        <f t="shared" si="3"/>
        <v>473793700</v>
      </c>
      <c r="P23" s="245"/>
    </row>
    <row r="24" spans="1:16" s="50" customFormat="1" ht="31.5" hidden="1" customHeight="1" x14ac:dyDescent="0.25">
      <c r="A24" s="63"/>
      <c r="B24" s="66"/>
      <c r="C24" s="68" t="s">
        <v>616</v>
      </c>
      <c r="D24" s="141">
        <f>D59</f>
        <v>0</v>
      </c>
      <c r="E24" s="141">
        <f t="shared" ref="E24:O24" si="4">E59</f>
        <v>0</v>
      </c>
      <c r="F24" s="141">
        <f t="shared" si="4"/>
        <v>0</v>
      </c>
      <c r="G24" s="141">
        <f t="shared" si="4"/>
        <v>0</v>
      </c>
      <c r="H24" s="141">
        <f t="shared" si="4"/>
        <v>0</v>
      </c>
      <c r="I24" s="141">
        <f t="shared" si="4"/>
        <v>0</v>
      </c>
      <c r="J24" s="141">
        <f t="shared" si="4"/>
        <v>0</v>
      </c>
      <c r="K24" s="141">
        <f t="shared" si="4"/>
        <v>0</v>
      </c>
      <c r="L24" s="141">
        <f t="shared" si="4"/>
        <v>0</v>
      </c>
      <c r="M24" s="141">
        <f t="shared" si="4"/>
        <v>0</v>
      </c>
      <c r="N24" s="141">
        <f t="shared" si="4"/>
        <v>0</v>
      </c>
      <c r="O24" s="141">
        <f t="shared" si="4"/>
        <v>0</v>
      </c>
      <c r="P24" s="245"/>
    </row>
    <row r="25" spans="1:16" s="50" customFormat="1" ht="47.25" hidden="1" customHeight="1" x14ac:dyDescent="0.25">
      <c r="A25" s="63"/>
      <c r="B25" s="66"/>
      <c r="C25" s="67" t="s">
        <v>379</v>
      </c>
      <c r="D25" s="141">
        <f>D50+D69</f>
        <v>0</v>
      </c>
      <c r="E25" s="141">
        <f t="shared" ref="E25:O25" si="5">E50+E69</f>
        <v>0</v>
      </c>
      <c r="F25" s="141">
        <f t="shared" si="5"/>
        <v>0</v>
      </c>
      <c r="G25" s="141">
        <f t="shared" si="5"/>
        <v>0</v>
      </c>
      <c r="H25" s="141">
        <f t="shared" si="5"/>
        <v>0</v>
      </c>
      <c r="I25" s="141">
        <f t="shared" si="5"/>
        <v>0</v>
      </c>
      <c r="J25" s="141">
        <f t="shared" si="5"/>
        <v>0</v>
      </c>
      <c r="K25" s="141">
        <f t="shared" si="5"/>
        <v>0</v>
      </c>
      <c r="L25" s="141">
        <f t="shared" si="5"/>
        <v>0</v>
      </c>
      <c r="M25" s="141">
        <f t="shared" si="5"/>
        <v>0</v>
      </c>
      <c r="N25" s="141">
        <f t="shared" si="5"/>
        <v>0</v>
      </c>
      <c r="O25" s="141">
        <f t="shared" si="5"/>
        <v>0</v>
      </c>
      <c r="P25" s="245"/>
    </row>
    <row r="26" spans="1:16" s="50" customFormat="1" ht="47.25" hidden="1" customHeight="1" x14ac:dyDescent="0.25">
      <c r="A26" s="63"/>
      <c r="B26" s="66"/>
      <c r="C26" s="67" t="s">
        <v>381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245"/>
    </row>
    <row r="27" spans="1:16" s="50" customFormat="1" ht="62.25" hidden="1" customHeight="1" x14ac:dyDescent="0.25">
      <c r="A27" s="63"/>
      <c r="B27" s="66"/>
      <c r="C27" s="68" t="s">
        <v>378</v>
      </c>
      <c r="D27" s="141">
        <f>D79</f>
        <v>0</v>
      </c>
      <c r="E27" s="141">
        <f t="shared" ref="E27:O27" si="6">E79</f>
        <v>0</v>
      </c>
      <c r="F27" s="141">
        <f t="shared" si="6"/>
        <v>0</v>
      </c>
      <c r="G27" s="141">
        <f t="shared" si="6"/>
        <v>0</v>
      </c>
      <c r="H27" s="141">
        <f t="shared" si="6"/>
        <v>0</v>
      </c>
      <c r="I27" s="141">
        <f t="shared" si="6"/>
        <v>0</v>
      </c>
      <c r="J27" s="141">
        <f t="shared" si="6"/>
        <v>0</v>
      </c>
      <c r="K27" s="141">
        <f t="shared" si="6"/>
        <v>0</v>
      </c>
      <c r="L27" s="141">
        <f t="shared" si="6"/>
        <v>0</v>
      </c>
      <c r="M27" s="141">
        <f t="shared" si="6"/>
        <v>0</v>
      </c>
      <c r="N27" s="141">
        <f t="shared" si="6"/>
        <v>0</v>
      </c>
      <c r="O27" s="141">
        <f t="shared" si="6"/>
        <v>0</v>
      </c>
      <c r="P27" s="245"/>
    </row>
    <row r="28" spans="1:16" s="50" customFormat="1" ht="63" hidden="1" customHeight="1" x14ac:dyDescent="0.25">
      <c r="A28" s="63"/>
      <c r="B28" s="66"/>
      <c r="C28" s="67" t="s">
        <v>380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245"/>
    </row>
    <row r="29" spans="1:16" s="50" customFormat="1" ht="63" hidden="1" customHeight="1" x14ac:dyDescent="0.25">
      <c r="A29" s="63"/>
      <c r="B29" s="63"/>
      <c r="C29" s="68" t="s">
        <v>495</v>
      </c>
      <c r="D29" s="141">
        <f>D81</f>
        <v>0</v>
      </c>
      <c r="E29" s="141">
        <f t="shared" ref="E29:O29" si="7">E81</f>
        <v>0</v>
      </c>
      <c r="F29" s="141">
        <f t="shared" si="7"/>
        <v>0</v>
      </c>
      <c r="G29" s="141">
        <f t="shared" si="7"/>
        <v>0</v>
      </c>
      <c r="H29" s="141">
        <f t="shared" si="7"/>
        <v>0</v>
      </c>
      <c r="I29" s="141">
        <f t="shared" si="7"/>
        <v>0</v>
      </c>
      <c r="J29" s="141">
        <f t="shared" si="7"/>
        <v>0</v>
      </c>
      <c r="K29" s="141">
        <f t="shared" si="7"/>
        <v>0</v>
      </c>
      <c r="L29" s="141">
        <f t="shared" si="7"/>
        <v>0</v>
      </c>
      <c r="M29" s="141">
        <f t="shared" si="7"/>
        <v>0</v>
      </c>
      <c r="N29" s="141">
        <f t="shared" si="7"/>
        <v>0</v>
      </c>
      <c r="O29" s="141">
        <f t="shared" si="7"/>
        <v>0</v>
      </c>
      <c r="P29" s="245"/>
    </row>
    <row r="30" spans="1:16" s="50" customFormat="1" ht="31.5" hidden="1" customHeight="1" x14ac:dyDescent="0.25">
      <c r="A30" s="63"/>
      <c r="B30" s="63"/>
      <c r="C30" s="68" t="s">
        <v>509</v>
      </c>
      <c r="D30" s="141">
        <f>D57+D59</f>
        <v>0</v>
      </c>
      <c r="E30" s="141">
        <f t="shared" ref="E30:O30" si="8">E57+E59</f>
        <v>0</v>
      </c>
      <c r="F30" s="141">
        <f t="shared" si="8"/>
        <v>0</v>
      </c>
      <c r="G30" s="141">
        <f t="shared" si="8"/>
        <v>0</v>
      </c>
      <c r="H30" s="141">
        <f t="shared" si="8"/>
        <v>0</v>
      </c>
      <c r="I30" s="141">
        <f t="shared" si="8"/>
        <v>0</v>
      </c>
      <c r="J30" s="141">
        <f t="shared" si="8"/>
        <v>0</v>
      </c>
      <c r="K30" s="141">
        <f t="shared" si="8"/>
        <v>0</v>
      </c>
      <c r="L30" s="141">
        <f t="shared" si="8"/>
        <v>0</v>
      </c>
      <c r="M30" s="141">
        <f t="shared" si="8"/>
        <v>0</v>
      </c>
      <c r="N30" s="141">
        <f t="shared" si="8"/>
        <v>0</v>
      </c>
      <c r="O30" s="141">
        <f t="shared" si="8"/>
        <v>0</v>
      </c>
      <c r="P30" s="245"/>
    </row>
    <row r="31" spans="1:16" s="50" customFormat="1" ht="55.5" hidden="1" customHeight="1" x14ac:dyDescent="0.25">
      <c r="A31" s="63"/>
      <c r="B31" s="63"/>
      <c r="C31" s="68" t="s">
        <v>553</v>
      </c>
      <c r="D31" s="141">
        <f>D73</f>
        <v>0</v>
      </c>
      <c r="E31" s="141">
        <f t="shared" ref="E31:O31" si="9">E73</f>
        <v>0</v>
      </c>
      <c r="F31" s="141">
        <f t="shared" si="9"/>
        <v>0</v>
      </c>
      <c r="G31" s="141">
        <f t="shared" si="9"/>
        <v>0</v>
      </c>
      <c r="H31" s="141">
        <f t="shared" si="9"/>
        <v>0</v>
      </c>
      <c r="I31" s="141">
        <f t="shared" si="9"/>
        <v>0</v>
      </c>
      <c r="J31" s="141">
        <f t="shared" si="9"/>
        <v>0</v>
      </c>
      <c r="K31" s="141">
        <f t="shared" si="9"/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245"/>
    </row>
    <row r="32" spans="1:16" s="50" customFormat="1" ht="63" hidden="1" customHeight="1" x14ac:dyDescent="0.25">
      <c r="A32" s="63"/>
      <c r="B32" s="63"/>
      <c r="C32" s="68" t="s">
        <v>527</v>
      </c>
      <c r="D32" s="141">
        <f>D77</f>
        <v>0</v>
      </c>
      <c r="E32" s="141">
        <f t="shared" ref="E32:O32" si="10">E77</f>
        <v>0</v>
      </c>
      <c r="F32" s="141">
        <f t="shared" si="10"/>
        <v>0</v>
      </c>
      <c r="G32" s="141">
        <f t="shared" si="10"/>
        <v>0</v>
      </c>
      <c r="H32" s="141">
        <f t="shared" si="10"/>
        <v>0</v>
      </c>
      <c r="I32" s="141">
        <f t="shared" si="10"/>
        <v>0</v>
      </c>
      <c r="J32" s="141">
        <f t="shared" si="10"/>
        <v>0</v>
      </c>
      <c r="K32" s="141">
        <f t="shared" si="10"/>
        <v>0</v>
      </c>
      <c r="L32" s="141">
        <f t="shared" si="10"/>
        <v>0</v>
      </c>
      <c r="M32" s="141">
        <f t="shared" si="10"/>
        <v>0</v>
      </c>
      <c r="N32" s="141">
        <f t="shared" si="10"/>
        <v>0</v>
      </c>
      <c r="O32" s="141">
        <f t="shared" si="10"/>
        <v>0</v>
      </c>
      <c r="P32" s="245"/>
    </row>
    <row r="33" spans="1:16" s="50" customFormat="1" ht="15.75" hidden="1" customHeight="1" x14ac:dyDescent="0.25">
      <c r="A33" s="63"/>
      <c r="B33" s="63"/>
      <c r="C33" s="68" t="s">
        <v>389</v>
      </c>
      <c r="D33" s="141">
        <f>D75</f>
        <v>0</v>
      </c>
      <c r="E33" s="141">
        <f t="shared" ref="E33:O33" si="11">E75</f>
        <v>0</v>
      </c>
      <c r="F33" s="141">
        <f t="shared" si="11"/>
        <v>0</v>
      </c>
      <c r="G33" s="141">
        <f t="shared" si="11"/>
        <v>0</v>
      </c>
      <c r="H33" s="141">
        <f t="shared" si="11"/>
        <v>0</v>
      </c>
      <c r="I33" s="141">
        <f t="shared" si="11"/>
        <v>0</v>
      </c>
      <c r="J33" s="141">
        <f t="shared" si="11"/>
        <v>0</v>
      </c>
      <c r="K33" s="141">
        <f t="shared" si="11"/>
        <v>0</v>
      </c>
      <c r="L33" s="141">
        <f t="shared" si="11"/>
        <v>0</v>
      </c>
      <c r="M33" s="141">
        <f t="shared" si="11"/>
        <v>0</v>
      </c>
      <c r="N33" s="141">
        <f t="shared" si="11"/>
        <v>0</v>
      </c>
      <c r="O33" s="141">
        <f t="shared" si="11"/>
        <v>0</v>
      </c>
      <c r="P33" s="245"/>
    </row>
    <row r="34" spans="1:16" s="50" customFormat="1" ht="61.5" hidden="1" customHeight="1" x14ac:dyDescent="0.25">
      <c r="A34" s="63"/>
      <c r="B34" s="63"/>
      <c r="C34" s="68" t="str">
        <f>'дод 3'!D78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4" s="141">
        <f>D39</f>
        <v>0</v>
      </c>
      <c r="E34" s="141">
        <f t="shared" ref="E34:O34" si="12">E39</f>
        <v>0</v>
      </c>
      <c r="F34" s="141">
        <f t="shared" si="12"/>
        <v>0</v>
      </c>
      <c r="G34" s="141">
        <f t="shared" si="12"/>
        <v>0</v>
      </c>
      <c r="H34" s="141">
        <f t="shared" si="12"/>
        <v>0</v>
      </c>
      <c r="I34" s="141">
        <f t="shared" si="12"/>
        <v>0</v>
      </c>
      <c r="J34" s="141">
        <f t="shared" si="12"/>
        <v>0</v>
      </c>
      <c r="K34" s="141">
        <f t="shared" si="12"/>
        <v>0</v>
      </c>
      <c r="L34" s="141">
        <f t="shared" si="12"/>
        <v>0</v>
      </c>
      <c r="M34" s="141">
        <f t="shared" si="12"/>
        <v>0</v>
      </c>
      <c r="N34" s="141">
        <f t="shared" si="12"/>
        <v>0</v>
      </c>
      <c r="O34" s="141">
        <f t="shared" si="12"/>
        <v>0</v>
      </c>
      <c r="P34" s="245"/>
    </row>
    <row r="35" spans="1:16" ht="17.25" customHeight="1" x14ac:dyDescent="0.25">
      <c r="A35" s="37" t="s">
        <v>47</v>
      </c>
      <c r="B35" s="37" t="s">
        <v>48</v>
      </c>
      <c r="C35" s="6" t="s">
        <v>483</v>
      </c>
      <c r="D35" s="139">
        <f>'дод 3'!E81+'дод 3'!E303</f>
        <v>343462000</v>
      </c>
      <c r="E35" s="139">
        <f>'дод 3'!F81+'дод 3'!F303</f>
        <v>343462000</v>
      </c>
      <c r="F35" s="139">
        <f>'дод 3'!G81+'дод 3'!G303</f>
        <v>226074000</v>
      </c>
      <c r="G35" s="139">
        <f>'дод 3'!H81+'дод 3'!H303</f>
        <v>43244500</v>
      </c>
      <c r="H35" s="139">
        <f>'дод 3'!I81+'дод 3'!I303</f>
        <v>0</v>
      </c>
      <c r="I35" s="139">
        <f>'дод 3'!J81+'дод 3'!J303</f>
        <v>39292400</v>
      </c>
      <c r="J35" s="139">
        <f>'дод 3'!K81+'дод 3'!K303</f>
        <v>19238600</v>
      </c>
      <c r="K35" s="139">
        <f>'дод 3'!L81+'дод 3'!L303</f>
        <v>20053800</v>
      </c>
      <c r="L35" s="139">
        <f>'дод 3'!M81+'дод 3'!M303</f>
        <v>0</v>
      </c>
      <c r="M35" s="139">
        <f>'дод 3'!N81+'дод 3'!N303</f>
        <v>0</v>
      </c>
      <c r="N35" s="139">
        <f>'дод 3'!O81+'дод 3'!O303</f>
        <v>19238600</v>
      </c>
      <c r="O35" s="139">
        <f>'дод 3'!P81+'дод 3'!P303</f>
        <v>382754400</v>
      </c>
      <c r="P35" s="245"/>
    </row>
    <row r="36" spans="1:16" s="51" customFormat="1" ht="47.25" hidden="1" customHeight="1" x14ac:dyDescent="0.25">
      <c r="A36" s="69"/>
      <c r="B36" s="69"/>
      <c r="C36" s="70" t="s">
        <v>378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245"/>
    </row>
    <row r="37" spans="1:16" ht="38.25" customHeight="1" x14ac:dyDescent="0.25">
      <c r="A37" s="37">
        <v>1021</v>
      </c>
      <c r="B37" s="37" t="s">
        <v>50</v>
      </c>
      <c r="C37" s="57" t="s">
        <v>452</v>
      </c>
      <c r="D37" s="139">
        <f>'дод 3'!E82+'дод 3'!E304</f>
        <v>235067000</v>
      </c>
      <c r="E37" s="139">
        <f>'дод 3'!F82+'дод 3'!F304</f>
        <v>235067000</v>
      </c>
      <c r="F37" s="139">
        <f>'дод 3'!G82+'дод 3'!G304</f>
        <v>121599000</v>
      </c>
      <c r="G37" s="139">
        <f>'дод 3'!H82+'дод 3'!H304</f>
        <v>60900000</v>
      </c>
      <c r="H37" s="139">
        <f>'дод 3'!I82+'дод 3'!I304</f>
        <v>0</v>
      </c>
      <c r="I37" s="139">
        <f>'дод 3'!J82+'дод 3'!J304</f>
        <v>68241440</v>
      </c>
      <c r="J37" s="139">
        <f>'дод 3'!K82+'дод 3'!K304</f>
        <v>9131200</v>
      </c>
      <c r="K37" s="139">
        <f>'дод 3'!L82+'дод 3'!L304</f>
        <v>59110240</v>
      </c>
      <c r="L37" s="139">
        <f>'дод 3'!M82+'дод 3'!M304</f>
        <v>3250000</v>
      </c>
      <c r="M37" s="139">
        <f>'дод 3'!N82+'дод 3'!N304</f>
        <v>1318160</v>
      </c>
      <c r="N37" s="139">
        <f>'дод 3'!O82+'дод 3'!O304</f>
        <v>9131200</v>
      </c>
      <c r="O37" s="139">
        <f>'дод 3'!P82+'дод 3'!P304</f>
        <v>303308440</v>
      </c>
      <c r="P37" s="245"/>
    </row>
    <row r="38" spans="1:16" s="51" customFormat="1" ht="63" hidden="1" customHeight="1" x14ac:dyDescent="0.25">
      <c r="A38" s="69"/>
      <c r="B38" s="69"/>
      <c r="C38" s="70" t="s">
        <v>382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245"/>
    </row>
    <row r="39" spans="1:16" s="51" customFormat="1" ht="50.25" hidden="1" customHeight="1" x14ac:dyDescent="0.25">
      <c r="A39" s="69"/>
      <c r="B39" s="69"/>
      <c r="C39" s="77" t="str">
        <f>'дод 3'!D83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9" s="140">
        <f>'дод 3'!E83</f>
        <v>0</v>
      </c>
      <c r="E39" s="140">
        <f>'дод 3'!F83</f>
        <v>0</v>
      </c>
      <c r="F39" s="140">
        <f>'дод 3'!G83</f>
        <v>0</v>
      </c>
      <c r="G39" s="140">
        <f>'дод 3'!H83</f>
        <v>0</v>
      </c>
      <c r="H39" s="140">
        <f>'дод 3'!I83</f>
        <v>0</v>
      </c>
      <c r="I39" s="140">
        <f>'дод 3'!J83</f>
        <v>0</v>
      </c>
      <c r="J39" s="140">
        <f>'дод 3'!K83</f>
        <v>0</v>
      </c>
      <c r="K39" s="140">
        <f>'дод 3'!L83</f>
        <v>0</v>
      </c>
      <c r="L39" s="140">
        <f>'дод 3'!M83</f>
        <v>0</v>
      </c>
      <c r="M39" s="140">
        <f>'дод 3'!N83</f>
        <v>0</v>
      </c>
      <c r="N39" s="140">
        <f>'дод 3'!O83</f>
        <v>0</v>
      </c>
      <c r="O39" s="140">
        <f>'дод 3'!P83</f>
        <v>0</v>
      </c>
      <c r="P39" s="245"/>
    </row>
    <row r="40" spans="1:16" s="51" customFormat="1" ht="47.25" hidden="1" customHeight="1" x14ac:dyDescent="0.25">
      <c r="A40" s="69"/>
      <c r="B40" s="69"/>
      <c r="C40" s="70" t="s">
        <v>379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245"/>
    </row>
    <row r="41" spans="1:16" s="51" customFormat="1" ht="47.25" hidden="1" customHeight="1" x14ac:dyDescent="0.25">
      <c r="A41" s="69"/>
      <c r="B41" s="69"/>
      <c r="C41" s="70" t="s">
        <v>381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245"/>
    </row>
    <row r="42" spans="1:16" s="51" customFormat="1" ht="58.5" hidden="1" customHeight="1" x14ac:dyDescent="0.25">
      <c r="A42" s="69"/>
      <c r="B42" s="69"/>
      <c r="C42" s="70" t="s">
        <v>378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245"/>
    </row>
    <row r="43" spans="1:16" s="51" customFormat="1" ht="31.5" hidden="1" customHeight="1" x14ac:dyDescent="0.25">
      <c r="A43" s="69"/>
      <c r="B43" s="69"/>
      <c r="C43" s="70" t="s">
        <v>384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245"/>
    </row>
    <row r="44" spans="1:16" s="51" customFormat="1" ht="63" hidden="1" customHeight="1" x14ac:dyDescent="0.25">
      <c r="A44" s="69"/>
      <c r="B44" s="69"/>
      <c r="C44" s="70" t="s">
        <v>380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245"/>
    </row>
    <row r="45" spans="1:16" ht="67.5" customHeight="1" x14ac:dyDescent="0.25">
      <c r="A45" s="37">
        <v>1022</v>
      </c>
      <c r="B45" s="56" t="s">
        <v>54</v>
      </c>
      <c r="C45" s="36" t="s">
        <v>454</v>
      </c>
      <c r="D45" s="139">
        <f>'дод 3'!E84+'дод 3'!E305</f>
        <v>16738700</v>
      </c>
      <c r="E45" s="139">
        <f>'дод 3'!F84+'дод 3'!F305</f>
        <v>16738700</v>
      </c>
      <c r="F45" s="139">
        <f>'дод 3'!G84+'дод 3'!G305</f>
        <v>9525000</v>
      </c>
      <c r="G45" s="139">
        <f>'дод 3'!H84+'дод 3'!H305</f>
        <v>2560200</v>
      </c>
      <c r="H45" s="139">
        <f>'дод 3'!I84+'дод 3'!I305</f>
        <v>0</v>
      </c>
      <c r="I45" s="139">
        <f>'дод 3'!J84+'дод 3'!J305</f>
        <v>0</v>
      </c>
      <c r="J45" s="139">
        <f>'дод 3'!K84+'дод 3'!K305</f>
        <v>0</v>
      </c>
      <c r="K45" s="139">
        <f>'дод 3'!L84+'дод 3'!L305</f>
        <v>0</v>
      </c>
      <c r="L45" s="139">
        <f>'дод 3'!M84+'дод 3'!M305</f>
        <v>0</v>
      </c>
      <c r="M45" s="139">
        <f>'дод 3'!N84+'дод 3'!N305</f>
        <v>0</v>
      </c>
      <c r="N45" s="139">
        <f>'дод 3'!O84+'дод 3'!O305</f>
        <v>0</v>
      </c>
      <c r="O45" s="139">
        <f>'дод 3'!P84+'дод 3'!P305</f>
        <v>16738700</v>
      </c>
      <c r="P45" s="245"/>
    </row>
    <row r="46" spans="1:16" ht="78.75" hidden="1" customHeight="1" x14ac:dyDescent="0.25">
      <c r="A46" s="37"/>
      <c r="B46" s="37"/>
      <c r="C46" s="70" t="s">
        <v>382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245"/>
    </row>
    <row r="47" spans="1:16" ht="63.75" customHeight="1" x14ac:dyDescent="0.25">
      <c r="A47" s="37">
        <v>1025</v>
      </c>
      <c r="B47" s="37" t="s">
        <v>54</v>
      </c>
      <c r="C47" s="3" t="s">
        <v>549</v>
      </c>
      <c r="D47" s="139">
        <f>'дод 3'!E85</f>
        <v>12270100</v>
      </c>
      <c r="E47" s="139">
        <f>'дод 3'!F85</f>
        <v>12270100</v>
      </c>
      <c r="F47" s="139">
        <f>'дод 3'!G85</f>
        <v>8367700</v>
      </c>
      <c r="G47" s="139">
        <f>'дод 3'!H85</f>
        <v>1262000</v>
      </c>
      <c r="H47" s="139">
        <f>'дод 3'!I85</f>
        <v>0</v>
      </c>
      <c r="I47" s="139">
        <f>'дод 3'!J85</f>
        <v>0</v>
      </c>
      <c r="J47" s="139">
        <f>'дод 3'!K85</f>
        <v>0</v>
      </c>
      <c r="K47" s="139">
        <f>'дод 3'!L85</f>
        <v>0</v>
      </c>
      <c r="L47" s="139">
        <f>'дод 3'!M85</f>
        <v>0</v>
      </c>
      <c r="M47" s="139">
        <f>'дод 3'!N85</f>
        <v>0</v>
      </c>
      <c r="N47" s="139">
        <f>'дод 3'!O85</f>
        <v>0</v>
      </c>
      <c r="O47" s="139">
        <f>'дод 3'!P85</f>
        <v>12270100</v>
      </c>
      <c r="P47" s="245"/>
    </row>
    <row r="48" spans="1:16" s="51" customFormat="1" ht="35.25" customHeight="1" x14ac:dyDescent="0.25">
      <c r="A48" s="82">
        <v>1031</v>
      </c>
      <c r="B48" s="56" t="s">
        <v>50</v>
      </c>
      <c r="C48" s="57" t="s">
        <v>484</v>
      </c>
      <c r="D48" s="139">
        <f>'дод 3'!E86</f>
        <v>434093700</v>
      </c>
      <c r="E48" s="139">
        <f>'дод 3'!F86</f>
        <v>434093700</v>
      </c>
      <c r="F48" s="139">
        <f>'дод 3'!G86</f>
        <v>355814500</v>
      </c>
      <c r="G48" s="139">
        <f>'дод 3'!H86</f>
        <v>0</v>
      </c>
      <c r="H48" s="139">
        <f>'дод 3'!I86</f>
        <v>0</v>
      </c>
      <c r="I48" s="139">
        <f>'дод 3'!J86</f>
        <v>0</v>
      </c>
      <c r="J48" s="139">
        <f>'дод 3'!K86</f>
        <v>0</v>
      </c>
      <c r="K48" s="139">
        <f>'дод 3'!L86</f>
        <v>0</v>
      </c>
      <c r="L48" s="139">
        <f>'дод 3'!M86</f>
        <v>0</v>
      </c>
      <c r="M48" s="139">
        <f>'дод 3'!N86</f>
        <v>0</v>
      </c>
      <c r="N48" s="139">
        <f>'дод 3'!O86</f>
        <v>0</v>
      </c>
      <c r="O48" s="139">
        <f>'дод 3'!P86</f>
        <v>434093700</v>
      </c>
      <c r="P48" s="245"/>
    </row>
    <row r="49" spans="1:16" s="51" customFormat="1" ht="31.5" customHeight="1" x14ac:dyDescent="0.25">
      <c r="A49" s="69"/>
      <c r="B49" s="69"/>
      <c r="C49" s="77" t="s">
        <v>384</v>
      </c>
      <c r="D49" s="140">
        <f>'дод 3'!E87</f>
        <v>434093700</v>
      </c>
      <c r="E49" s="140">
        <f>'дод 3'!F87</f>
        <v>434093700</v>
      </c>
      <c r="F49" s="140">
        <f>'дод 3'!G87</f>
        <v>355814500</v>
      </c>
      <c r="G49" s="140">
        <f>'дод 3'!H87</f>
        <v>0</v>
      </c>
      <c r="H49" s="140">
        <f>'дод 3'!I87</f>
        <v>0</v>
      </c>
      <c r="I49" s="140">
        <f>'дод 3'!J87</f>
        <v>0</v>
      </c>
      <c r="J49" s="140">
        <f>'дод 3'!K87</f>
        <v>0</v>
      </c>
      <c r="K49" s="140">
        <f>'дод 3'!L87</f>
        <v>0</v>
      </c>
      <c r="L49" s="140">
        <f>'дод 3'!M87</f>
        <v>0</v>
      </c>
      <c r="M49" s="140">
        <f>'дод 3'!N87</f>
        <v>0</v>
      </c>
      <c r="N49" s="140">
        <f>'дод 3'!O87</f>
        <v>0</v>
      </c>
      <c r="O49" s="140">
        <f>'дод 3'!P87</f>
        <v>434093700</v>
      </c>
      <c r="P49" s="245"/>
    </row>
    <row r="50" spans="1:16" ht="50.25" hidden="1" customHeight="1" x14ac:dyDescent="0.25">
      <c r="A50" s="37"/>
      <c r="B50" s="37"/>
      <c r="C50" s="77" t="s">
        <v>379</v>
      </c>
      <c r="D50" s="140">
        <f>'дод 3'!E88</f>
        <v>0</v>
      </c>
      <c r="E50" s="140">
        <f>'дод 3'!F88</f>
        <v>0</v>
      </c>
      <c r="F50" s="140">
        <f>'дод 3'!G88</f>
        <v>0</v>
      </c>
      <c r="G50" s="140">
        <f>'дод 3'!H88</f>
        <v>0</v>
      </c>
      <c r="H50" s="140">
        <f>'дод 3'!I88</f>
        <v>0</v>
      </c>
      <c r="I50" s="140">
        <f>'дод 3'!J88</f>
        <v>0</v>
      </c>
      <c r="J50" s="140">
        <f>'дод 3'!K88</f>
        <v>0</v>
      </c>
      <c r="K50" s="140">
        <f>'дод 3'!L88</f>
        <v>0</v>
      </c>
      <c r="L50" s="140">
        <f>'дод 3'!M88</f>
        <v>0</v>
      </c>
      <c r="M50" s="140">
        <f>'дод 3'!N88</f>
        <v>0</v>
      </c>
      <c r="N50" s="140">
        <f>'дод 3'!O88</f>
        <v>0</v>
      </c>
      <c r="O50" s="140">
        <f>'дод 3'!P88</f>
        <v>0</v>
      </c>
      <c r="P50" s="245"/>
    </row>
    <row r="51" spans="1:16" ht="63.75" customHeight="1" x14ac:dyDescent="0.25">
      <c r="A51" s="56" t="s">
        <v>457</v>
      </c>
      <c r="B51" s="56" t="s">
        <v>54</v>
      </c>
      <c r="C51" s="57" t="s">
        <v>485</v>
      </c>
      <c r="D51" s="139">
        <f>'дод 3'!E89</f>
        <v>16318700</v>
      </c>
      <c r="E51" s="139">
        <f>'дод 3'!F89</f>
        <v>16318700</v>
      </c>
      <c r="F51" s="139">
        <f>'дод 3'!G89</f>
        <v>13376000</v>
      </c>
      <c r="G51" s="139">
        <f>'дод 3'!H89</f>
        <v>0</v>
      </c>
      <c r="H51" s="139">
        <f>'дод 3'!I89</f>
        <v>0</v>
      </c>
      <c r="I51" s="139">
        <f>'дод 3'!J89</f>
        <v>0</v>
      </c>
      <c r="J51" s="139">
        <f>'дод 3'!K89</f>
        <v>0</v>
      </c>
      <c r="K51" s="139">
        <f>'дод 3'!L89</f>
        <v>0</v>
      </c>
      <c r="L51" s="139">
        <f>'дод 3'!M89</f>
        <v>0</v>
      </c>
      <c r="M51" s="139">
        <f>'дод 3'!N89</f>
        <v>0</v>
      </c>
      <c r="N51" s="139">
        <f>'дод 3'!O89</f>
        <v>0</v>
      </c>
      <c r="O51" s="139">
        <f>'дод 3'!P89</f>
        <v>16318700</v>
      </c>
      <c r="P51" s="245"/>
    </row>
    <row r="52" spans="1:16" ht="31.5" customHeight="1" x14ac:dyDescent="0.25">
      <c r="A52" s="37"/>
      <c r="B52" s="37"/>
      <c r="C52" s="77" t="s">
        <v>384</v>
      </c>
      <c r="D52" s="140">
        <f>'дод 3'!E90</f>
        <v>16318700</v>
      </c>
      <c r="E52" s="140">
        <f>'дод 3'!F90</f>
        <v>16318700</v>
      </c>
      <c r="F52" s="140">
        <f>'дод 3'!G90</f>
        <v>13376000</v>
      </c>
      <c r="G52" s="140">
        <f>'дод 3'!H90</f>
        <v>0</v>
      </c>
      <c r="H52" s="140">
        <f>'дод 3'!I90</f>
        <v>0</v>
      </c>
      <c r="I52" s="140">
        <f>'дод 3'!J90</f>
        <v>0</v>
      </c>
      <c r="J52" s="140">
        <f>'дод 3'!K90</f>
        <v>0</v>
      </c>
      <c r="K52" s="140">
        <f>'дод 3'!L90</f>
        <v>0</v>
      </c>
      <c r="L52" s="140">
        <f>'дод 3'!M90</f>
        <v>0</v>
      </c>
      <c r="M52" s="140">
        <f>'дод 3'!N90</f>
        <v>0</v>
      </c>
      <c r="N52" s="140">
        <f>'дод 3'!O90</f>
        <v>0</v>
      </c>
      <c r="O52" s="140">
        <f>'дод 3'!P90</f>
        <v>16318700</v>
      </c>
      <c r="P52" s="245"/>
    </row>
    <row r="53" spans="1:16" ht="66.75" customHeight="1" x14ac:dyDescent="0.25">
      <c r="A53" s="37">
        <v>1035</v>
      </c>
      <c r="B53" s="37" t="s">
        <v>54</v>
      </c>
      <c r="C53" s="36" t="s">
        <v>551</v>
      </c>
      <c r="D53" s="139">
        <f>'дод 3'!E91</f>
        <v>1301700</v>
      </c>
      <c r="E53" s="139">
        <f>'дод 3'!F91</f>
        <v>1301700</v>
      </c>
      <c r="F53" s="139">
        <f>'дод 3'!G91</f>
        <v>1067000</v>
      </c>
      <c r="G53" s="139">
        <f>'дод 3'!H91</f>
        <v>0</v>
      </c>
      <c r="H53" s="139">
        <f>'дод 3'!I91</f>
        <v>0</v>
      </c>
      <c r="I53" s="139">
        <f>'дод 3'!J91</f>
        <v>0</v>
      </c>
      <c r="J53" s="139">
        <f>'дод 3'!K91</f>
        <v>0</v>
      </c>
      <c r="K53" s="139">
        <f>'дод 3'!L91</f>
        <v>0</v>
      </c>
      <c r="L53" s="139">
        <f>'дод 3'!M91</f>
        <v>0</v>
      </c>
      <c r="M53" s="139">
        <f>'дод 3'!N91</f>
        <v>0</v>
      </c>
      <c r="N53" s="139">
        <f>'дод 3'!O91</f>
        <v>0</v>
      </c>
      <c r="O53" s="139">
        <f>'дод 3'!P91</f>
        <v>1301700</v>
      </c>
      <c r="P53" s="245"/>
    </row>
    <row r="54" spans="1:16" ht="31.5" customHeight="1" x14ac:dyDescent="0.25">
      <c r="A54" s="37"/>
      <c r="B54" s="37"/>
      <c r="C54" s="77" t="s">
        <v>384</v>
      </c>
      <c r="D54" s="140">
        <f>'дод 3'!E92</f>
        <v>1301700</v>
      </c>
      <c r="E54" s="140">
        <f>'дод 3'!F92</f>
        <v>1301700</v>
      </c>
      <c r="F54" s="140">
        <f>'дод 3'!G92</f>
        <v>1067000</v>
      </c>
      <c r="G54" s="140">
        <f>'дод 3'!H92</f>
        <v>0</v>
      </c>
      <c r="H54" s="140">
        <f>'дод 3'!I92</f>
        <v>0</v>
      </c>
      <c r="I54" s="140">
        <f>'дод 3'!J92</f>
        <v>0</v>
      </c>
      <c r="J54" s="140">
        <f>'дод 3'!K92</f>
        <v>0</v>
      </c>
      <c r="K54" s="140">
        <f>'дод 3'!L92</f>
        <v>0</v>
      </c>
      <c r="L54" s="140">
        <f>'дод 3'!M92</f>
        <v>0</v>
      </c>
      <c r="M54" s="140">
        <f>'дод 3'!N92</f>
        <v>0</v>
      </c>
      <c r="N54" s="140">
        <f>'дод 3'!O92</f>
        <v>0</v>
      </c>
      <c r="O54" s="140">
        <f>'дод 3'!P92</f>
        <v>1301700</v>
      </c>
      <c r="P54" s="245"/>
    </row>
    <row r="55" spans="1:16" ht="31.5" hidden="1" customHeight="1" x14ac:dyDescent="0.25">
      <c r="A55" s="37">
        <v>1061</v>
      </c>
      <c r="B55" s="56" t="s">
        <v>50</v>
      </c>
      <c r="C55" s="36" t="s">
        <v>502</v>
      </c>
      <c r="D55" s="139">
        <f>'дод 3'!E93</f>
        <v>0</v>
      </c>
      <c r="E55" s="139">
        <f>'дод 3'!F93</f>
        <v>0</v>
      </c>
      <c r="F55" s="139">
        <f>'дод 3'!G93</f>
        <v>0</v>
      </c>
      <c r="G55" s="139">
        <f>'дод 3'!H93</f>
        <v>0</v>
      </c>
      <c r="H55" s="139">
        <f>'дод 3'!I93</f>
        <v>0</v>
      </c>
      <c r="I55" s="139">
        <f>'дод 3'!J93</f>
        <v>0</v>
      </c>
      <c r="J55" s="139">
        <f>'дод 3'!K93</f>
        <v>0</v>
      </c>
      <c r="K55" s="139">
        <f>'дод 3'!L93</f>
        <v>0</v>
      </c>
      <c r="L55" s="139">
        <f>'дод 3'!M93</f>
        <v>0</v>
      </c>
      <c r="M55" s="139">
        <f>'дод 3'!N93</f>
        <v>0</v>
      </c>
      <c r="N55" s="139">
        <f>'дод 3'!O93</f>
        <v>0</v>
      </c>
      <c r="O55" s="139">
        <f>'дод 3'!P93</f>
        <v>0</v>
      </c>
      <c r="P55" s="245"/>
    </row>
    <row r="56" spans="1:16" ht="47.25" hidden="1" customHeight="1" x14ac:dyDescent="0.25">
      <c r="A56" s="37"/>
      <c r="B56" s="56"/>
      <c r="C56" s="77" t="s">
        <v>512</v>
      </c>
      <c r="D56" s="140">
        <f>'дод 3'!E94</f>
        <v>0</v>
      </c>
      <c r="E56" s="140">
        <f>'дод 3'!F94</f>
        <v>0</v>
      </c>
      <c r="F56" s="140">
        <f>'дод 3'!G94</f>
        <v>0</v>
      </c>
      <c r="G56" s="140">
        <f>'дод 3'!H94</f>
        <v>0</v>
      </c>
      <c r="H56" s="140">
        <f>'дод 3'!I94</f>
        <v>0</v>
      </c>
      <c r="I56" s="140">
        <f>'дод 3'!J94</f>
        <v>0</v>
      </c>
      <c r="J56" s="140">
        <f>'дод 3'!K94</f>
        <v>0</v>
      </c>
      <c r="K56" s="140">
        <f>'дод 3'!L94</f>
        <v>0</v>
      </c>
      <c r="L56" s="140">
        <f>'дод 3'!M94</f>
        <v>0</v>
      </c>
      <c r="M56" s="140">
        <f>'дод 3'!N94</f>
        <v>0</v>
      </c>
      <c r="N56" s="140">
        <f>'дод 3'!O94</f>
        <v>0</v>
      </c>
      <c r="O56" s="140">
        <f>'дод 3'!P94</f>
        <v>0</v>
      </c>
      <c r="P56" s="245"/>
    </row>
    <row r="57" spans="1:16" s="51" customFormat="1" ht="31.5" hidden="1" customHeight="1" x14ac:dyDescent="0.25">
      <c r="A57" s="69"/>
      <c r="B57" s="74"/>
      <c r="C57" s="77" t="s">
        <v>509</v>
      </c>
      <c r="D57" s="140">
        <f>'дод 3'!E95</f>
        <v>0</v>
      </c>
      <c r="E57" s="140">
        <f>'дод 3'!F95</f>
        <v>0</v>
      </c>
      <c r="F57" s="140">
        <f>'дод 3'!G95</f>
        <v>0</v>
      </c>
      <c r="G57" s="140">
        <f>'дод 3'!H95</f>
        <v>0</v>
      </c>
      <c r="H57" s="140">
        <f>'дод 3'!I95</f>
        <v>0</v>
      </c>
      <c r="I57" s="140">
        <f>'дод 3'!J95</f>
        <v>0</v>
      </c>
      <c r="J57" s="140">
        <f>'дод 3'!K95</f>
        <v>0</v>
      </c>
      <c r="K57" s="140">
        <f>'дод 3'!L95</f>
        <v>0</v>
      </c>
      <c r="L57" s="140">
        <f>'дод 3'!M95</f>
        <v>0</v>
      </c>
      <c r="M57" s="140">
        <f>'дод 3'!N95</f>
        <v>0</v>
      </c>
      <c r="N57" s="140">
        <f>'дод 3'!O95</f>
        <v>0</v>
      </c>
      <c r="O57" s="140">
        <f>'дод 3'!P95</f>
        <v>0</v>
      </c>
      <c r="P57" s="245"/>
    </row>
    <row r="58" spans="1:16" s="51" customFormat="1" ht="63" hidden="1" customHeight="1" x14ac:dyDescent="0.25">
      <c r="A58" s="37">
        <v>1062</v>
      </c>
      <c r="B58" s="56" t="s">
        <v>54</v>
      </c>
      <c r="C58" s="57" t="s">
        <v>485</v>
      </c>
      <c r="D58" s="139">
        <f>'дод 3'!E96</f>
        <v>0</v>
      </c>
      <c r="E58" s="139">
        <f>'дод 3'!F96</f>
        <v>0</v>
      </c>
      <c r="F58" s="139">
        <f>'дод 3'!G96</f>
        <v>0</v>
      </c>
      <c r="G58" s="139">
        <f>'дод 3'!H96</f>
        <v>0</v>
      </c>
      <c r="H58" s="139">
        <f>'дод 3'!I96</f>
        <v>0</v>
      </c>
      <c r="I58" s="139">
        <f>'дод 3'!J96</f>
        <v>0</v>
      </c>
      <c r="J58" s="139">
        <f>'дод 3'!K96</f>
        <v>0</v>
      </c>
      <c r="K58" s="139">
        <f>'дод 3'!L96</f>
        <v>0</v>
      </c>
      <c r="L58" s="139">
        <f>'дод 3'!M96</f>
        <v>0</v>
      </c>
      <c r="M58" s="139">
        <f>'дод 3'!N96</f>
        <v>0</v>
      </c>
      <c r="N58" s="139">
        <f>'дод 3'!O96</f>
        <v>0</v>
      </c>
      <c r="O58" s="139">
        <f>'дод 3'!P96</f>
        <v>0</v>
      </c>
      <c r="P58" s="245"/>
    </row>
    <row r="59" spans="1:16" s="51" customFormat="1" ht="31.5" hidden="1" customHeight="1" x14ac:dyDescent="0.25">
      <c r="A59" s="69"/>
      <c r="B59" s="74"/>
      <c r="C59" s="77" t="str">
        <f>'дод 3'!D97</f>
        <v>залишку коштів освітньої субвенції , що утворився на початок бюджетного періоду</v>
      </c>
      <c r="D59" s="140">
        <f>'дод 3'!E97</f>
        <v>0</v>
      </c>
      <c r="E59" s="140">
        <f>'дод 3'!F97</f>
        <v>0</v>
      </c>
      <c r="F59" s="140">
        <f>'дод 3'!G97</f>
        <v>0</v>
      </c>
      <c r="G59" s="140">
        <f>'дод 3'!H97</f>
        <v>0</v>
      </c>
      <c r="H59" s="140">
        <f>'дод 3'!I97</f>
        <v>0</v>
      </c>
      <c r="I59" s="140">
        <f>'дод 3'!J97</f>
        <v>0</v>
      </c>
      <c r="J59" s="140">
        <f>'дод 3'!K97</f>
        <v>0</v>
      </c>
      <c r="K59" s="140">
        <f>'дод 3'!L97</f>
        <v>0</v>
      </c>
      <c r="L59" s="140">
        <f>'дод 3'!M97</f>
        <v>0</v>
      </c>
      <c r="M59" s="140">
        <f>'дод 3'!N97</f>
        <v>0</v>
      </c>
      <c r="N59" s="140">
        <f>'дод 3'!O97</f>
        <v>0</v>
      </c>
      <c r="O59" s="140">
        <f>'дод 3'!P97</f>
        <v>0</v>
      </c>
      <c r="P59" s="245"/>
    </row>
    <row r="60" spans="1:16" s="51" customFormat="1" ht="38.25" customHeight="1" x14ac:dyDescent="0.25">
      <c r="A60" s="56" t="s">
        <v>53</v>
      </c>
      <c r="B60" s="56" t="s">
        <v>56</v>
      </c>
      <c r="C60" s="57" t="s">
        <v>360</v>
      </c>
      <c r="D60" s="139">
        <f>'дод 3'!E98</f>
        <v>42397200</v>
      </c>
      <c r="E60" s="139">
        <f>'дод 3'!F98</f>
        <v>42397200</v>
      </c>
      <c r="F60" s="139">
        <f>'дод 3'!G98</f>
        <v>29446000</v>
      </c>
      <c r="G60" s="139">
        <f>'дод 3'!H98</f>
        <v>5510400</v>
      </c>
      <c r="H60" s="139">
        <f>'дод 3'!I98</f>
        <v>0</v>
      </c>
      <c r="I60" s="139">
        <f>'дод 3'!J98</f>
        <v>0</v>
      </c>
      <c r="J60" s="139">
        <f>'дод 3'!K98</f>
        <v>0</v>
      </c>
      <c r="K60" s="139">
        <f>'дод 3'!L98</f>
        <v>0</v>
      </c>
      <c r="L60" s="139">
        <f>'дод 3'!M98</f>
        <v>0</v>
      </c>
      <c r="M60" s="139">
        <f>'дод 3'!N98</f>
        <v>0</v>
      </c>
      <c r="N60" s="139">
        <f>'дод 3'!O98</f>
        <v>0</v>
      </c>
      <c r="O60" s="139">
        <f>'дод 3'!P98</f>
        <v>42397200</v>
      </c>
      <c r="P60" s="245"/>
    </row>
    <row r="61" spans="1:16" s="51" customFormat="1" ht="27.75" customHeight="1" x14ac:dyDescent="0.25">
      <c r="A61" s="82">
        <v>1080</v>
      </c>
      <c r="B61" s="56" t="s">
        <v>56</v>
      </c>
      <c r="C61" s="57" t="s">
        <v>562</v>
      </c>
      <c r="D61" s="139">
        <f>'дод 3'!E232</f>
        <v>49446300</v>
      </c>
      <c r="E61" s="139">
        <f>'дод 3'!F232</f>
        <v>49446300</v>
      </c>
      <c r="F61" s="139">
        <f>'дод 3'!G232</f>
        <v>38763800</v>
      </c>
      <c r="G61" s="139">
        <f>'дод 3'!H232</f>
        <v>1571100</v>
      </c>
      <c r="H61" s="139">
        <f>'дод 3'!I232</f>
        <v>0</v>
      </c>
      <c r="I61" s="139">
        <f>'дод 3'!J232</f>
        <v>2933090</v>
      </c>
      <c r="J61" s="139">
        <f>'дод 3'!K232</f>
        <v>0</v>
      </c>
      <c r="K61" s="139">
        <f>'дод 3'!L232</f>
        <v>2930890</v>
      </c>
      <c r="L61" s="139">
        <f>'дод 3'!M232</f>
        <v>2397600</v>
      </c>
      <c r="M61" s="139">
        <f>'дод 3'!N232</f>
        <v>0</v>
      </c>
      <c r="N61" s="139">
        <f>'дод 3'!O232</f>
        <v>2200</v>
      </c>
      <c r="O61" s="139">
        <f>'дод 3'!P232</f>
        <v>52379390</v>
      </c>
      <c r="P61" s="245"/>
    </row>
    <row r="62" spans="1:16" s="51" customFormat="1" ht="47.25" x14ac:dyDescent="0.25">
      <c r="A62" s="82">
        <v>1091</v>
      </c>
      <c r="B62" s="56" t="s">
        <v>584</v>
      </c>
      <c r="C62" s="57" t="s">
        <v>585</v>
      </c>
      <c r="D62" s="139">
        <f>'дод 3'!E99</f>
        <v>147991300</v>
      </c>
      <c r="E62" s="139">
        <f>'дод 3'!F99</f>
        <v>147991300</v>
      </c>
      <c r="F62" s="139">
        <f>'дод 3'!G99</f>
        <v>77072200</v>
      </c>
      <c r="G62" s="139">
        <f>'дод 3'!H99</f>
        <v>19337700</v>
      </c>
      <c r="H62" s="139">
        <f>'дод 3'!I99</f>
        <v>0</v>
      </c>
      <c r="I62" s="139">
        <f>'дод 3'!J99</f>
        <v>12026638</v>
      </c>
      <c r="J62" s="139">
        <f>'дод 3'!K99</f>
        <v>0</v>
      </c>
      <c r="K62" s="139">
        <f>'дод 3'!L99</f>
        <v>11878258</v>
      </c>
      <c r="L62" s="139">
        <f>'дод 3'!M99</f>
        <v>3115502</v>
      </c>
      <c r="M62" s="139">
        <f>'дод 3'!N99</f>
        <v>5138695</v>
      </c>
      <c r="N62" s="139">
        <f>'дод 3'!O99</f>
        <v>148380</v>
      </c>
      <c r="O62" s="139">
        <f>'дод 3'!P99</f>
        <v>160017938</v>
      </c>
      <c r="P62" s="245"/>
    </row>
    <row r="63" spans="1:16" s="51" customFormat="1" ht="62.25" customHeight="1" x14ac:dyDescent="0.25">
      <c r="A63" s="82">
        <v>1092</v>
      </c>
      <c r="B63" s="56" t="s">
        <v>584</v>
      </c>
      <c r="C63" s="57" t="s">
        <v>587</v>
      </c>
      <c r="D63" s="139">
        <f>'дод 3'!E100</f>
        <v>22079600</v>
      </c>
      <c r="E63" s="139">
        <f>'дод 3'!F100</f>
        <v>22079600</v>
      </c>
      <c r="F63" s="139">
        <f>'дод 3'!G100</f>
        <v>18098000</v>
      </c>
      <c r="G63" s="139">
        <f>'дод 3'!H100</f>
        <v>0</v>
      </c>
      <c r="H63" s="139">
        <f>'дод 3'!I100</f>
        <v>0</v>
      </c>
      <c r="I63" s="139">
        <f>'дод 3'!J100</f>
        <v>0</v>
      </c>
      <c r="J63" s="139">
        <f>'дод 3'!K100</f>
        <v>0</v>
      </c>
      <c r="K63" s="139">
        <f>'дод 3'!L100</f>
        <v>0</v>
      </c>
      <c r="L63" s="139">
        <f>'дод 3'!M100</f>
        <v>0</v>
      </c>
      <c r="M63" s="139">
        <f>'дод 3'!N100</f>
        <v>0</v>
      </c>
      <c r="N63" s="139">
        <f>'дод 3'!O100</f>
        <v>0</v>
      </c>
      <c r="O63" s="139">
        <f>'дод 3'!P100</f>
        <v>22079600</v>
      </c>
      <c r="P63" s="245"/>
    </row>
    <row r="64" spans="1:16" s="51" customFormat="1" ht="31.5" customHeight="1" x14ac:dyDescent="0.25">
      <c r="A64" s="95"/>
      <c r="B64" s="74"/>
      <c r="C64" s="77" t="s">
        <v>384</v>
      </c>
      <c r="D64" s="140">
        <f>'дод 3'!E101</f>
        <v>22079600</v>
      </c>
      <c r="E64" s="140">
        <f>'дод 3'!F101</f>
        <v>22079600</v>
      </c>
      <c r="F64" s="140">
        <f>'дод 3'!G101</f>
        <v>18098000</v>
      </c>
      <c r="G64" s="140">
        <f>'дод 3'!H101</f>
        <v>0</v>
      </c>
      <c r="H64" s="140">
        <f>'дод 3'!I101</f>
        <v>0</v>
      </c>
      <c r="I64" s="140">
        <f>'дод 3'!J101</f>
        <v>0</v>
      </c>
      <c r="J64" s="140">
        <f>'дод 3'!K101</f>
        <v>0</v>
      </c>
      <c r="K64" s="140">
        <f>'дод 3'!L101</f>
        <v>0</v>
      </c>
      <c r="L64" s="140">
        <f>'дод 3'!M101</f>
        <v>0</v>
      </c>
      <c r="M64" s="140">
        <f>'дод 3'!N101</f>
        <v>0</v>
      </c>
      <c r="N64" s="140">
        <f>'дод 3'!O101</f>
        <v>0</v>
      </c>
      <c r="O64" s="140">
        <f>'дод 3'!P101</f>
        <v>22079600</v>
      </c>
      <c r="P64" s="245"/>
    </row>
    <row r="65" spans="1:16" s="51" customFormat="1" ht="24.75" customHeight="1" x14ac:dyDescent="0.25">
      <c r="A65" s="56" t="s">
        <v>460</v>
      </c>
      <c r="B65" s="56" t="s">
        <v>57</v>
      </c>
      <c r="C65" s="36" t="s">
        <v>488</v>
      </c>
      <c r="D65" s="139">
        <f>'дод 3'!E102</f>
        <v>12697300</v>
      </c>
      <c r="E65" s="139">
        <f>'дод 3'!F102</f>
        <v>12697300</v>
      </c>
      <c r="F65" s="139">
        <f>'дод 3'!G102</f>
        <v>8889800</v>
      </c>
      <c r="G65" s="139">
        <f>'дод 3'!H102</f>
        <v>1168000</v>
      </c>
      <c r="H65" s="139">
        <f>'дод 3'!I102</f>
        <v>0</v>
      </c>
      <c r="I65" s="139">
        <f>'дод 3'!J102</f>
        <v>0</v>
      </c>
      <c r="J65" s="139">
        <f>'дод 3'!K102</f>
        <v>0</v>
      </c>
      <c r="K65" s="139">
        <f>'дод 3'!L102</f>
        <v>0</v>
      </c>
      <c r="L65" s="139">
        <f>'дод 3'!M102</f>
        <v>0</v>
      </c>
      <c r="M65" s="139">
        <f>'дод 3'!N102</f>
        <v>0</v>
      </c>
      <c r="N65" s="139">
        <f>'дод 3'!O102</f>
        <v>0</v>
      </c>
      <c r="O65" s="139">
        <f>'дод 3'!P102</f>
        <v>12697300</v>
      </c>
      <c r="P65" s="245"/>
    </row>
    <row r="66" spans="1:16" ht="24" customHeight="1" x14ac:dyDescent="0.25">
      <c r="A66" s="56" t="s">
        <v>462</v>
      </c>
      <c r="B66" s="56" t="s">
        <v>57</v>
      </c>
      <c r="C66" s="36" t="s">
        <v>278</v>
      </c>
      <c r="D66" s="139">
        <f>'дод 3'!E103</f>
        <v>119000</v>
      </c>
      <c r="E66" s="139">
        <f>'дод 3'!F103</f>
        <v>119000</v>
      </c>
      <c r="F66" s="139">
        <f>'дод 3'!G103</f>
        <v>0</v>
      </c>
      <c r="G66" s="139">
        <f>'дод 3'!H103</f>
        <v>0</v>
      </c>
      <c r="H66" s="139">
        <f>'дод 3'!I103</f>
        <v>0</v>
      </c>
      <c r="I66" s="139">
        <f>'дод 3'!J103</f>
        <v>0</v>
      </c>
      <c r="J66" s="139">
        <f>'дод 3'!K103</f>
        <v>0</v>
      </c>
      <c r="K66" s="139">
        <f>'дод 3'!L103</f>
        <v>0</v>
      </c>
      <c r="L66" s="139">
        <f>'дод 3'!M103</f>
        <v>0</v>
      </c>
      <c r="M66" s="139">
        <f>'дод 3'!N103</f>
        <v>0</v>
      </c>
      <c r="N66" s="139">
        <f>'дод 3'!O103</f>
        <v>0</v>
      </c>
      <c r="O66" s="139">
        <f>'дод 3'!P103</f>
        <v>119000</v>
      </c>
      <c r="P66" s="245"/>
    </row>
    <row r="67" spans="1:16" ht="31.5" x14ac:dyDescent="0.25">
      <c r="A67" s="56" t="s">
        <v>464</v>
      </c>
      <c r="B67" s="56" t="s">
        <v>57</v>
      </c>
      <c r="C67" s="57" t="s">
        <v>465</v>
      </c>
      <c r="D67" s="139">
        <f>'дод 3'!E104</f>
        <v>538100</v>
      </c>
      <c r="E67" s="139">
        <f>'дод 3'!F104</f>
        <v>538100</v>
      </c>
      <c r="F67" s="139">
        <f>'дод 3'!G104</f>
        <v>319800</v>
      </c>
      <c r="G67" s="139">
        <f>'дод 3'!H104</f>
        <v>97100</v>
      </c>
      <c r="H67" s="139">
        <f>'дод 3'!I104</f>
        <v>0</v>
      </c>
      <c r="I67" s="139">
        <f>'дод 3'!J104</f>
        <v>0</v>
      </c>
      <c r="J67" s="139">
        <f>'дод 3'!K104</f>
        <v>0</v>
      </c>
      <c r="K67" s="139">
        <f>'дод 3'!L104</f>
        <v>0</v>
      </c>
      <c r="L67" s="139">
        <f>'дод 3'!M104</f>
        <v>0</v>
      </c>
      <c r="M67" s="139">
        <f>'дод 3'!N104</f>
        <v>0</v>
      </c>
      <c r="N67" s="139">
        <f>'дод 3'!O104</f>
        <v>0</v>
      </c>
      <c r="O67" s="139">
        <f>'дод 3'!P104</f>
        <v>538100</v>
      </c>
      <c r="P67" s="245"/>
    </row>
    <row r="68" spans="1:16" ht="36.75" hidden="1" customHeight="1" x14ac:dyDescent="0.25">
      <c r="A68" s="56" t="s">
        <v>467</v>
      </c>
      <c r="B68" s="56" t="s">
        <v>57</v>
      </c>
      <c r="C68" s="57" t="s">
        <v>489</v>
      </c>
      <c r="D68" s="139">
        <f>'дод 3'!E105</f>
        <v>0</v>
      </c>
      <c r="E68" s="139">
        <f>'дод 3'!F105</f>
        <v>0</v>
      </c>
      <c r="F68" s="139">
        <f>'дод 3'!G105</f>
        <v>0</v>
      </c>
      <c r="G68" s="139">
        <f>'дод 3'!H105</f>
        <v>0</v>
      </c>
      <c r="H68" s="139">
        <f>'дод 3'!I105</f>
        <v>0</v>
      </c>
      <c r="I68" s="139">
        <f>'дод 3'!J105</f>
        <v>0</v>
      </c>
      <c r="J68" s="139">
        <f>'дод 3'!K105</f>
        <v>0</v>
      </c>
      <c r="K68" s="139">
        <f>'дод 3'!L105</f>
        <v>0</v>
      </c>
      <c r="L68" s="139">
        <f>'дод 3'!M105</f>
        <v>0</v>
      </c>
      <c r="M68" s="139">
        <f>'дод 3'!N105</f>
        <v>0</v>
      </c>
      <c r="N68" s="139">
        <f>'дод 3'!O105</f>
        <v>0</v>
      </c>
      <c r="O68" s="139">
        <f>'дод 3'!P105</f>
        <v>0</v>
      </c>
      <c r="P68" s="245"/>
    </row>
    <row r="69" spans="1:16" ht="49.5" hidden="1" customHeight="1" x14ac:dyDescent="0.25">
      <c r="A69" s="37"/>
      <c r="B69" s="37"/>
      <c r="C69" s="77" t="s">
        <v>379</v>
      </c>
      <c r="D69" s="140">
        <f>'дод 3'!E106</f>
        <v>0</v>
      </c>
      <c r="E69" s="140">
        <f>'дод 3'!F106</f>
        <v>0</v>
      </c>
      <c r="F69" s="140">
        <f>'дод 3'!G106</f>
        <v>0</v>
      </c>
      <c r="G69" s="140">
        <f>'дод 3'!H106</f>
        <v>0</v>
      </c>
      <c r="H69" s="140">
        <f>'дод 3'!I106</f>
        <v>0</v>
      </c>
      <c r="I69" s="140">
        <f>'дод 3'!J106</f>
        <v>0</v>
      </c>
      <c r="J69" s="140">
        <f>'дод 3'!K106</f>
        <v>0</v>
      </c>
      <c r="K69" s="140">
        <f>'дод 3'!L106</f>
        <v>0</v>
      </c>
      <c r="L69" s="140">
        <f>'дод 3'!M106</f>
        <v>0</v>
      </c>
      <c r="M69" s="140">
        <f>'дод 3'!N106</f>
        <v>0</v>
      </c>
      <c r="N69" s="140">
        <f>'дод 3'!O106</f>
        <v>0</v>
      </c>
      <c r="O69" s="140">
        <f>'дод 3'!P106</f>
        <v>0</v>
      </c>
      <c r="P69" s="245"/>
    </row>
    <row r="70" spans="1:16" s="51" customFormat="1" ht="31.5" x14ac:dyDescent="0.25">
      <c r="A70" s="56" t="s">
        <v>469</v>
      </c>
      <c r="B70" s="56" t="str">
        <f>'дод 9'!A17</f>
        <v>0160</v>
      </c>
      <c r="C70" s="57" t="s">
        <v>470</v>
      </c>
      <c r="D70" s="139">
        <f>'дод 3'!E107</f>
        <v>2913000</v>
      </c>
      <c r="E70" s="139">
        <f>'дод 3'!F107</f>
        <v>2913000</v>
      </c>
      <c r="F70" s="139">
        <f>'дод 3'!G107</f>
        <v>1999300</v>
      </c>
      <c r="G70" s="139">
        <f>'дод 3'!H107</f>
        <v>312200</v>
      </c>
      <c r="H70" s="139">
        <f>'дод 3'!I107</f>
        <v>0</v>
      </c>
      <c r="I70" s="139">
        <f>'дод 3'!J107</f>
        <v>0</v>
      </c>
      <c r="J70" s="139">
        <f>'дод 3'!K107</f>
        <v>0</v>
      </c>
      <c r="K70" s="139">
        <f>'дод 3'!L107</f>
        <v>0</v>
      </c>
      <c r="L70" s="139">
        <f>'дод 3'!M107</f>
        <v>0</v>
      </c>
      <c r="M70" s="139">
        <f>'дод 3'!N107</f>
        <v>0</v>
      </c>
      <c r="N70" s="139">
        <f>'дод 3'!O107</f>
        <v>0</v>
      </c>
      <c r="O70" s="139">
        <f>'дод 3'!P107</f>
        <v>2913000</v>
      </c>
      <c r="P70" s="245"/>
    </row>
    <row r="71" spans="1:16" s="51" customFormat="1" ht="66" hidden="1" customHeight="1" x14ac:dyDescent="0.25">
      <c r="A71" s="56" t="s">
        <v>533</v>
      </c>
      <c r="B71" s="56" t="s">
        <v>57</v>
      </c>
      <c r="C71" s="57" t="s">
        <v>536</v>
      </c>
      <c r="D71" s="139">
        <f>'дод 3'!E108</f>
        <v>0</v>
      </c>
      <c r="E71" s="139">
        <f>'дод 3'!F108</f>
        <v>0</v>
      </c>
      <c r="F71" s="139">
        <f>'дод 3'!G108</f>
        <v>0</v>
      </c>
      <c r="G71" s="139">
        <f>'дод 3'!H108</f>
        <v>0</v>
      </c>
      <c r="H71" s="139">
        <f>'дод 3'!I108</f>
        <v>0</v>
      </c>
      <c r="I71" s="139">
        <f>'дод 3'!J108</f>
        <v>0</v>
      </c>
      <c r="J71" s="139">
        <f>'дод 3'!K108</f>
        <v>0</v>
      </c>
      <c r="K71" s="139">
        <f>'дод 3'!L108</f>
        <v>0</v>
      </c>
      <c r="L71" s="139">
        <f>'дод 3'!M108</f>
        <v>0</v>
      </c>
      <c r="M71" s="139">
        <f>'дод 3'!N108</f>
        <v>0</v>
      </c>
      <c r="N71" s="139">
        <f>'дод 3'!O108</f>
        <v>0</v>
      </c>
      <c r="O71" s="139">
        <f>'дод 3'!P108</f>
        <v>0</v>
      </c>
      <c r="P71" s="245"/>
    </row>
    <row r="72" spans="1:16" s="51" customFormat="1" ht="65.25" hidden="1" customHeight="1" x14ac:dyDescent="0.25">
      <c r="A72" s="56" t="s">
        <v>525</v>
      </c>
      <c r="B72" s="56" t="s">
        <v>57</v>
      </c>
      <c r="C72" s="57" t="s">
        <v>559</v>
      </c>
      <c r="D72" s="122">
        <f>'дод 3'!E109</f>
        <v>0</v>
      </c>
      <c r="E72" s="122">
        <f>'дод 3'!F109</f>
        <v>0</v>
      </c>
      <c r="F72" s="122">
        <f>'дод 3'!G109</f>
        <v>0</v>
      </c>
      <c r="G72" s="122">
        <f>'дод 3'!H109</f>
        <v>0</v>
      </c>
      <c r="H72" s="122">
        <f>'дод 3'!I109</f>
        <v>0</v>
      </c>
      <c r="I72" s="122">
        <f>'дод 3'!J109</f>
        <v>0</v>
      </c>
      <c r="J72" s="122">
        <f>'дод 3'!K109</f>
        <v>0</v>
      </c>
      <c r="K72" s="122">
        <f>'дод 3'!L109</f>
        <v>0</v>
      </c>
      <c r="L72" s="122">
        <f>'дод 3'!M109</f>
        <v>0</v>
      </c>
      <c r="M72" s="122">
        <f>'дод 3'!N109</f>
        <v>0</v>
      </c>
      <c r="N72" s="122">
        <f>'дод 3'!O109</f>
        <v>0</v>
      </c>
      <c r="O72" s="122">
        <f>'дод 3'!P109</f>
        <v>0</v>
      </c>
      <c r="P72" s="245"/>
    </row>
    <row r="73" spans="1:16" s="51" customFormat="1" ht="47.25" hidden="1" customHeight="1" x14ac:dyDescent="0.25">
      <c r="A73" s="74"/>
      <c r="B73" s="74"/>
      <c r="C73" s="77" t="s">
        <v>553</v>
      </c>
      <c r="D73" s="123">
        <f>'дод 3'!E110</f>
        <v>0</v>
      </c>
      <c r="E73" s="123">
        <f>'дод 3'!F110</f>
        <v>0</v>
      </c>
      <c r="F73" s="123">
        <f>'дод 3'!G110</f>
        <v>0</v>
      </c>
      <c r="G73" s="123">
        <f>'дод 3'!H110</f>
        <v>0</v>
      </c>
      <c r="H73" s="123">
        <f>'дод 3'!I110</f>
        <v>0</v>
      </c>
      <c r="I73" s="123">
        <f>'дод 3'!J110</f>
        <v>0</v>
      </c>
      <c r="J73" s="123">
        <f>'дод 3'!K110</f>
        <v>0</v>
      </c>
      <c r="K73" s="123">
        <f>'дод 3'!L110</f>
        <v>0</v>
      </c>
      <c r="L73" s="123">
        <f>'дод 3'!M110</f>
        <v>0</v>
      </c>
      <c r="M73" s="123">
        <f>'дод 3'!N110</f>
        <v>0</v>
      </c>
      <c r="N73" s="123">
        <f>'дод 3'!O110</f>
        <v>0</v>
      </c>
      <c r="O73" s="123">
        <f>'дод 3'!P110</f>
        <v>0</v>
      </c>
      <c r="P73" s="245"/>
    </row>
    <row r="74" spans="1:16" s="51" customFormat="1" ht="63" hidden="1" customHeight="1" x14ac:dyDescent="0.25">
      <c r="A74" s="56" t="s">
        <v>535</v>
      </c>
      <c r="B74" s="56" t="s">
        <v>57</v>
      </c>
      <c r="C74" s="57" t="s">
        <v>572</v>
      </c>
      <c r="D74" s="122">
        <f>'дод 3'!E111</f>
        <v>0</v>
      </c>
      <c r="E74" s="122">
        <f>'дод 3'!F111</f>
        <v>0</v>
      </c>
      <c r="F74" s="122">
        <f>'дод 3'!G111</f>
        <v>0</v>
      </c>
      <c r="G74" s="122">
        <f>'дод 3'!H111</f>
        <v>0</v>
      </c>
      <c r="H74" s="122">
        <f>'дод 3'!I111</f>
        <v>0</v>
      </c>
      <c r="I74" s="122">
        <f>'дод 3'!J111</f>
        <v>0</v>
      </c>
      <c r="J74" s="122">
        <f>'дод 3'!K111</f>
        <v>0</v>
      </c>
      <c r="K74" s="122">
        <f>'дод 3'!L111</f>
        <v>0</v>
      </c>
      <c r="L74" s="122">
        <f>'дод 3'!M111</f>
        <v>0</v>
      </c>
      <c r="M74" s="122">
        <f>'дод 3'!N111</f>
        <v>0</v>
      </c>
      <c r="N74" s="122">
        <f>'дод 3'!O111</f>
        <v>0</v>
      </c>
      <c r="O74" s="122">
        <f>'дод 3'!P111</f>
        <v>0</v>
      </c>
      <c r="P74" s="245"/>
    </row>
    <row r="75" spans="1:16" s="51" customFormat="1" ht="15.75" hidden="1" customHeight="1" x14ac:dyDescent="0.25">
      <c r="A75" s="74"/>
      <c r="B75" s="74"/>
      <c r="C75" s="77" t="s">
        <v>389</v>
      </c>
      <c r="D75" s="123">
        <f>'дод 3'!E112</f>
        <v>0</v>
      </c>
      <c r="E75" s="123">
        <f>'дод 3'!F112</f>
        <v>0</v>
      </c>
      <c r="F75" s="123">
        <f>'дод 3'!G112</f>
        <v>0</v>
      </c>
      <c r="G75" s="123">
        <f>'дод 3'!H112</f>
        <v>0</v>
      </c>
      <c r="H75" s="123">
        <f>'дод 3'!I112</f>
        <v>0</v>
      </c>
      <c r="I75" s="123">
        <f>'дод 3'!J112</f>
        <v>0</v>
      </c>
      <c r="J75" s="123">
        <f>'дод 3'!K112</f>
        <v>0</v>
      </c>
      <c r="K75" s="123">
        <f>'дод 3'!L112</f>
        <v>0</v>
      </c>
      <c r="L75" s="123">
        <f>'дод 3'!M112</f>
        <v>0</v>
      </c>
      <c r="M75" s="123">
        <f>'дод 3'!N112</f>
        <v>0</v>
      </c>
      <c r="N75" s="123">
        <f>'дод 3'!O112</f>
        <v>0</v>
      </c>
      <c r="O75" s="123">
        <f>'дод 3'!P112</f>
        <v>0</v>
      </c>
      <c r="P75" s="245"/>
    </row>
    <row r="76" spans="1:16" s="51" customFormat="1" ht="78.75" hidden="1" customHeight="1" x14ac:dyDescent="0.25">
      <c r="A76" s="56" t="s">
        <v>526</v>
      </c>
      <c r="B76" s="56" t="s">
        <v>57</v>
      </c>
      <c r="C76" s="57" t="s">
        <v>554</v>
      </c>
      <c r="D76" s="139">
        <f>'дод 3'!E113</f>
        <v>0</v>
      </c>
      <c r="E76" s="139">
        <f>'дод 3'!F113</f>
        <v>0</v>
      </c>
      <c r="F76" s="139">
        <f>'дод 3'!G113</f>
        <v>0</v>
      </c>
      <c r="G76" s="139">
        <f>'дод 3'!H113</f>
        <v>0</v>
      </c>
      <c r="H76" s="139">
        <f>'дод 3'!I113</f>
        <v>0</v>
      </c>
      <c r="I76" s="139">
        <f>'дод 3'!J113</f>
        <v>0</v>
      </c>
      <c r="J76" s="139">
        <f>'дод 3'!K113</f>
        <v>0</v>
      </c>
      <c r="K76" s="139">
        <f>'дод 3'!L113</f>
        <v>0</v>
      </c>
      <c r="L76" s="139">
        <f>'дод 3'!M113</f>
        <v>0</v>
      </c>
      <c r="M76" s="139">
        <f>'дод 3'!N113</f>
        <v>0</v>
      </c>
      <c r="N76" s="139">
        <f>'дод 3'!O113</f>
        <v>0</v>
      </c>
      <c r="O76" s="139">
        <f>'дод 3'!P113</f>
        <v>0</v>
      </c>
      <c r="P76" s="245"/>
    </row>
    <row r="77" spans="1:16" s="51" customFormat="1" ht="68.25" hidden="1" customHeight="1" x14ac:dyDescent="0.25">
      <c r="A77" s="74"/>
      <c r="B77" s="74"/>
      <c r="C77" s="77" t="s">
        <v>527</v>
      </c>
      <c r="D77" s="140">
        <f>'дод 3'!E114</f>
        <v>0</v>
      </c>
      <c r="E77" s="140">
        <f>'дод 3'!F114</f>
        <v>0</v>
      </c>
      <c r="F77" s="140">
        <f>'дод 3'!G114</f>
        <v>0</v>
      </c>
      <c r="G77" s="140">
        <f>'дод 3'!H114</f>
        <v>0</v>
      </c>
      <c r="H77" s="140">
        <f>'дод 3'!I114</f>
        <v>0</v>
      </c>
      <c r="I77" s="140">
        <f>'дод 3'!J114</f>
        <v>0</v>
      </c>
      <c r="J77" s="140">
        <f>'дод 3'!K114</f>
        <v>0</v>
      </c>
      <c r="K77" s="140">
        <f>'дод 3'!L114</f>
        <v>0</v>
      </c>
      <c r="L77" s="140">
        <f>'дод 3'!M114</f>
        <v>0</v>
      </c>
      <c r="M77" s="140">
        <f>'дод 3'!N114</f>
        <v>0</v>
      </c>
      <c r="N77" s="140">
        <f>'дод 3'!O114</f>
        <v>0</v>
      </c>
      <c r="O77" s="140">
        <f>'дод 3'!P114</f>
        <v>0</v>
      </c>
      <c r="P77" s="245"/>
    </row>
    <row r="78" spans="1:16" s="51" customFormat="1" ht="63" hidden="1" customHeight="1" x14ac:dyDescent="0.25">
      <c r="A78" s="56" t="s">
        <v>472</v>
      </c>
      <c r="B78" s="56" t="s">
        <v>57</v>
      </c>
      <c r="C78" s="83" t="s">
        <v>490</v>
      </c>
      <c r="D78" s="139">
        <f>'дод 3'!E115</f>
        <v>0</v>
      </c>
      <c r="E78" s="139">
        <f>'дод 3'!F115</f>
        <v>0</v>
      </c>
      <c r="F78" s="139">
        <f>'дод 3'!G115</f>
        <v>0</v>
      </c>
      <c r="G78" s="139">
        <f>'дод 3'!H115</f>
        <v>0</v>
      </c>
      <c r="H78" s="139">
        <f>'дод 3'!I115</f>
        <v>0</v>
      </c>
      <c r="I78" s="139">
        <f>'дод 3'!J115</f>
        <v>0</v>
      </c>
      <c r="J78" s="139">
        <f>'дод 3'!K115</f>
        <v>0</v>
      </c>
      <c r="K78" s="139">
        <f>'дод 3'!L115</f>
        <v>0</v>
      </c>
      <c r="L78" s="139">
        <f>'дод 3'!M115</f>
        <v>0</v>
      </c>
      <c r="M78" s="139">
        <f>'дод 3'!N115</f>
        <v>0</v>
      </c>
      <c r="N78" s="139">
        <f>'дод 3'!O115</f>
        <v>0</v>
      </c>
      <c r="O78" s="139">
        <f>'дод 3'!P115</f>
        <v>0</v>
      </c>
      <c r="P78" s="245"/>
    </row>
    <row r="79" spans="1:16" s="51" customFormat="1" ht="65.25" hidden="1" customHeight="1" x14ac:dyDescent="0.25">
      <c r="A79" s="56"/>
      <c r="B79" s="56"/>
      <c r="C79" s="77" t="s">
        <v>378</v>
      </c>
      <c r="D79" s="140">
        <f>'дод 3'!E116</f>
        <v>0</v>
      </c>
      <c r="E79" s="140">
        <f>'дод 3'!F116</f>
        <v>0</v>
      </c>
      <c r="F79" s="140">
        <f>'дод 3'!G116</f>
        <v>0</v>
      </c>
      <c r="G79" s="140">
        <f>'дод 3'!H116</f>
        <v>0</v>
      </c>
      <c r="H79" s="140">
        <f>'дод 3'!I116</f>
        <v>0</v>
      </c>
      <c r="I79" s="140">
        <f>'дод 3'!J116</f>
        <v>0</v>
      </c>
      <c r="J79" s="140">
        <f>'дод 3'!K116</f>
        <v>0</v>
      </c>
      <c r="K79" s="140">
        <f>'дод 3'!L116</f>
        <v>0</v>
      </c>
      <c r="L79" s="140">
        <f>'дод 3'!M116</f>
        <v>0</v>
      </c>
      <c r="M79" s="140">
        <f>'дод 3'!N116</f>
        <v>0</v>
      </c>
      <c r="N79" s="140">
        <f>'дод 3'!O116</f>
        <v>0</v>
      </c>
      <c r="O79" s="140">
        <f>'дод 3'!P116</f>
        <v>0</v>
      </c>
      <c r="P79" s="245"/>
    </row>
    <row r="80" spans="1:16" s="51" customFormat="1" ht="63" hidden="1" customHeight="1" x14ac:dyDescent="0.25">
      <c r="A80" s="56" t="s">
        <v>496</v>
      </c>
      <c r="B80" s="56" t="s">
        <v>57</v>
      </c>
      <c r="C80" s="36" t="s">
        <v>494</v>
      </c>
      <c r="D80" s="139">
        <f>'дод 3'!E117</f>
        <v>0</v>
      </c>
      <c r="E80" s="139">
        <f>'дод 3'!F117</f>
        <v>0</v>
      </c>
      <c r="F80" s="139">
        <f>'дод 3'!G117</f>
        <v>0</v>
      </c>
      <c r="G80" s="139">
        <f>'дод 3'!H117</f>
        <v>0</v>
      </c>
      <c r="H80" s="139">
        <f>'дод 3'!I117</f>
        <v>0</v>
      </c>
      <c r="I80" s="139">
        <f>'дод 3'!J117</f>
        <v>0</v>
      </c>
      <c r="J80" s="139">
        <f>'дод 3'!K117</f>
        <v>0</v>
      </c>
      <c r="K80" s="139">
        <f>'дод 3'!L117</f>
        <v>0</v>
      </c>
      <c r="L80" s="139">
        <f>'дод 3'!M117</f>
        <v>0</v>
      </c>
      <c r="M80" s="139">
        <f>'дод 3'!N117</f>
        <v>0</v>
      </c>
      <c r="N80" s="139">
        <f>'дод 3'!O117</f>
        <v>0</v>
      </c>
      <c r="O80" s="139">
        <f>'дод 3'!P117</f>
        <v>0</v>
      </c>
      <c r="P80" s="245"/>
    </row>
    <row r="81" spans="1:16" s="51" customFormat="1" ht="63" hidden="1" customHeight="1" x14ac:dyDescent="0.25">
      <c r="A81" s="56"/>
      <c r="B81" s="56"/>
      <c r="C81" s="77" t="s">
        <v>495</v>
      </c>
      <c r="D81" s="140">
        <f>'дод 3'!E118</f>
        <v>0</v>
      </c>
      <c r="E81" s="140">
        <f>'дод 3'!F118</f>
        <v>0</v>
      </c>
      <c r="F81" s="140">
        <f>'дод 3'!G118</f>
        <v>0</v>
      </c>
      <c r="G81" s="140">
        <f>'дод 3'!H118</f>
        <v>0</v>
      </c>
      <c r="H81" s="140">
        <f>'дод 3'!I118</f>
        <v>0</v>
      </c>
      <c r="I81" s="140">
        <f>'дод 3'!J118</f>
        <v>0</v>
      </c>
      <c r="J81" s="140">
        <f>'дод 3'!K118</f>
        <v>0</v>
      </c>
      <c r="K81" s="140">
        <f>'дод 3'!L118</f>
        <v>0</v>
      </c>
      <c r="L81" s="140">
        <f>'дод 3'!M118</f>
        <v>0</v>
      </c>
      <c r="M81" s="140">
        <f>'дод 3'!N118</f>
        <v>0</v>
      </c>
      <c r="N81" s="140">
        <f>'дод 3'!O118</f>
        <v>0</v>
      </c>
      <c r="O81" s="140">
        <f>'дод 3'!P118</f>
        <v>0</v>
      </c>
      <c r="P81" s="245"/>
    </row>
    <row r="82" spans="1:16" s="49" customFormat="1" ht="19.5" customHeight="1" x14ac:dyDescent="0.25">
      <c r="A82" s="38" t="s">
        <v>58</v>
      </c>
      <c r="B82" s="39"/>
      <c r="C82" s="9" t="s">
        <v>687</v>
      </c>
      <c r="D82" s="47">
        <f>D89+D95+D98+D100+D102+D105+D106+D93+D97</f>
        <v>115559500</v>
      </c>
      <c r="E82" s="47">
        <f t="shared" ref="E82:O82" si="13">E89+E95+E98+E100+E102+E105+E106+E93+E97</f>
        <v>115559500</v>
      </c>
      <c r="F82" s="47">
        <f t="shared" si="13"/>
        <v>2621900</v>
      </c>
      <c r="G82" s="47">
        <f t="shared" si="13"/>
        <v>139600</v>
      </c>
      <c r="H82" s="47">
        <f t="shared" si="13"/>
        <v>0</v>
      </c>
      <c r="I82" s="47">
        <f t="shared" si="13"/>
        <v>112000000</v>
      </c>
      <c r="J82" s="47">
        <f t="shared" si="13"/>
        <v>112000000</v>
      </c>
      <c r="K82" s="47">
        <f t="shared" si="13"/>
        <v>0</v>
      </c>
      <c r="L82" s="47">
        <f t="shared" si="13"/>
        <v>0</v>
      </c>
      <c r="M82" s="47">
        <f t="shared" si="13"/>
        <v>0</v>
      </c>
      <c r="N82" s="47">
        <f t="shared" si="13"/>
        <v>112000000</v>
      </c>
      <c r="O82" s="47">
        <f t="shared" si="13"/>
        <v>227559500</v>
      </c>
      <c r="P82" s="245"/>
    </row>
    <row r="83" spans="1:16" s="50" customFormat="1" ht="31.5" hidden="1" customHeight="1" x14ac:dyDescent="0.25">
      <c r="A83" s="63"/>
      <c r="B83" s="66"/>
      <c r="C83" s="67" t="s">
        <v>385</v>
      </c>
      <c r="D83" s="141">
        <f>D90+D96+D99</f>
        <v>0</v>
      </c>
      <c r="E83" s="141">
        <f t="shared" ref="E83:O83" si="14">E90+E96+E99</f>
        <v>0</v>
      </c>
      <c r="F83" s="141">
        <f t="shared" si="14"/>
        <v>0</v>
      </c>
      <c r="G83" s="141">
        <f t="shared" si="14"/>
        <v>0</v>
      </c>
      <c r="H83" s="141">
        <f t="shared" si="14"/>
        <v>0</v>
      </c>
      <c r="I83" s="141">
        <f t="shared" si="14"/>
        <v>0</v>
      </c>
      <c r="J83" s="141">
        <f t="shared" si="14"/>
        <v>0</v>
      </c>
      <c r="K83" s="141">
        <f t="shared" si="14"/>
        <v>0</v>
      </c>
      <c r="L83" s="141">
        <f t="shared" si="14"/>
        <v>0</v>
      </c>
      <c r="M83" s="141">
        <f t="shared" si="14"/>
        <v>0</v>
      </c>
      <c r="N83" s="141">
        <f t="shared" si="14"/>
        <v>0</v>
      </c>
      <c r="O83" s="141">
        <f t="shared" si="14"/>
        <v>0</v>
      </c>
      <c r="P83" s="245"/>
    </row>
    <row r="84" spans="1:16" s="50" customFormat="1" ht="47.25" hidden="1" customHeight="1" x14ac:dyDescent="0.25">
      <c r="A84" s="63"/>
      <c r="B84" s="66"/>
      <c r="C84" s="67" t="s">
        <v>386</v>
      </c>
      <c r="D84" s="141">
        <f>D91+D103</f>
        <v>0</v>
      </c>
      <c r="E84" s="141">
        <f t="shared" ref="E84:O84" si="15">E91+E103</f>
        <v>0</v>
      </c>
      <c r="F84" s="141">
        <f t="shared" si="15"/>
        <v>0</v>
      </c>
      <c r="G84" s="141">
        <f t="shared" si="15"/>
        <v>0</v>
      </c>
      <c r="H84" s="141">
        <f t="shared" si="15"/>
        <v>0</v>
      </c>
      <c r="I84" s="141">
        <f t="shared" si="15"/>
        <v>0</v>
      </c>
      <c r="J84" s="141">
        <f t="shared" si="15"/>
        <v>0</v>
      </c>
      <c r="K84" s="141">
        <f t="shared" si="15"/>
        <v>0</v>
      </c>
      <c r="L84" s="141">
        <f t="shared" si="15"/>
        <v>0</v>
      </c>
      <c r="M84" s="141">
        <f t="shared" si="15"/>
        <v>0</v>
      </c>
      <c r="N84" s="141">
        <f t="shared" si="15"/>
        <v>0</v>
      </c>
      <c r="O84" s="141">
        <f t="shared" si="15"/>
        <v>0</v>
      </c>
      <c r="P84" s="245"/>
    </row>
    <row r="85" spans="1:16" s="50" customFormat="1" ht="66.75" hidden="1" customHeight="1" x14ac:dyDescent="0.25">
      <c r="A85" s="63"/>
      <c r="B85" s="66"/>
      <c r="C85" s="67" t="s">
        <v>387</v>
      </c>
      <c r="D85" s="141">
        <f>D101+D104</f>
        <v>0</v>
      </c>
      <c r="E85" s="141">
        <f t="shared" ref="E85:O85" si="16">E101+E104</f>
        <v>0</v>
      </c>
      <c r="F85" s="141">
        <f t="shared" si="16"/>
        <v>0</v>
      </c>
      <c r="G85" s="141">
        <f t="shared" si="16"/>
        <v>0</v>
      </c>
      <c r="H85" s="141">
        <f t="shared" si="16"/>
        <v>0</v>
      </c>
      <c r="I85" s="141">
        <f t="shared" si="16"/>
        <v>0</v>
      </c>
      <c r="J85" s="141">
        <f t="shared" si="16"/>
        <v>0</v>
      </c>
      <c r="K85" s="141">
        <f t="shared" si="16"/>
        <v>0</v>
      </c>
      <c r="L85" s="141">
        <f t="shared" si="16"/>
        <v>0</v>
      </c>
      <c r="M85" s="141">
        <f t="shared" si="16"/>
        <v>0</v>
      </c>
      <c r="N85" s="141">
        <f t="shared" si="16"/>
        <v>0</v>
      </c>
      <c r="O85" s="141">
        <f t="shared" si="16"/>
        <v>0</v>
      </c>
      <c r="P85" s="245"/>
    </row>
    <row r="86" spans="1:16" s="50" customFormat="1" ht="15.75" hidden="1" customHeight="1" x14ac:dyDescent="0.25">
      <c r="A86" s="63"/>
      <c r="B86" s="66"/>
      <c r="C86" s="67" t="s">
        <v>388</v>
      </c>
      <c r="D86" s="141">
        <f>D92</f>
        <v>0</v>
      </c>
      <c r="E86" s="141">
        <f t="shared" ref="E86:O86" si="17">E92</f>
        <v>0</v>
      </c>
      <c r="F86" s="141">
        <f t="shared" si="17"/>
        <v>0</v>
      </c>
      <c r="G86" s="141">
        <f t="shared" si="17"/>
        <v>0</v>
      </c>
      <c r="H86" s="141">
        <f t="shared" si="17"/>
        <v>0</v>
      </c>
      <c r="I86" s="141">
        <f t="shared" si="17"/>
        <v>0</v>
      </c>
      <c r="J86" s="141">
        <f t="shared" si="17"/>
        <v>0</v>
      </c>
      <c r="K86" s="141">
        <f t="shared" si="17"/>
        <v>0</v>
      </c>
      <c r="L86" s="141">
        <f t="shared" si="17"/>
        <v>0</v>
      </c>
      <c r="M86" s="141">
        <f t="shared" si="17"/>
        <v>0</v>
      </c>
      <c r="N86" s="141">
        <f t="shared" si="17"/>
        <v>0</v>
      </c>
      <c r="O86" s="141">
        <f t="shared" si="17"/>
        <v>0</v>
      </c>
      <c r="P86" s="245"/>
    </row>
    <row r="87" spans="1:16" s="50" customFormat="1" ht="15.75" hidden="1" customHeight="1" x14ac:dyDescent="0.25">
      <c r="A87" s="63"/>
      <c r="B87" s="66"/>
      <c r="C87" s="151" t="str">
        <f>'дод 3'!D144</f>
        <v>місцевого запозичення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245"/>
    </row>
    <row r="88" spans="1:16" s="50" customFormat="1" ht="94.5" hidden="1" customHeight="1" x14ac:dyDescent="0.25">
      <c r="A88" s="63"/>
      <c r="B88" s="66"/>
      <c r="C88" s="153" t="s">
        <v>618</v>
      </c>
      <c r="D88" s="141">
        <f>D94</f>
        <v>0</v>
      </c>
      <c r="E88" s="141">
        <f t="shared" ref="E88:O88" si="18">E94</f>
        <v>0</v>
      </c>
      <c r="F88" s="141">
        <f t="shared" si="18"/>
        <v>0</v>
      </c>
      <c r="G88" s="141">
        <f t="shared" si="18"/>
        <v>0</v>
      </c>
      <c r="H88" s="141">
        <f t="shared" si="18"/>
        <v>0</v>
      </c>
      <c r="I88" s="141">
        <f t="shared" si="18"/>
        <v>0</v>
      </c>
      <c r="J88" s="141">
        <f t="shared" si="18"/>
        <v>0</v>
      </c>
      <c r="K88" s="141">
        <f t="shared" si="18"/>
        <v>0</v>
      </c>
      <c r="L88" s="141">
        <f t="shared" si="18"/>
        <v>0</v>
      </c>
      <c r="M88" s="141">
        <f t="shared" si="18"/>
        <v>0</v>
      </c>
      <c r="N88" s="141">
        <f t="shared" si="18"/>
        <v>0</v>
      </c>
      <c r="O88" s="141">
        <f t="shared" si="18"/>
        <v>0</v>
      </c>
      <c r="P88" s="245"/>
    </row>
    <row r="89" spans="1:16" ht="33" customHeight="1" x14ac:dyDescent="0.25">
      <c r="A89" s="37" t="s">
        <v>59</v>
      </c>
      <c r="B89" s="37" t="s">
        <v>60</v>
      </c>
      <c r="C89" s="6" t="s">
        <v>573</v>
      </c>
      <c r="D89" s="139">
        <f>'дод 3'!E147+'дод 3'!E306</f>
        <v>65630900</v>
      </c>
      <c r="E89" s="139">
        <f>'дод 3'!F147+'дод 3'!F306</f>
        <v>65630900</v>
      </c>
      <c r="F89" s="139">
        <f>'дод 3'!G147+'дод 3'!G306</f>
        <v>0</v>
      </c>
      <c r="G89" s="139">
        <f>'дод 3'!H147+'дод 3'!H306</f>
        <v>0</v>
      </c>
      <c r="H89" s="139">
        <f>'дод 3'!I147+'дод 3'!I306</f>
        <v>0</v>
      </c>
      <c r="I89" s="139">
        <f>'дод 3'!J147+'дод 3'!J306</f>
        <v>32000000</v>
      </c>
      <c r="J89" s="139">
        <f>'дод 3'!K147+'дод 3'!K306</f>
        <v>32000000</v>
      </c>
      <c r="K89" s="139">
        <f>'дод 3'!L147+'дод 3'!L306</f>
        <v>0</v>
      </c>
      <c r="L89" s="139">
        <f>'дод 3'!M147+'дод 3'!M306</f>
        <v>0</v>
      </c>
      <c r="M89" s="139">
        <f>'дод 3'!N147+'дод 3'!N306</f>
        <v>0</v>
      </c>
      <c r="N89" s="139">
        <f>'дод 3'!O147+'дод 3'!O306</f>
        <v>32000000</v>
      </c>
      <c r="O89" s="139">
        <f>'дод 3'!P147+'дод 3'!P306</f>
        <v>97630900</v>
      </c>
      <c r="P89" s="245"/>
    </row>
    <row r="90" spans="1:16" s="51" customFormat="1" ht="31.5" hidden="1" customHeight="1" x14ac:dyDescent="0.25">
      <c r="A90" s="69"/>
      <c r="B90" s="69"/>
      <c r="C90" s="70" t="s">
        <v>385</v>
      </c>
      <c r="D90" s="140">
        <f>'дод 3'!E148</f>
        <v>0</v>
      </c>
      <c r="E90" s="140">
        <f>'дод 3'!F148</f>
        <v>0</v>
      </c>
      <c r="F90" s="140">
        <f>'дод 3'!G148</f>
        <v>0</v>
      </c>
      <c r="G90" s="140">
        <f>'дод 3'!H148</f>
        <v>0</v>
      </c>
      <c r="H90" s="140">
        <f>'дод 3'!I148</f>
        <v>0</v>
      </c>
      <c r="I90" s="140">
        <f>'дод 3'!J148</f>
        <v>0</v>
      </c>
      <c r="J90" s="140">
        <f>'дод 3'!K148</f>
        <v>0</v>
      </c>
      <c r="K90" s="140">
        <f>'дод 3'!L148</f>
        <v>0</v>
      </c>
      <c r="L90" s="140">
        <f>'дод 3'!M148</f>
        <v>0</v>
      </c>
      <c r="M90" s="140">
        <f>'дод 3'!N148</f>
        <v>0</v>
      </c>
      <c r="N90" s="140">
        <f>'дод 3'!O148</f>
        <v>0</v>
      </c>
      <c r="O90" s="140">
        <f>'дод 3'!P148</f>
        <v>0</v>
      </c>
      <c r="P90" s="245"/>
    </row>
    <row r="91" spans="1:16" s="51" customFormat="1" ht="47.25" hidden="1" customHeight="1" x14ac:dyDescent="0.25">
      <c r="A91" s="69"/>
      <c r="B91" s="69"/>
      <c r="C91" s="70" t="s">
        <v>386</v>
      </c>
      <c r="D91" s="140">
        <f>'дод 3'!E149</f>
        <v>0</v>
      </c>
      <c r="E91" s="140">
        <f>'дод 3'!F149</f>
        <v>0</v>
      </c>
      <c r="F91" s="140">
        <f>'дод 3'!G149</f>
        <v>0</v>
      </c>
      <c r="G91" s="140">
        <f>'дод 3'!H149</f>
        <v>0</v>
      </c>
      <c r="H91" s="140">
        <f>'дод 3'!I149</f>
        <v>0</v>
      </c>
      <c r="I91" s="140">
        <f>'дод 3'!J149</f>
        <v>0</v>
      </c>
      <c r="J91" s="140">
        <f>'дод 3'!K149</f>
        <v>0</v>
      </c>
      <c r="K91" s="140">
        <f>'дод 3'!L149</f>
        <v>0</v>
      </c>
      <c r="L91" s="140">
        <f>'дод 3'!M149</f>
        <v>0</v>
      </c>
      <c r="M91" s="140">
        <f>'дод 3'!N149</f>
        <v>0</v>
      </c>
      <c r="N91" s="140">
        <f>'дод 3'!O149</f>
        <v>0</v>
      </c>
      <c r="O91" s="140">
        <f>'дод 3'!P149</f>
        <v>0</v>
      </c>
      <c r="P91" s="245"/>
    </row>
    <row r="92" spans="1:16" s="51" customFormat="1" ht="15.75" hidden="1" customHeight="1" x14ac:dyDescent="0.25">
      <c r="A92" s="69"/>
      <c r="B92" s="69"/>
      <c r="C92" s="70" t="s">
        <v>388</v>
      </c>
      <c r="D92" s="140">
        <f>'дод 3'!E150</f>
        <v>0</v>
      </c>
      <c r="E92" s="140">
        <f>'дод 3'!F150</f>
        <v>0</v>
      </c>
      <c r="F92" s="140">
        <f>'дод 3'!G150</f>
        <v>0</v>
      </c>
      <c r="G92" s="140">
        <f>'дод 3'!H150</f>
        <v>0</v>
      </c>
      <c r="H92" s="140">
        <f>'дод 3'!I150</f>
        <v>0</v>
      </c>
      <c r="I92" s="140">
        <f>'дод 3'!J150</f>
        <v>0</v>
      </c>
      <c r="J92" s="140">
        <f>'дод 3'!K150</f>
        <v>0</v>
      </c>
      <c r="K92" s="140">
        <f>'дод 3'!L150</f>
        <v>0</v>
      </c>
      <c r="L92" s="140">
        <f>'дод 3'!M150</f>
        <v>0</v>
      </c>
      <c r="M92" s="140">
        <f>'дод 3'!N150</f>
        <v>0</v>
      </c>
      <c r="N92" s="140">
        <f>'дод 3'!O150</f>
        <v>0</v>
      </c>
      <c r="O92" s="140">
        <f>'дод 3'!P150</f>
        <v>0</v>
      </c>
      <c r="P92" s="245"/>
    </row>
    <row r="93" spans="1:16" ht="31.5" hidden="1" customHeight="1" x14ac:dyDescent="0.25">
      <c r="A93" s="37">
        <v>2020</v>
      </c>
      <c r="B93" s="55" t="s">
        <v>434</v>
      </c>
      <c r="C93" s="6" t="s">
        <v>435</v>
      </c>
      <c r="D93" s="139">
        <f>'дод 3'!E152</f>
        <v>0</v>
      </c>
      <c r="E93" s="139">
        <f>'дод 3'!F152</f>
        <v>0</v>
      </c>
      <c r="F93" s="139">
        <f>'дод 3'!G152</f>
        <v>0</v>
      </c>
      <c r="G93" s="139">
        <f>'дод 3'!H152</f>
        <v>0</v>
      </c>
      <c r="H93" s="139">
        <f>'дод 3'!I152</f>
        <v>0</v>
      </c>
      <c r="I93" s="139">
        <f>'дод 3'!J152</f>
        <v>0</v>
      </c>
      <c r="J93" s="139">
        <f>'дод 3'!K152</f>
        <v>0</v>
      </c>
      <c r="K93" s="139">
        <f>'дод 3'!L152</f>
        <v>0</v>
      </c>
      <c r="L93" s="139">
        <f>'дод 3'!M152</f>
        <v>0</v>
      </c>
      <c r="M93" s="139">
        <f>'дод 3'!N152</f>
        <v>0</v>
      </c>
      <c r="N93" s="139">
        <f>'дод 3'!O152</f>
        <v>0</v>
      </c>
      <c r="O93" s="139">
        <f>'дод 3'!P152</f>
        <v>0</v>
      </c>
      <c r="P93" s="245"/>
    </row>
    <row r="94" spans="1:16" s="51" customFormat="1" ht="96.75" hidden="1" customHeight="1" x14ac:dyDescent="0.25">
      <c r="A94" s="69"/>
      <c r="B94" s="79"/>
      <c r="C94" s="152" t="str">
        <f>'дод 3'!D151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4" s="140">
        <f>'дод 3'!E151</f>
        <v>0</v>
      </c>
      <c r="E94" s="140">
        <f>'дод 3'!F151</f>
        <v>0</v>
      </c>
      <c r="F94" s="140">
        <f>'дод 3'!G151</f>
        <v>0</v>
      </c>
      <c r="G94" s="140">
        <f>'дод 3'!H151</f>
        <v>0</v>
      </c>
      <c r="H94" s="140">
        <f>'дод 3'!I151</f>
        <v>0</v>
      </c>
      <c r="I94" s="140">
        <f>'дод 3'!J151</f>
        <v>0</v>
      </c>
      <c r="J94" s="140">
        <f>'дод 3'!K151</f>
        <v>0</v>
      </c>
      <c r="K94" s="140">
        <f>'дод 3'!L151</f>
        <v>0</v>
      </c>
      <c r="L94" s="140">
        <f>'дод 3'!M151</f>
        <v>0</v>
      </c>
      <c r="M94" s="140">
        <f>'дод 3'!N151</f>
        <v>0</v>
      </c>
      <c r="N94" s="140">
        <f>'дод 3'!O151</f>
        <v>0</v>
      </c>
      <c r="O94" s="140">
        <f>'дод 3'!P151</f>
        <v>0</v>
      </c>
      <c r="P94" s="245"/>
    </row>
    <row r="95" spans="1:16" ht="36.75" customHeight="1" x14ac:dyDescent="0.25">
      <c r="A95" s="37" t="s">
        <v>118</v>
      </c>
      <c r="B95" s="37" t="s">
        <v>61</v>
      </c>
      <c r="C95" s="6" t="s">
        <v>448</v>
      </c>
      <c r="D95" s="139">
        <f>'дод 3'!E153</f>
        <v>5512000</v>
      </c>
      <c r="E95" s="139">
        <f>'дод 3'!F153</f>
        <v>5512000</v>
      </c>
      <c r="F95" s="139">
        <f>'дод 3'!G153</f>
        <v>0</v>
      </c>
      <c r="G95" s="139">
        <f>'дод 3'!H153</f>
        <v>0</v>
      </c>
      <c r="H95" s="139">
        <f>'дод 3'!I153</f>
        <v>0</v>
      </c>
      <c r="I95" s="139">
        <f>'дод 3'!J153</f>
        <v>0</v>
      </c>
      <c r="J95" s="139">
        <f>'дод 3'!K153</f>
        <v>0</v>
      </c>
      <c r="K95" s="139">
        <f>'дод 3'!L153</f>
        <v>0</v>
      </c>
      <c r="L95" s="139">
        <f>'дод 3'!M153</f>
        <v>0</v>
      </c>
      <c r="M95" s="139">
        <f>'дод 3'!N153</f>
        <v>0</v>
      </c>
      <c r="N95" s="139">
        <f>'дод 3'!O153</f>
        <v>0</v>
      </c>
      <c r="O95" s="139">
        <f>'дод 3'!P153</f>
        <v>5512000</v>
      </c>
      <c r="P95" s="245"/>
    </row>
    <row r="96" spans="1:16" s="51" customFormat="1" ht="31.5" hidden="1" customHeight="1" x14ac:dyDescent="0.25">
      <c r="A96" s="69"/>
      <c r="B96" s="69"/>
      <c r="C96" s="70" t="s">
        <v>385</v>
      </c>
      <c r="D96" s="140">
        <f>'дод 3'!E154</f>
        <v>0</v>
      </c>
      <c r="E96" s="140">
        <f>'дод 3'!F154</f>
        <v>0</v>
      </c>
      <c r="F96" s="140">
        <f>'дод 3'!G154</f>
        <v>0</v>
      </c>
      <c r="G96" s="140">
        <f>'дод 3'!H154</f>
        <v>0</v>
      </c>
      <c r="H96" s="140">
        <f>'дод 3'!I154</f>
        <v>0</v>
      </c>
      <c r="I96" s="140">
        <f>'дод 3'!J154</f>
        <v>0</v>
      </c>
      <c r="J96" s="140">
        <f>'дод 3'!K154</f>
        <v>0</v>
      </c>
      <c r="K96" s="140">
        <f>'дод 3'!L154</f>
        <v>0</v>
      </c>
      <c r="L96" s="140">
        <f>'дод 3'!M154</f>
        <v>0</v>
      </c>
      <c r="M96" s="140">
        <f>'дод 3'!N154</f>
        <v>0</v>
      </c>
      <c r="N96" s="140">
        <f>'дод 3'!O154</f>
        <v>0</v>
      </c>
      <c r="O96" s="140">
        <f>'дод 3'!P154</f>
        <v>0</v>
      </c>
      <c r="P96" s="245"/>
    </row>
    <row r="97" spans="1:16" ht="24" customHeight="1" x14ac:dyDescent="0.25">
      <c r="A97" s="37">
        <v>2070</v>
      </c>
      <c r="B97" s="37" t="s">
        <v>595</v>
      </c>
      <c r="C97" s="6" t="s">
        <v>596</v>
      </c>
      <c r="D97" s="139">
        <f>'дод 3'!E155</f>
        <v>0</v>
      </c>
      <c r="E97" s="139">
        <f>'дод 3'!F155</f>
        <v>0</v>
      </c>
      <c r="F97" s="139">
        <f>'дод 3'!G155</f>
        <v>0</v>
      </c>
      <c r="G97" s="139">
        <f>'дод 3'!H155</f>
        <v>0</v>
      </c>
      <c r="H97" s="139">
        <f>'дод 3'!I155</f>
        <v>0</v>
      </c>
      <c r="I97" s="139">
        <f>'дод 3'!J155</f>
        <v>0</v>
      </c>
      <c r="J97" s="139">
        <f>'дод 3'!K155</f>
        <v>0</v>
      </c>
      <c r="K97" s="139">
        <f>'дод 3'!L155</f>
        <v>0</v>
      </c>
      <c r="L97" s="139">
        <f>'дод 3'!M155</f>
        <v>0</v>
      </c>
      <c r="M97" s="139">
        <f>'дод 3'!N155</f>
        <v>0</v>
      </c>
      <c r="N97" s="139">
        <f>'дод 3'!O155</f>
        <v>0</v>
      </c>
      <c r="O97" s="139">
        <f>'дод 3'!P155</f>
        <v>0</v>
      </c>
      <c r="P97" s="245"/>
    </row>
    <row r="98" spans="1:16" ht="19.5" customHeight="1" x14ac:dyDescent="0.25">
      <c r="A98" s="37" t="s">
        <v>119</v>
      </c>
      <c r="B98" s="37" t="s">
        <v>62</v>
      </c>
      <c r="C98" s="6" t="s">
        <v>449</v>
      </c>
      <c r="D98" s="139">
        <f>'дод 3'!E156</f>
        <v>12846800</v>
      </c>
      <c r="E98" s="139">
        <f>'дод 3'!F156</f>
        <v>12846800</v>
      </c>
      <c r="F98" s="139">
        <f>'дод 3'!G156</f>
        <v>0</v>
      </c>
      <c r="G98" s="139">
        <f>'дод 3'!H156</f>
        <v>0</v>
      </c>
      <c r="H98" s="139">
        <f>'дод 3'!I156</f>
        <v>0</v>
      </c>
      <c r="I98" s="139">
        <f>'дод 3'!J156</f>
        <v>0</v>
      </c>
      <c r="J98" s="139">
        <f>'дод 3'!K156</f>
        <v>0</v>
      </c>
      <c r="K98" s="139">
        <f>'дод 3'!L156</f>
        <v>0</v>
      </c>
      <c r="L98" s="139">
        <f>'дод 3'!M156</f>
        <v>0</v>
      </c>
      <c r="M98" s="139">
        <f>'дод 3'!N156</f>
        <v>0</v>
      </c>
      <c r="N98" s="139">
        <f>'дод 3'!O156</f>
        <v>0</v>
      </c>
      <c r="O98" s="139">
        <f>'дод 3'!P156</f>
        <v>12846800</v>
      </c>
      <c r="P98" s="245"/>
    </row>
    <row r="99" spans="1:16" s="51" customFormat="1" ht="31.5" hidden="1" customHeight="1" x14ac:dyDescent="0.25">
      <c r="A99" s="69"/>
      <c r="B99" s="69"/>
      <c r="C99" s="70" t="s">
        <v>385</v>
      </c>
      <c r="D99" s="140">
        <f>'дод 3'!E157</f>
        <v>0</v>
      </c>
      <c r="E99" s="140">
        <f>'дод 3'!F157</f>
        <v>0</v>
      </c>
      <c r="F99" s="140">
        <f>'дод 3'!G157</f>
        <v>0</v>
      </c>
      <c r="G99" s="140">
        <f>'дод 3'!H157</f>
        <v>0</v>
      </c>
      <c r="H99" s="140">
        <f>'дод 3'!I157</f>
        <v>0</v>
      </c>
      <c r="I99" s="140">
        <f>'дод 3'!J157</f>
        <v>0</v>
      </c>
      <c r="J99" s="140">
        <f>'дод 3'!K157</f>
        <v>0</v>
      </c>
      <c r="K99" s="140">
        <f>'дод 3'!L157</f>
        <v>0</v>
      </c>
      <c r="L99" s="140">
        <f>'дод 3'!M157</f>
        <v>0</v>
      </c>
      <c r="M99" s="140">
        <f>'дод 3'!N157</f>
        <v>0</v>
      </c>
      <c r="N99" s="140">
        <f>'дод 3'!O157</f>
        <v>0</v>
      </c>
      <c r="O99" s="140">
        <f>'дод 3'!P157</f>
        <v>0</v>
      </c>
      <c r="P99" s="245"/>
    </row>
    <row r="100" spans="1:16" ht="48.75" customHeight="1" x14ac:dyDescent="0.25">
      <c r="A100" s="37" t="s">
        <v>120</v>
      </c>
      <c r="B100" s="37" t="s">
        <v>308</v>
      </c>
      <c r="C100" s="6" t="s">
        <v>450</v>
      </c>
      <c r="D100" s="139">
        <f>'дод 3'!E158</f>
        <v>5707000</v>
      </c>
      <c r="E100" s="139">
        <f>'дод 3'!F158</f>
        <v>5707000</v>
      </c>
      <c r="F100" s="139">
        <f>'дод 3'!G158</f>
        <v>0</v>
      </c>
      <c r="G100" s="139">
        <f>'дод 3'!H158</f>
        <v>0</v>
      </c>
      <c r="H100" s="139">
        <f>'дод 3'!I158</f>
        <v>0</v>
      </c>
      <c r="I100" s="139">
        <f>'дод 3'!J158</f>
        <v>0</v>
      </c>
      <c r="J100" s="139">
        <f>'дод 3'!K158</f>
        <v>0</v>
      </c>
      <c r="K100" s="139">
        <f>'дод 3'!L158</f>
        <v>0</v>
      </c>
      <c r="L100" s="139">
        <f>'дод 3'!M158</f>
        <v>0</v>
      </c>
      <c r="M100" s="139">
        <f>'дод 3'!N158</f>
        <v>0</v>
      </c>
      <c r="N100" s="139">
        <f>'дод 3'!O158</f>
        <v>0</v>
      </c>
      <c r="O100" s="139">
        <f>'дод 3'!P158</f>
        <v>5707000</v>
      </c>
      <c r="P100" s="245"/>
    </row>
    <row r="101" spans="1:16" s="51" customFormat="1" ht="47.25" hidden="1" customHeight="1" x14ac:dyDescent="0.25">
      <c r="A101" s="69"/>
      <c r="B101" s="69"/>
      <c r="C101" s="71" t="s">
        <v>387</v>
      </c>
      <c r="D101" s="140">
        <f>'дод 3'!E159</f>
        <v>0</v>
      </c>
      <c r="E101" s="140">
        <f>'дод 3'!F159</f>
        <v>0</v>
      </c>
      <c r="F101" s="140">
        <f>'дод 3'!G159</f>
        <v>0</v>
      </c>
      <c r="G101" s="140">
        <f>'дод 3'!H159</f>
        <v>0</v>
      </c>
      <c r="H101" s="140">
        <f>'дод 3'!I159</f>
        <v>0</v>
      </c>
      <c r="I101" s="140">
        <f>'дод 3'!J159</f>
        <v>0</v>
      </c>
      <c r="J101" s="140">
        <f>'дод 3'!K159</f>
        <v>0</v>
      </c>
      <c r="K101" s="140">
        <f>'дод 3'!L159</f>
        <v>0</v>
      </c>
      <c r="L101" s="140">
        <f>'дод 3'!M159</f>
        <v>0</v>
      </c>
      <c r="M101" s="140">
        <f>'дод 3'!N159</f>
        <v>0</v>
      </c>
      <c r="N101" s="140">
        <f>'дод 3'!O159</f>
        <v>0</v>
      </c>
      <c r="O101" s="140">
        <f>'дод 3'!P159</f>
        <v>0</v>
      </c>
      <c r="P101" s="149"/>
    </row>
    <row r="102" spans="1:16" ht="31.5" hidden="1" customHeight="1" x14ac:dyDescent="0.25">
      <c r="A102" s="40">
        <v>2144</v>
      </c>
      <c r="B102" s="37" t="s">
        <v>63</v>
      </c>
      <c r="C102" s="6" t="s">
        <v>396</v>
      </c>
      <c r="D102" s="139">
        <f>'дод 3'!E160</f>
        <v>0</v>
      </c>
      <c r="E102" s="139">
        <f>'дод 3'!F160</f>
        <v>0</v>
      </c>
      <c r="F102" s="139">
        <f>'дод 3'!G160</f>
        <v>0</v>
      </c>
      <c r="G102" s="139">
        <f>'дод 3'!H160</f>
        <v>0</v>
      </c>
      <c r="H102" s="139">
        <f>'дод 3'!I160</f>
        <v>0</v>
      </c>
      <c r="I102" s="139">
        <f>'дод 3'!J160</f>
        <v>0</v>
      </c>
      <c r="J102" s="139">
        <f>'дод 3'!K160</f>
        <v>0</v>
      </c>
      <c r="K102" s="139">
        <f>'дод 3'!L160</f>
        <v>0</v>
      </c>
      <c r="L102" s="139">
        <f>'дод 3'!M160</f>
        <v>0</v>
      </c>
      <c r="M102" s="139">
        <f>'дод 3'!N160</f>
        <v>0</v>
      </c>
      <c r="N102" s="139">
        <f>'дод 3'!O160</f>
        <v>0</v>
      </c>
      <c r="O102" s="139">
        <f>'дод 3'!P160</f>
        <v>0</v>
      </c>
      <c r="P102" s="149"/>
    </row>
    <row r="103" spans="1:16" s="51" customFormat="1" ht="47.25" hidden="1" customHeight="1" x14ac:dyDescent="0.25">
      <c r="A103" s="72"/>
      <c r="B103" s="69"/>
      <c r="C103" s="70" t="s">
        <v>386</v>
      </c>
      <c r="D103" s="140">
        <f>'дод 3'!E161</f>
        <v>0</v>
      </c>
      <c r="E103" s="140">
        <f>'дод 3'!F161</f>
        <v>0</v>
      </c>
      <c r="F103" s="140">
        <f>'дод 3'!G161</f>
        <v>0</v>
      </c>
      <c r="G103" s="140">
        <f>'дод 3'!H161</f>
        <v>0</v>
      </c>
      <c r="H103" s="140">
        <f>'дод 3'!I161</f>
        <v>0</v>
      </c>
      <c r="I103" s="140">
        <f>'дод 3'!J161</f>
        <v>0</v>
      </c>
      <c r="J103" s="140">
        <f>'дод 3'!K161</f>
        <v>0</v>
      </c>
      <c r="K103" s="140">
        <f>'дод 3'!L161</f>
        <v>0</v>
      </c>
      <c r="L103" s="140">
        <f>'дод 3'!M161</f>
        <v>0</v>
      </c>
      <c r="M103" s="140">
        <f>'дод 3'!N161</f>
        <v>0</v>
      </c>
      <c r="N103" s="140">
        <f>'дод 3'!O161</f>
        <v>0</v>
      </c>
      <c r="O103" s="140">
        <f>'дод 3'!P161</f>
        <v>0</v>
      </c>
      <c r="P103" s="149"/>
    </row>
    <row r="104" spans="1:16" s="51" customFormat="1" ht="63" hidden="1" customHeight="1" x14ac:dyDescent="0.25">
      <c r="A104" s="72"/>
      <c r="B104" s="69"/>
      <c r="C104" s="70" t="s">
        <v>387</v>
      </c>
      <c r="D104" s="140">
        <f>'дод 3'!E162</f>
        <v>0</v>
      </c>
      <c r="E104" s="140">
        <f>'дод 3'!F162</f>
        <v>0</v>
      </c>
      <c r="F104" s="140">
        <f>'дод 3'!G162</f>
        <v>0</v>
      </c>
      <c r="G104" s="140">
        <f>'дод 3'!H162</f>
        <v>0</v>
      </c>
      <c r="H104" s="140">
        <f>'дод 3'!I162</f>
        <v>0</v>
      </c>
      <c r="I104" s="140">
        <f>'дод 3'!J162</f>
        <v>0</v>
      </c>
      <c r="J104" s="140">
        <f>'дод 3'!K162</f>
        <v>0</v>
      </c>
      <c r="K104" s="140">
        <f>'дод 3'!L162</f>
        <v>0</v>
      </c>
      <c r="L104" s="140">
        <f>'дод 3'!M162</f>
        <v>0</v>
      </c>
      <c r="M104" s="140">
        <f>'дод 3'!N162</f>
        <v>0</v>
      </c>
      <c r="N104" s="140">
        <f>'дод 3'!O162</f>
        <v>0</v>
      </c>
      <c r="O104" s="140">
        <f>'дод 3'!P162</f>
        <v>0</v>
      </c>
      <c r="P104" s="149"/>
    </row>
    <row r="105" spans="1:16" ht="33.75" customHeight="1" x14ac:dyDescent="0.25">
      <c r="A105" s="37" t="s">
        <v>279</v>
      </c>
      <c r="B105" s="37" t="s">
        <v>63</v>
      </c>
      <c r="C105" s="3" t="s">
        <v>578</v>
      </c>
      <c r="D105" s="139">
        <f>'дод 3'!E163</f>
        <v>3507000</v>
      </c>
      <c r="E105" s="139">
        <f>'дод 3'!F163</f>
        <v>3507000</v>
      </c>
      <c r="F105" s="139">
        <f>'дод 3'!G163</f>
        <v>2621900</v>
      </c>
      <c r="G105" s="139">
        <f>'дод 3'!H163</f>
        <v>139600</v>
      </c>
      <c r="H105" s="139">
        <f>'дод 3'!I163</f>
        <v>0</v>
      </c>
      <c r="I105" s="139">
        <f>'дод 3'!J163</f>
        <v>0</v>
      </c>
      <c r="J105" s="139">
        <f>'дод 3'!K163</f>
        <v>0</v>
      </c>
      <c r="K105" s="139">
        <f>'дод 3'!L163</f>
        <v>0</v>
      </c>
      <c r="L105" s="139">
        <f>'дод 3'!M163</f>
        <v>0</v>
      </c>
      <c r="M105" s="139">
        <f>'дод 3'!N163</f>
        <v>0</v>
      </c>
      <c r="N105" s="139">
        <f>'дод 3'!O163</f>
        <v>0</v>
      </c>
      <c r="O105" s="139">
        <f>'дод 3'!P163</f>
        <v>3507000</v>
      </c>
      <c r="P105" s="246">
        <v>52</v>
      </c>
    </row>
    <row r="106" spans="1:16" ht="21.75" customHeight="1" x14ac:dyDescent="0.25">
      <c r="A106" s="37" t="s">
        <v>280</v>
      </c>
      <c r="B106" s="37" t="s">
        <v>63</v>
      </c>
      <c r="C106" s="3" t="s">
        <v>579</v>
      </c>
      <c r="D106" s="139">
        <f>'дод 3'!E164</f>
        <v>22355800</v>
      </c>
      <c r="E106" s="139">
        <f>'дод 3'!F164</f>
        <v>22355800</v>
      </c>
      <c r="F106" s="139">
        <f>'дод 3'!G164</f>
        <v>0</v>
      </c>
      <c r="G106" s="139">
        <f>'дод 3'!H164</f>
        <v>0</v>
      </c>
      <c r="H106" s="139">
        <f>'дод 3'!I164</f>
        <v>0</v>
      </c>
      <c r="I106" s="139">
        <f>'дод 3'!J164</f>
        <v>80000000</v>
      </c>
      <c r="J106" s="139">
        <f>'дод 3'!K164</f>
        <v>80000000</v>
      </c>
      <c r="K106" s="139">
        <f>'дод 3'!L164</f>
        <v>0</v>
      </c>
      <c r="L106" s="139">
        <f>'дод 3'!M164</f>
        <v>0</v>
      </c>
      <c r="M106" s="139">
        <f>'дод 3'!N164</f>
        <v>0</v>
      </c>
      <c r="N106" s="139">
        <f>'дод 3'!O164</f>
        <v>80000000</v>
      </c>
      <c r="O106" s="139">
        <f>'дод 3'!P164</f>
        <v>102355800</v>
      </c>
      <c r="P106" s="246"/>
    </row>
    <row r="107" spans="1:16" s="49" customFormat="1" ht="33" customHeight="1" x14ac:dyDescent="0.25">
      <c r="A107" s="38" t="s">
        <v>64</v>
      </c>
      <c r="B107" s="41"/>
      <c r="C107" s="2" t="s">
        <v>681</v>
      </c>
      <c r="D107" s="47">
        <f>D113+D114+D115+D117+D118+D119+D121+D123+D124+D125+D126+D127+D129+D130+D131+D133+D135+D136+D137+D138+D139+D140+D142+D146+D147+D128</f>
        <v>377943998</v>
      </c>
      <c r="E107" s="47">
        <f t="shared" ref="E107:O107" si="19">E113+E114+E115+E117+E118+E119+E121+E123+E124+E125+E126+E127+E129+E130+E131+E133+E135+E136+E137+E138+E139+E140+E142+E146+E147+E128</f>
        <v>377943998</v>
      </c>
      <c r="F107" s="47">
        <f t="shared" si="19"/>
        <v>24998900</v>
      </c>
      <c r="G107" s="47">
        <f t="shared" si="19"/>
        <v>2533700</v>
      </c>
      <c r="H107" s="47">
        <f t="shared" si="19"/>
        <v>0</v>
      </c>
      <c r="I107" s="47">
        <f t="shared" si="19"/>
        <v>973935</v>
      </c>
      <c r="J107" s="47">
        <f t="shared" si="19"/>
        <v>867735</v>
      </c>
      <c r="K107" s="47">
        <f t="shared" si="19"/>
        <v>106200</v>
      </c>
      <c r="L107" s="47">
        <f t="shared" si="19"/>
        <v>78600</v>
      </c>
      <c r="M107" s="47">
        <f t="shared" si="19"/>
        <v>3330</v>
      </c>
      <c r="N107" s="47">
        <f t="shared" si="19"/>
        <v>867735</v>
      </c>
      <c r="O107" s="47">
        <f t="shared" si="19"/>
        <v>378917933</v>
      </c>
      <c r="P107" s="246"/>
    </row>
    <row r="108" spans="1:16" s="50" customFormat="1" ht="262.5" hidden="1" customHeight="1" x14ac:dyDescent="0.25">
      <c r="A108" s="63"/>
      <c r="B108" s="64"/>
      <c r="C108" s="67" t="s">
        <v>431</v>
      </c>
      <c r="D108" s="141">
        <f>D141</f>
        <v>0</v>
      </c>
      <c r="E108" s="141">
        <f t="shared" ref="E108:O108" si="20">E141</f>
        <v>0</v>
      </c>
      <c r="F108" s="141">
        <f t="shared" si="20"/>
        <v>0</v>
      </c>
      <c r="G108" s="141">
        <f t="shared" si="20"/>
        <v>0</v>
      </c>
      <c r="H108" s="141">
        <f t="shared" si="20"/>
        <v>0</v>
      </c>
      <c r="I108" s="141">
        <f t="shared" si="20"/>
        <v>0</v>
      </c>
      <c r="J108" s="141">
        <f t="shared" si="20"/>
        <v>0</v>
      </c>
      <c r="K108" s="141">
        <f t="shared" si="20"/>
        <v>0</v>
      </c>
      <c r="L108" s="141">
        <f t="shared" si="20"/>
        <v>0</v>
      </c>
      <c r="M108" s="141">
        <f t="shared" si="20"/>
        <v>0</v>
      </c>
      <c r="N108" s="141">
        <f t="shared" si="20"/>
        <v>0</v>
      </c>
      <c r="O108" s="141">
        <f t="shared" si="20"/>
        <v>0</v>
      </c>
      <c r="P108" s="246"/>
    </row>
    <row r="109" spans="1:16" s="50" customFormat="1" ht="231" hidden="1" customHeight="1" x14ac:dyDescent="0.25">
      <c r="A109" s="63"/>
      <c r="B109" s="64"/>
      <c r="C109" s="67" t="s">
        <v>430</v>
      </c>
      <c r="D109" s="141">
        <f>D145</f>
        <v>0</v>
      </c>
      <c r="E109" s="141">
        <f t="shared" ref="E109:O109" si="21">E145</f>
        <v>0</v>
      </c>
      <c r="F109" s="141">
        <f t="shared" si="21"/>
        <v>0</v>
      </c>
      <c r="G109" s="141">
        <f t="shared" si="21"/>
        <v>0</v>
      </c>
      <c r="H109" s="141">
        <f t="shared" si="21"/>
        <v>0</v>
      </c>
      <c r="I109" s="141">
        <f t="shared" si="21"/>
        <v>0</v>
      </c>
      <c r="J109" s="141">
        <f t="shared" si="21"/>
        <v>0</v>
      </c>
      <c r="K109" s="141">
        <f t="shared" si="21"/>
        <v>0</v>
      </c>
      <c r="L109" s="141">
        <f t="shared" si="21"/>
        <v>0</v>
      </c>
      <c r="M109" s="141">
        <f t="shared" si="21"/>
        <v>0</v>
      </c>
      <c r="N109" s="141">
        <f t="shared" si="21"/>
        <v>0</v>
      </c>
      <c r="O109" s="141">
        <f t="shared" si="21"/>
        <v>0</v>
      </c>
      <c r="P109" s="246"/>
    </row>
    <row r="110" spans="1:16" s="50" customFormat="1" x14ac:dyDescent="0.25">
      <c r="A110" s="63"/>
      <c r="B110" s="64"/>
      <c r="C110" s="67" t="s">
        <v>389</v>
      </c>
      <c r="D110" s="141">
        <f>D116+D120+D122+D132+D134+D148</f>
        <v>1506343</v>
      </c>
      <c r="E110" s="141">
        <f t="shared" ref="E110:O110" si="22">E116+E120+E122+E132+E134+E148</f>
        <v>1506343</v>
      </c>
      <c r="F110" s="141">
        <f t="shared" si="22"/>
        <v>0</v>
      </c>
      <c r="G110" s="141">
        <f t="shared" si="22"/>
        <v>0</v>
      </c>
      <c r="H110" s="141">
        <f t="shared" si="22"/>
        <v>0</v>
      </c>
      <c r="I110" s="141">
        <f t="shared" si="22"/>
        <v>0</v>
      </c>
      <c r="J110" s="141">
        <f t="shared" si="22"/>
        <v>0</v>
      </c>
      <c r="K110" s="141">
        <f t="shared" si="22"/>
        <v>0</v>
      </c>
      <c r="L110" s="141">
        <f t="shared" si="22"/>
        <v>0</v>
      </c>
      <c r="M110" s="141">
        <f t="shared" si="22"/>
        <v>0</v>
      </c>
      <c r="N110" s="141">
        <f t="shared" si="22"/>
        <v>0</v>
      </c>
      <c r="O110" s="141">
        <f t="shared" si="22"/>
        <v>1506343</v>
      </c>
      <c r="P110" s="246"/>
    </row>
    <row r="111" spans="1:16" s="50" customFormat="1" ht="291" hidden="1" customHeight="1" x14ac:dyDescent="0.25">
      <c r="A111" s="63"/>
      <c r="B111" s="64"/>
      <c r="C111" s="68" t="s">
        <v>539</v>
      </c>
      <c r="D111" s="141">
        <f>D141</f>
        <v>0</v>
      </c>
      <c r="E111" s="141">
        <f t="shared" ref="E111:O111" si="23">E141</f>
        <v>0</v>
      </c>
      <c r="F111" s="141">
        <f t="shared" si="23"/>
        <v>0</v>
      </c>
      <c r="G111" s="141">
        <f t="shared" si="23"/>
        <v>0</v>
      </c>
      <c r="H111" s="141">
        <f t="shared" si="23"/>
        <v>0</v>
      </c>
      <c r="I111" s="141">
        <f t="shared" si="23"/>
        <v>0</v>
      </c>
      <c r="J111" s="141">
        <f t="shared" si="23"/>
        <v>0</v>
      </c>
      <c r="K111" s="141">
        <f t="shared" si="23"/>
        <v>0</v>
      </c>
      <c r="L111" s="141">
        <f t="shared" si="23"/>
        <v>0</v>
      </c>
      <c r="M111" s="141">
        <f t="shared" si="23"/>
        <v>0</v>
      </c>
      <c r="N111" s="141">
        <f t="shared" si="23"/>
        <v>0</v>
      </c>
      <c r="O111" s="141">
        <f t="shared" si="23"/>
        <v>0</v>
      </c>
      <c r="P111" s="246"/>
    </row>
    <row r="112" spans="1:16" s="50" customFormat="1" ht="350.25" hidden="1" customHeight="1" x14ac:dyDescent="0.25">
      <c r="A112" s="63"/>
      <c r="B112" s="64"/>
      <c r="C112" s="68" t="s">
        <v>555</v>
      </c>
      <c r="D112" s="141">
        <f>D143</f>
        <v>0</v>
      </c>
      <c r="E112" s="141">
        <f t="shared" ref="E112:O112" si="24">E143</f>
        <v>0</v>
      </c>
      <c r="F112" s="141">
        <f t="shared" si="24"/>
        <v>0</v>
      </c>
      <c r="G112" s="141">
        <f t="shared" si="24"/>
        <v>0</v>
      </c>
      <c r="H112" s="141">
        <f t="shared" si="24"/>
        <v>0</v>
      </c>
      <c r="I112" s="141">
        <f t="shared" si="24"/>
        <v>0</v>
      </c>
      <c r="J112" s="141">
        <f t="shared" si="24"/>
        <v>0</v>
      </c>
      <c r="K112" s="141">
        <f t="shared" si="24"/>
        <v>0</v>
      </c>
      <c r="L112" s="141">
        <f t="shared" si="24"/>
        <v>0</v>
      </c>
      <c r="M112" s="141">
        <f t="shared" si="24"/>
        <v>0</v>
      </c>
      <c r="N112" s="141">
        <f t="shared" si="24"/>
        <v>0</v>
      </c>
      <c r="O112" s="141">
        <f t="shared" si="24"/>
        <v>0</v>
      </c>
      <c r="P112" s="246"/>
    </row>
    <row r="113" spans="1:16" ht="38.25" customHeight="1" x14ac:dyDescent="0.25">
      <c r="A113" s="37" t="s">
        <v>97</v>
      </c>
      <c r="B113" s="37" t="s">
        <v>51</v>
      </c>
      <c r="C113" s="3" t="s">
        <v>121</v>
      </c>
      <c r="D113" s="139">
        <f>'дод 3'!E184</f>
        <v>466000</v>
      </c>
      <c r="E113" s="139">
        <f>'дод 3'!F184</f>
        <v>466000</v>
      </c>
      <c r="F113" s="139">
        <f>'дод 3'!G184</f>
        <v>0</v>
      </c>
      <c r="G113" s="139">
        <f>'дод 3'!H184</f>
        <v>0</v>
      </c>
      <c r="H113" s="139">
        <f>'дод 3'!I184</f>
        <v>0</v>
      </c>
      <c r="I113" s="139">
        <f>'дод 3'!J184</f>
        <v>0</v>
      </c>
      <c r="J113" s="139">
        <f>'дод 3'!K184</f>
        <v>0</v>
      </c>
      <c r="K113" s="139">
        <f>'дод 3'!L184</f>
        <v>0</v>
      </c>
      <c r="L113" s="139">
        <f>'дод 3'!M184</f>
        <v>0</v>
      </c>
      <c r="M113" s="139">
        <f>'дод 3'!N184</f>
        <v>0</v>
      </c>
      <c r="N113" s="139">
        <f>'дод 3'!O184</f>
        <v>0</v>
      </c>
      <c r="O113" s="139">
        <f>'дод 3'!P184</f>
        <v>466000</v>
      </c>
      <c r="P113" s="246"/>
    </row>
    <row r="114" spans="1:16" ht="35.25" customHeight="1" x14ac:dyDescent="0.25">
      <c r="A114" s="37" t="s">
        <v>122</v>
      </c>
      <c r="B114" s="37" t="s">
        <v>53</v>
      </c>
      <c r="C114" s="3" t="s">
        <v>355</v>
      </c>
      <c r="D114" s="139">
        <f>'дод 3'!E185</f>
        <v>930000</v>
      </c>
      <c r="E114" s="139">
        <f>'дод 3'!F185</f>
        <v>930000</v>
      </c>
      <c r="F114" s="139">
        <f>'дод 3'!G185</f>
        <v>0</v>
      </c>
      <c r="G114" s="139">
        <f>'дод 3'!H185</f>
        <v>0</v>
      </c>
      <c r="H114" s="139">
        <f>'дод 3'!I185</f>
        <v>0</v>
      </c>
      <c r="I114" s="139">
        <f>'дод 3'!J185</f>
        <v>0</v>
      </c>
      <c r="J114" s="139">
        <f>'дод 3'!K185</f>
        <v>0</v>
      </c>
      <c r="K114" s="139">
        <f>'дод 3'!L185</f>
        <v>0</v>
      </c>
      <c r="L114" s="139">
        <f>'дод 3'!M185</f>
        <v>0</v>
      </c>
      <c r="M114" s="139">
        <f>'дод 3'!N185</f>
        <v>0</v>
      </c>
      <c r="N114" s="139">
        <f>'дод 3'!O185</f>
        <v>0</v>
      </c>
      <c r="O114" s="139">
        <f>'дод 3'!P185</f>
        <v>930000</v>
      </c>
      <c r="P114" s="246"/>
    </row>
    <row r="115" spans="1:16" ht="31.5" x14ac:dyDescent="0.25">
      <c r="A115" s="37" t="s">
        <v>98</v>
      </c>
      <c r="B115" s="37" t="s">
        <v>53</v>
      </c>
      <c r="C115" s="3" t="s">
        <v>402</v>
      </c>
      <c r="D115" s="139">
        <f>'дод 3'!E186+'дод 3'!E23</f>
        <v>18941800</v>
      </c>
      <c r="E115" s="139">
        <f>'дод 3'!F186+'дод 3'!F23</f>
        <v>18941800</v>
      </c>
      <c r="F115" s="139">
        <f>'дод 3'!G186+'дод 3'!G23</f>
        <v>0</v>
      </c>
      <c r="G115" s="139">
        <f>'дод 3'!H186+'дод 3'!H23</f>
        <v>0</v>
      </c>
      <c r="H115" s="139">
        <f>'дод 3'!I186+'дод 3'!I23</f>
        <v>0</v>
      </c>
      <c r="I115" s="139">
        <f>'дод 3'!J186+'дод 3'!J23</f>
        <v>0</v>
      </c>
      <c r="J115" s="139">
        <f>'дод 3'!K186+'дод 3'!K23</f>
        <v>0</v>
      </c>
      <c r="K115" s="139">
        <f>'дод 3'!L186+'дод 3'!L23</f>
        <v>0</v>
      </c>
      <c r="L115" s="139">
        <f>'дод 3'!M186+'дод 3'!M23</f>
        <v>0</v>
      </c>
      <c r="M115" s="139">
        <f>'дод 3'!N186+'дод 3'!N23</f>
        <v>0</v>
      </c>
      <c r="N115" s="139">
        <f>'дод 3'!O186+'дод 3'!O23</f>
        <v>0</v>
      </c>
      <c r="O115" s="139">
        <f>'дод 3'!P186+'дод 3'!P23</f>
        <v>18941800</v>
      </c>
      <c r="P115" s="246"/>
    </row>
    <row r="116" spans="1:16" s="51" customFormat="1" ht="21.75" hidden="1" customHeight="1" x14ac:dyDescent="0.25">
      <c r="A116" s="69"/>
      <c r="B116" s="69"/>
      <c r="C116" s="70" t="s">
        <v>388</v>
      </c>
      <c r="D116" s="140">
        <f>'дод 3'!E187</f>
        <v>0</v>
      </c>
      <c r="E116" s="140">
        <f>'дод 3'!F187</f>
        <v>0</v>
      </c>
      <c r="F116" s="140">
        <f>'дод 3'!G187</f>
        <v>0</v>
      </c>
      <c r="G116" s="140">
        <f>'дод 3'!H187</f>
        <v>0</v>
      </c>
      <c r="H116" s="140">
        <f>'дод 3'!I187</f>
        <v>0</v>
      </c>
      <c r="I116" s="140">
        <f>'дод 3'!J187</f>
        <v>0</v>
      </c>
      <c r="J116" s="140">
        <f>'дод 3'!K187</f>
        <v>0</v>
      </c>
      <c r="K116" s="140">
        <f>'дод 3'!L187</f>
        <v>0</v>
      </c>
      <c r="L116" s="140">
        <f>'дод 3'!M187</f>
        <v>0</v>
      </c>
      <c r="M116" s="140">
        <f>'дод 3'!N187</f>
        <v>0</v>
      </c>
      <c r="N116" s="140">
        <f>'дод 3'!O187</f>
        <v>0</v>
      </c>
      <c r="O116" s="140">
        <f>'дод 3'!P187</f>
        <v>0</v>
      </c>
      <c r="P116" s="246"/>
    </row>
    <row r="117" spans="1:16" ht="36" customHeight="1" x14ac:dyDescent="0.25">
      <c r="A117" s="37" t="s">
        <v>318</v>
      </c>
      <c r="B117" s="37" t="s">
        <v>53</v>
      </c>
      <c r="C117" s="3" t="s">
        <v>317</v>
      </c>
      <c r="D117" s="139">
        <f>'дод 3'!E188</f>
        <v>2106000</v>
      </c>
      <c r="E117" s="139">
        <f>'дод 3'!F188</f>
        <v>2106000</v>
      </c>
      <c r="F117" s="139">
        <f>'дод 3'!G188</f>
        <v>0</v>
      </c>
      <c r="G117" s="139">
        <f>'дод 3'!H188</f>
        <v>0</v>
      </c>
      <c r="H117" s="139">
        <f>'дод 3'!I188</f>
        <v>0</v>
      </c>
      <c r="I117" s="139">
        <f>'дод 3'!J188</f>
        <v>0</v>
      </c>
      <c r="J117" s="139">
        <f>'дод 3'!K188</f>
        <v>0</v>
      </c>
      <c r="K117" s="139">
        <f>'дод 3'!L188</f>
        <v>0</v>
      </c>
      <c r="L117" s="139">
        <f>'дод 3'!M188</f>
        <v>0</v>
      </c>
      <c r="M117" s="139">
        <f>'дод 3'!N188</f>
        <v>0</v>
      </c>
      <c r="N117" s="139">
        <f>'дод 3'!O188</f>
        <v>0</v>
      </c>
      <c r="O117" s="139">
        <f>'дод 3'!P188</f>
        <v>2106000</v>
      </c>
      <c r="P117" s="246"/>
    </row>
    <row r="118" spans="1:16" ht="34.5" customHeight="1" x14ac:dyDescent="0.25">
      <c r="A118" s="37" t="s">
        <v>123</v>
      </c>
      <c r="B118" s="37" t="s">
        <v>53</v>
      </c>
      <c r="C118" s="3" t="s">
        <v>19</v>
      </c>
      <c r="D118" s="139">
        <f>'дод 3'!E189+'дод 3'!E24</f>
        <v>42889200</v>
      </c>
      <c r="E118" s="139">
        <f>'дод 3'!F189+'дод 3'!F24</f>
        <v>42889200</v>
      </c>
      <c r="F118" s="139">
        <f>'дод 3'!G189+'дод 3'!G24</f>
        <v>0</v>
      </c>
      <c r="G118" s="139">
        <f>'дод 3'!H189+'дод 3'!H24</f>
        <v>0</v>
      </c>
      <c r="H118" s="139">
        <f>'дод 3'!I189+'дод 3'!I24</f>
        <v>0</v>
      </c>
      <c r="I118" s="139">
        <f>'дод 3'!J189+'дод 3'!J24</f>
        <v>0</v>
      </c>
      <c r="J118" s="139">
        <f>'дод 3'!K189+'дод 3'!K24</f>
        <v>0</v>
      </c>
      <c r="K118" s="139">
        <f>'дод 3'!L189+'дод 3'!L24</f>
        <v>0</v>
      </c>
      <c r="L118" s="139">
        <f>'дод 3'!M189+'дод 3'!M24</f>
        <v>0</v>
      </c>
      <c r="M118" s="139">
        <f>'дод 3'!N189+'дод 3'!N24</f>
        <v>0</v>
      </c>
      <c r="N118" s="139">
        <f>'дод 3'!O189+'дод 3'!O24</f>
        <v>0</v>
      </c>
      <c r="O118" s="139">
        <f>'дод 3'!P189+'дод 3'!P24</f>
        <v>42889200</v>
      </c>
      <c r="P118" s="246"/>
    </row>
    <row r="119" spans="1:16" ht="51.75" customHeight="1" x14ac:dyDescent="0.25">
      <c r="A119" s="37" t="s">
        <v>100</v>
      </c>
      <c r="B119" s="37" t="s">
        <v>53</v>
      </c>
      <c r="C119" s="3" t="s">
        <v>400</v>
      </c>
      <c r="D119" s="139">
        <f>'дод 3'!E190</f>
        <v>745100</v>
      </c>
      <c r="E119" s="139">
        <f>'дод 3'!F190</f>
        <v>745100</v>
      </c>
      <c r="F119" s="139">
        <f>'дод 3'!G190</f>
        <v>0</v>
      </c>
      <c r="G119" s="139">
        <f>'дод 3'!H190</f>
        <v>0</v>
      </c>
      <c r="H119" s="139">
        <f>'дод 3'!I190</f>
        <v>0</v>
      </c>
      <c r="I119" s="139">
        <f>'дод 3'!J190</f>
        <v>0</v>
      </c>
      <c r="J119" s="139">
        <f>'дод 3'!K190</f>
        <v>0</v>
      </c>
      <c r="K119" s="139">
        <f>'дод 3'!L190</f>
        <v>0</v>
      </c>
      <c r="L119" s="139">
        <f>'дод 3'!M190</f>
        <v>0</v>
      </c>
      <c r="M119" s="139">
        <f>'дод 3'!N190</f>
        <v>0</v>
      </c>
      <c r="N119" s="139">
        <f>'дод 3'!O190</f>
        <v>0</v>
      </c>
      <c r="O119" s="139">
        <f>'дод 3'!P190</f>
        <v>745100</v>
      </c>
      <c r="P119" s="246"/>
    </row>
    <row r="120" spans="1:16" s="51" customFormat="1" x14ac:dyDescent="0.25">
      <c r="A120" s="69"/>
      <c r="B120" s="69"/>
      <c r="C120" s="70" t="s">
        <v>388</v>
      </c>
      <c r="D120" s="140">
        <f>'дод 3'!E191</f>
        <v>745100</v>
      </c>
      <c r="E120" s="140">
        <f>'дод 3'!F191</f>
        <v>745100</v>
      </c>
      <c r="F120" s="140">
        <f>'дод 3'!G191</f>
        <v>0</v>
      </c>
      <c r="G120" s="140">
        <f>'дод 3'!H191</f>
        <v>0</v>
      </c>
      <c r="H120" s="140">
        <f>'дод 3'!I191</f>
        <v>0</v>
      </c>
      <c r="I120" s="140">
        <f>'дод 3'!J191</f>
        <v>0</v>
      </c>
      <c r="J120" s="140">
        <f>'дод 3'!K191</f>
        <v>0</v>
      </c>
      <c r="K120" s="140">
        <f>'дод 3'!L191</f>
        <v>0</v>
      </c>
      <c r="L120" s="140">
        <f>'дод 3'!M191</f>
        <v>0</v>
      </c>
      <c r="M120" s="140">
        <f>'дод 3'!N191</f>
        <v>0</v>
      </c>
      <c r="N120" s="140">
        <f>'дод 3'!O191</f>
        <v>0</v>
      </c>
      <c r="O120" s="140">
        <f>'дод 3'!P191</f>
        <v>745100</v>
      </c>
      <c r="P120" s="246"/>
    </row>
    <row r="121" spans="1:16" ht="40.5" customHeight="1" x14ac:dyDescent="0.25">
      <c r="A121" s="37" t="s">
        <v>310</v>
      </c>
      <c r="B121" s="37" t="s">
        <v>51</v>
      </c>
      <c r="C121" s="3" t="s">
        <v>401</v>
      </c>
      <c r="D121" s="139">
        <f>'дод 3'!E192</f>
        <v>274000</v>
      </c>
      <c r="E121" s="139">
        <f>'дод 3'!F192</f>
        <v>274000</v>
      </c>
      <c r="F121" s="139">
        <f>'дод 3'!G192</f>
        <v>0</v>
      </c>
      <c r="G121" s="139">
        <f>'дод 3'!H192</f>
        <v>0</v>
      </c>
      <c r="H121" s="139">
        <f>'дод 3'!I192</f>
        <v>0</v>
      </c>
      <c r="I121" s="139">
        <f>'дод 3'!J192</f>
        <v>0</v>
      </c>
      <c r="J121" s="139">
        <f>'дод 3'!K192</f>
        <v>0</v>
      </c>
      <c r="K121" s="139">
        <f>'дод 3'!L192</f>
        <v>0</v>
      </c>
      <c r="L121" s="139">
        <f>'дод 3'!M192</f>
        <v>0</v>
      </c>
      <c r="M121" s="139">
        <f>'дод 3'!N192</f>
        <v>0</v>
      </c>
      <c r="N121" s="139">
        <f>'дод 3'!O192</f>
        <v>0</v>
      </c>
      <c r="O121" s="139">
        <f>'дод 3'!P192</f>
        <v>274000</v>
      </c>
      <c r="P121" s="246"/>
    </row>
    <row r="122" spans="1:16" s="51" customFormat="1" x14ac:dyDescent="0.25">
      <c r="A122" s="69"/>
      <c r="B122" s="69"/>
      <c r="C122" s="70" t="s">
        <v>388</v>
      </c>
      <c r="D122" s="140">
        <f>'дод 3'!E193</f>
        <v>274000</v>
      </c>
      <c r="E122" s="140">
        <f>'дод 3'!F193</f>
        <v>274000</v>
      </c>
      <c r="F122" s="140">
        <f>'дод 3'!G193</f>
        <v>0</v>
      </c>
      <c r="G122" s="140">
        <f>'дод 3'!H193</f>
        <v>0</v>
      </c>
      <c r="H122" s="140">
        <f>'дод 3'!I193</f>
        <v>0</v>
      </c>
      <c r="I122" s="140">
        <f>'дод 3'!J193</f>
        <v>0</v>
      </c>
      <c r="J122" s="140">
        <f>'дод 3'!K193</f>
        <v>0</v>
      </c>
      <c r="K122" s="140">
        <f>'дод 3'!L193</f>
        <v>0</v>
      </c>
      <c r="L122" s="140">
        <f>'дод 3'!M193</f>
        <v>0</v>
      </c>
      <c r="M122" s="140">
        <f>'дод 3'!N193</f>
        <v>0</v>
      </c>
      <c r="N122" s="140">
        <f>'дод 3'!O193</f>
        <v>0</v>
      </c>
      <c r="O122" s="140">
        <f>'дод 3'!P193</f>
        <v>274000</v>
      </c>
      <c r="P122" s="246"/>
    </row>
    <row r="123" spans="1:16" ht="64.5" customHeight="1" x14ac:dyDescent="0.25">
      <c r="A123" s="37" t="s">
        <v>101</v>
      </c>
      <c r="B123" s="37" t="s">
        <v>49</v>
      </c>
      <c r="C123" s="3" t="s">
        <v>29</v>
      </c>
      <c r="D123" s="139">
        <f>'дод 3'!E194</f>
        <v>21319300</v>
      </c>
      <c r="E123" s="139">
        <f>'дод 3'!F194</f>
        <v>21319300</v>
      </c>
      <c r="F123" s="139">
        <f>'дод 3'!G194</f>
        <v>15850900</v>
      </c>
      <c r="G123" s="139">
        <f>'дод 3'!H194</f>
        <v>763200</v>
      </c>
      <c r="H123" s="139">
        <f>'дод 3'!I194</f>
        <v>0</v>
      </c>
      <c r="I123" s="139">
        <f>'дод 3'!J194</f>
        <v>596200</v>
      </c>
      <c r="J123" s="139">
        <f>'дод 3'!K194</f>
        <v>500000</v>
      </c>
      <c r="K123" s="139">
        <f>'дод 3'!L194</f>
        <v>96200</v>
      </c>
      <c r="L123" s="139">
        <f>'дод 3'!M194</f>
        <v>78600</v>
      </c>
      <c r="M123" s="139">
        <f>'дод 3'!N194</f>
        <v>0</v>
      </c>
      <c r="N123" s="139">
        <f>'дод 3'!O194</f>
        <v>500000</v>
      </c>
      <c r="O123" s="139">
        <f>'дод 3'!P194</f>
        <v>21915500</v>
      </c>
      <c r="P123" s="246"/>
    </row>
    <row r="124" spans="1:16" ht="59.45" customHeight="1" x14ac:dyDescent="0.25">
      <c r="A124" s="37" t="s">
        <v>327</v>
      </c>
      <c r="B124" s="37" t="s">
        <v>99</v>
      </c>
      <c r="C124" s="36" t="s">
        <v>328</v>
      </c>
      <c r="D124" s="139">
        <f>SUM('дод 3'!E224)</f>
        <v>105000</v>
      </c>
      <c r="E124" s="139">
        <f>SUM('дод 3'!F224)</f>
        <v>105000</v>
      </c>
      <c r="F124" s="139">
        <f>SUM('дод 3'!G224)</f>
        <v>0</v>
      </c>
      <c r="G124" s="139">
        <f>SUM('дод 3'!H224)</f>
        <v>0</v>
      </c>
      <c r="H124" s="139">
        <f>SUM('дод 3'!I224)</f>
        <v>0</v>
      </c>
      <c r="I124" s="139">
        <f>SUM('дод 3'!J224)</f>
        <v>0</v>
      </c>
      <c r="J124" s="139">
        <f>SUM('дод 3'!K224)</f>
        <v>0</v>
      </c>
      <c r="K124" s="139">
        <f>SUM('дод 3'!L224)</f>
        <v>0</v>
      </c>
      <c r="L124" s="139">
        <f>SUM('дод 3'!M224)</f>
        <v>0</v>
      </c>
      <c r="M124" s="139">
        <f>SUM('дод 3'!N224)</f>
        <v>0</v>
      </c>
      <c r="N124" s="139">
        <f>SUM('дод 3'!O224)</f>
        <v>0</v>
      </c>
      <c r="O124" s="139">
        <f>SUM('дод 3'!P224)</f>
        <v>105000</v>
      </c>
      <c r="P124" s="246"/>
    </row>
    <row r="125" spans="1:16" s="51" customFormat="1" ht="31.15" customHeight="1" x14ac:dyDescent="0.25">
      <c r="A125" s="37" t="s">
        <v>102</v>
      </c>
      <c r="B125" s="37" t="s">
        <v>99</v>
      </c>
      <c r="C125" s="3" t="s">
        <v>30</v>
      </c>
      <c r="D125" s="139">
        <f>'дод 3'!E225</f>
        <v>148825</v>
      </c>
      <c r="E125" s="139">
        <f>'дод 3'!F225</f>
        <v>148825</v>
      </c>
      <c r="F125" s="139">
        <f>'дод 3'!G225</f>
        <v>0</v>
      </c>
      <c r="G125" s="139">
        <f>'дод 3'!H225</f>
        <v>0</v>
      </c>
      <c r="H125" s="139">
        <f>'дод 3'!I225</f>
        <v>0</v>
      </c>
      <c r="I125" s="139">
        <f>'дод 3'!J225</f>
        <v>0</v>
      </c>
      <c r="J125" s="139">
        <f>'дод 3'!K225</f>
        <v>0</v>
      </c>
      <c r="K125" s="139">
        <f>'дод 3'!L225</f>
        <v>0</v>
      </c>
      <c r="L125" s="139">
        <f>'дод 3'!M225</f>
        <v>0</v>
      </c>
      <c r="M125" s="139">
        <f>'дод 3'!N225</f>
        <v>0</v>
      </c>
      <c r="N125" s="139">
        <f>'дод 3'!O225</f>
        <v>0</v>
      </c>
      <c r="O125" s="139">
        <f>'дод 3'!P225</f>
        <v>148825</v>
      </c>
      <c r="P125" s="246"/>
    </row>
    <row r="126" spans="1:16" s="51" customFormat="1" ht="31.15" customHeight="1" x14ac:dyDescent="0.25">
      <c r="A126" s="37" t="s">
        <v>124</v>
      </c>
      <c r="B126" s="37" t="s">
        <v>99</v>
      </c>
      <c r="C126" s="3" t="s">
        <v>580</v>
      </c>
      <c r="D126" s="139">
        <f>'дод 3'!E25</f>
        <v>3599300</v>
      </c>
      <c r="E126" s="139">
        <f>'дод 3'!F25</f>
        <v>3599300</v>
      </c>
      <c r="F126" s="139">
        <f>'дод 3'!G25</f>
        <v>2642600</v>
      </c>
      <c r="G126" s="139">
        <f>'дод 3'!H25</f>
        <v>89600</v>
      </c>
      <c r="H126" s="139">
        <f>'дод 3'!I25</f>
        <v>0</v>
      </c>
      <c r="I126" s="139">
        <f>'дод 3'!J25</f>
        <v>350000</v>
      </c>
      <c r="J126" s="139">
        <f>'дод 3'!K25</f>
        <v>350000</v>
      </c>
      <c r="K126" s="139">
        <f>'дод 3'!L25</f>
        <v>0</v>
      </c>
      <c r="L126" s="139">
        <f>'дод 3'!M25</f>
        <v>0</v>
      </c>
      <c r="M126" s="139">
        <f>'дод 3'!N25</f>
        <v>0</v>
      </c>
      <c r="N126" s="139">
        <f>'дод 3'!O25</f>
        <v>350000</v>
      </c>
      <c r="O126" s="139">
        <f>'дод 3'!P25</f>
        <v>3949300</v>
      </c>
      <c r="P126" s="246"/>
    </row>
    <row r="127" spans="1:16" s="51" customFormat="1" ht="42" customHeight="1" x14ac:dyDescent="0.25">
      <c r="A127" s="40" t="s">
        <v>106</v>
      </c>
      <c r="B127" s="40" t="s">
        <v>99</v>
      </c>
      <c r="C127" s="3" t="s">
        <v>335</v>
      </c>
      <c r="D127" s="139">
        <f>'дод 3'!E26</f>
        <v>1000000</v>
      </c>
      <c r="E127" s="139">
        <f>'дод 3'!F26</f>
        <v>1000000</v>
      </c>
      <c r="F127" s="139">
        <f>'дод 3'!G26</f>
        <v>0</v>
      </c>
      <c r="G127" s="139">
        <f>'дод 3'!H26</f>
        <v>0</v>
      </c>
      <c r="H127" s="139">
        <f>'дод 3'!I26</f>
        <v>0</v>
      </c>
      <c r="I127" s="139">
        <f>'дод 3'!J26</f>
        <v>0</v>
      </c>
      <c r="J127" s="139">
        <f>'дод 3'!K26</f>
        <v>0</v>
      </c>
      <c r="K127" s="139">
        <f>'дод 3'!L26</f>
        <v>0</v>
      </c>
      <c r="L127" s="139">
        <f>'дод 3'!M26</f>
        <v>0</v>
      </c>
      <c r="M127" s="139">
        <f>'дод 3'!N26</f>
        <v>0</v>
      </c>
      <c r="N127" s="139">
        <f>'дод 3'!O26</f>
        <v>0</v>
      </c>
      <c r="O127" s="139">
        <f>'дод 3'!P26</f>
        <v>1000000</v>
      </c>
      <c r="P127" s="246"/>
    </row>
    <row r="128" spans="1:16" s="51" customFormat="1" ht="26.25" customHeight="1" x14ac:dyDescent="0.25">
      <c r="A128" s="40">
        <v>3133</v>
      </c>
      <c r="B128" s="40">
        <v>1040</v>
      </c>
      <c r="C128" s="3" t="s">
        <v>565</v>
      </c>
      <c r="D128" s="139">
        <f>'дод 3'!E27</f>
        <v>5570500</v>
      </c>
      <c r="E128" s="139">
        <f>'дод 3'!F27</f>
        <v>5570500</v>
      </c>
      <c r="F128" s="139">
        <f>'дод 3'!G27</f>
        <v>3000900</v>
      </c>
      <c r="G128" s="139">
        <f>'дод 3'!H27</f>
        <v>1020200</v>
      </c>
      <c r="H128" s="139">
        <f>'дод 3'!I27</f>
        <v>0</v>
      </c>
      <c r="I128" s="139">
        <f>'дод 3'!J27</f>
        <v>10000</v>
      </c>
      <c r="J128" s="139">
        <f>'дод 3'!K27</f>
        <v>0</v>
      </c>
      <c r="K128" s="139">
        <f>'дод 3'!L27</f>
        <v>10000</v>
      </c>
      <c r="L128" s="139">
        <f>'дод 3'!M27</f>
        <v>0</v>
      </c>
      <c r="M128" s="139">
        <f>'дод 3'!N27</f>
        <v>3330</v>
      </c>
      <c r="N128" s="139">
        <f>'дод 3'!O27</f>
        <v>0</v>
      </c>
      <c r="O128" s="139">
        <f>'дод 3'!P27</f>
        <v>5580500</v>
      </c>
      <c r="P128" s="246"/>
    </row>
    <row r="129" spans="1:16" ht="69" customHeight="1" x14ac:dyDescent="0.25">
      <c r="A129" s="37" t="s">
        <v>107</v>
      </c>
      <c r="B129" s="37" t="s">
        <v>99</v>
      </c>
      <c r="C129" s="6" t="s">
        <v>20</v>
      </c>
      <c r="D129" s="139">
        <f>'дод 3'!E28+'дод 3'!E119+'дод 3'!E195</f>
        <v>7000000</v>
      </c>
      <c r="E129" s="139">
        <f>'дод 3'!F28+'дод 3'!F119+'дод 3'!F195</f>
        <v>7000000</v>
      </c>
      <c r="F129" s="139">
        <f>'дод 3'!G28+'дод 3'!G119+'дод 3'!G195</f>
        <v>0</v>
      </c>
      <c r="G129" s="139">
        <f>'дод 3'!H28+'дод 3'!H119+'дод 3'!H195</f>
        <v>0</v>
      </c>
      <c r="H129" s="139">
        <f>'дод 3'!I28+'дод 3'!I119+'дод 3'!I195</f>
        <v>0</v>
      </c>
      <c r="I129" s="139">
        <f>'дод 3'!J28+'дод 3'!J119+'дод 3'!J195</f>
        <v>0</v>
      </c>
      <c r="J129" s="139">
        <f>'дод 3'!K28+'дод 3'!K119+'дод 3'!K195</f>
        <v>0</v>
      </c>
      <c r="K129" s="139">
        <f>'дод 3'!L28+'дод 3'!L119+'дод 3'!L195</f>
        <v>0</v>
      </c>
      <c r="L129" s="139">
        <f>'дод 3'!M28+'дод 3'!M119+'дод 3'!M195</f>
        <v>0</v>
      </c>
      <c r="M129" s="139">
        <f>'дод 3'!N28+'дод 3'!N119+'дод 3'!N195</f>
        <v>0</v>
      </c>
      <c r="N129" s="139">
        <f>'дод 3'!O28+'дод 3'!O119+'дод 3'!O195</f>
        <v>0</v>
      </c>
      <c r="O129" s="139">
        <f>'дод 3'!P28+'дод 3'!P119+'дод 3'!P195</f>
        <v>7000000</v>
      </c>
      <c r="P129" s="246"/>
    </row>
    <row r="130" spans="1:16" ht="63" x14ac:dyDescent="0.25">
      <c r="A130" s="37" t="s">
        <v>108</v>
      </c>
      <c r="B130" s="37">
        <v>1010</v>
      </c>
      <c r="C130" s="3" t="s">
        <v>281</v>
      </c>
      <c r="D130" s="139">
        <f>'дод 3'!E196</f>
        <v>10232600</v>
      </c>
      <c r="E130" s="139">
        <f>'дод 3'!F196</f>
        <v>10232600</v>
      </c>
      <c r="F130" s="139">
        <f>'дод 3'!G196</f>
        <v>0</v>
      </c>
      <c r="G130" s="139">
        <f>'дод 3'!H196</f>
        <v>0</v>
      </c>
      <c r="H130" s="139">
        <f>'дод 3'!I196</f>
        <v>0</v>
      </c>
      <c r="I130" s="139">
        <f>'дод 3'!J196</f>
        <v>0</v>
      </c>
      <c r="J130" s="139">
        <f>'дод 3'!K196</f>
        <v>0</v>
      </c>
      <c r="K130" s="139">
        <f>'дод 3'!L196</f>
        <v>0</v>
      </c>
      <c r="L130" s="139">
        <f>'дод 3'!M196</f>
        <v>0</v>
      </c>
      <c r="M130" s="139">
        <f>'дод 3'!N196</f>
        <v>0</v>
      </c>
      <c r="N130" s="139">
        <f>'дод 3'!O196</f>
        <v>0</v>
      </c>
      <c r="O130" s="139">
        <f>'дод 3'!P196</f>
        <v>10232600</v>
      </c>
      <c r="P130" s="246"/>
    </row>
    <row r="131" spans="1:16" s="51" customFormat="1" ht="63" customHeight="1" x14ac:dyDescent="0.25">
      <c r="A131" s="37" t="s">
        <v>311</v>
      </c>
      <c r="B131" s="37">
        <v>1010</v>
      </c>
      <c r="C131" s="3" t="s">
        <v>397</v>
      </c>
      <c r="D131" s="139">
        <f>'дод 3'!E197</f>
        <v>196843</v>
      </c>
      <c r="E131" s="139">
        <f>'дод 3'!F197</f>
        <v>196843</v>
      </c>
      <c r="F131" s="139">
        <f>'дод 3'!G197</f>
        <v>0</v>
      </c>
      <c r="G131" s="139">
        <f>'дод 3'!H197</f>
        <v>0</v>
      </c>
      <c r="H131" s="139">
        <f>'дод 3'!I197</f>
        <v>0</v>
      </c>
      <c r="I131" s="139">
        <f>'дод 3'!J197</f>
        <v>0</v>
      </c>
      <c r="J131" s="139">
        <f>'дод 3'!K197</f>
        <v>0</v>
      </c>
      <c r="K131" s="139">
        <f>'дод 3'!L197</f>
        <v>0</v>
      </c>
      <c r="L131" s="139">
        <f>'дод 3'!M197</f>
        <v>0</v>
      </c>
      <c r="M131" s="139">
        <f>'дод 3'!N197</f>
        <v>0</v>
      </c>
      <c r="N131" s="139">
        <f>'дод 3'!O197</f>
        <v>0</v>
      </c>
      <c r="O131" s="139">
        <f>'дод 3'!P197</f>
        <v>196843</v>
      </c>
      <c r="P131" s="246"/>
    </row>
    <row r="132" spans="1:16" s="51" customFormat="1" ht="15.75" customHeight="1" x14ac:dyDescent="0.25">
      <c r="A132" s="69"/>
      <c r="B132" s="69"/>
      <c r="C132" s="70" t="s">
        <v>388</v>
      </c>
      <c r="D132" s="140">
        <f>'дод 3'!E198</f>
        <v>196843</v>
      </c>
      <c r="E132" s="140">
        <f>'дод 3'!F198</f>
        <v>196843</v>
      </c>
      <c r="F132" s="140">
        <f>'дод 3'!G198</f>
        <v>0</v>
      </c>
      <c r="G132" s="140">
        <f>'дод 3'!H198</f>
        <v>0</v>
      </c>
      <c r="H132" s="140">
        <f>'дод 3'!I198</f>
        <v>0</v>
      </c>
      <c r="I132" s="140">
        <f>'дод 3'!J198</f>
        <v>0</v>
      </c>
      <c r="J132" s="140">
        <f>'дод 3'!K198</f>
        <v>0</v>
      </c>
      <c r="K132" s="140">
        <f>'дод 3'!L198</f>
        <v>0</v>
      </c>
      <c r="L132" s="140">
        <f>'дод 3'!M198</f>
        <v>0</v>
      </c>
      <c r="M132" s="140">
        <f>'дод 3'!N198</f>
        <v>0</v>
      </c>
      <c r="N132" s="140">
        <f>'дод 3'!O198</f>
        <v>0</v>
      </c>
      <c r="O132" s="140">
        <f>'дод 3'!P198</f>
        <v>196843</v>
      </c>
      <c r="P132" s="246"/>
    </row>
    <row r="133" spans="1:16" s="51" customFormat="1" ht="36" hidden="1" customHeight="1" x14ac:dyDescent="0.25">
      <c r="A133" s="37" t="s">
        <v>312</v>
      </c>
      <c r="B133" s="37">
        <v>1010</v>
      </c>
      <c r="C133" s="3" t="s">
        <v>398</v>
      </c>
      <c r="D133" s="139">
        <f>'дод 3'!E199</f>
        <v>0</v>
      </c>
      <c r="E133" s="139">
        <f>'дод 3'!F199</f>
        <v>0</v>
      </c>
      <c r="F133" s="139">
        <f>'дод 3'!G199</f>
        <v>0</v>
      </c>
      <c r="G133" s="139">
        <f>'дод 3'!H199</f>
        <v>0</v>
      </c>
      <c r="H133" s="139">
        <f>'дод 3'!I199</f>
        <v>0</v>
      </c>
      <c r="I133" s="139">
        <f>'дод 3'!J199</f>
        <v>0</v>
      </c>
      <c r="J133" s="139">
        <f>'дод 3'!K199</f>
        <v>0</v>
      </c>
      <c r="K133" s="139">
        <f>'дод 3'!L199</f>
        <v>0</v>
      </c>
      <c r="L133" s="139">
        <f>'дод 3'!M199</f>
        <v>0</v>
      </c>
      <c r="M133" s="139">
        <f>'дод 3'!N199</f>
        <v>0</v>
      </c>
      <c r="N133" s="139">
        <f>'дод 3'!O199</f>
        <v>0</v>
      </c>
      <c r="O133" s="139">
        <f>'дод 3'!P199</f>
        <v>0</v>
      </c>
      <c r="P133" s="246"/>
    </row>
    <row r="134" spans="1:16" s="51" customFormat="1" ht="15.75" hidden="1" customHeight="1" x14ac:dyDescent="0.25">
      <c r="A134" s="69"/>
      <c r="B134" s="69"/>
      <c r="C134" s="70" t="s">
        <v>388</v>
      </c>
      <c r="D134" s="140">
        <f>'дод 3'!E200</f>
        <v>0</v>
      </c>
      <c r="E134" s="140">
        <f>'дод 3'!F200</f>
        <v>0</v>
      </c>
      <c r="F134" s="140">
        <f>'дод 3'!G200</f>
        <v>0</v>
      </c>
      <c r="G134" s="140">
        <f>'дод 3'!H200</f>
        <v>0</v>
      </c>
      <c r="H134" s="140">
        <f>'дод 3'!I200</f>
        <v>0</v>
      </c>
      <c r="I134" s="140">
        <f>'дод 3'!J200</f>
        <v>0</v>
      </c>
      <c r="J134" s="140">
        <f>'дод 3'!K200</f>
        <v>0</v>
      </c>
      <c r="K134" s="140">
        <f>'дод 3'!L200</f>
        <v>0</v>
      </c>
      <c r="L134" s="140">
        <f>'дод 3'!M200</f>
        <v>0</v>
      </c>
      <c r="M134" s="140">
        <f>'дод 3'!N200</f>
        <v>0</v>
      </c>
      <c r="N134" s="140">
        <f>'дод 3'!O200</f>
        <v>0</v>
      </c>
      <c r="O134" s="140">
        <f>'дод 3'!P200</f>
        <v>0</v>
      </c>
      <c r="P134" s="246"/>
    </row>
    <row r="135" spans="1:16" ht="72.75" hidden="1" customHeight="1" x14ac:dyDescent="0.25">
      <c r="A135" s="37" t="s">
        <v>103</v>
      </c>
      <c r="B135" s="37" t="s">
        <v>52</v>
      </c>
      <c r="C135" s="3" t="s">
        <v>336</v>
      </c>
      <c r="D135" s="139">
        <f>'дод 3'!E201</f>
        <v>0</v>
      </c>
      <c r="E135" s="139">
        <f>'дод 3'!F201</f>
        <v>0</v>
      </c>
      <c r="F135" s="139">
        <f>'дод 3'!G201</f>
        <v>0</v>
      </c>
      <c r="G135" s="139">
        <f>'дод 3'!H201</f>
        <v>0</v>
      </c>
      <c r="H135" s="139">
        <f>'дод 3'!I201</f>
        <v>0</v>
      </c>
      <c r="I135" s="139">
        <f>'дод 3'!J201</f>
        <v>0</v>
      </c>
      <c r="J135" s="139">
        <f>'дод 3'!K201</f>
        <v>0</v>
      </c>
      <c r="K135" s="139">
        <f>'дод 3'!L201</f>
        <v>0</v>
      </c>
      <c r="L135" s="139">
        <f>'дод 3'!M201</f>
        <v>0</v>
      </c>
      <c r="M135" s="139">
        <f>'дод 3'!N201</f>
        <v>0</v>
      </c>
      <c r="N135" s="139">
        <f>'дод 3'!O201</f>
        <v>0</v>
      </c>
      <c r="O135" s="139">
        <f>'дод 3'!P201</f>
        <v>0</v>
      </c>
      <c r="P135" s="246"/>
    </row>
    <row r="136" spans="1:16" s="51" customFormat="1" ht="34.5" customHeight="1" x14ac:dyDescent="0.25">
      <c r="A136" s="37" t="s">
        <v>282</v>
      </c>
      <c r="B136" s="37" t="s">
        <v>51</v>
      </c>
      <c r="C136" s="3" t="s">
        <v>18</v>
      </c>
      <c r="D136" s="139">
        <f>'дод 3'!E202</f>
        <v>3535800</v>
      </c>
      <c r="E136" s="139">
        <f>'дод 3'!F202</f>
        <v>3535800</v>
      </c>
      <c r="F136" s="139">
        <f>'дод 3'!G202</f>
        <v>0</v>
      </c>
      <c r="G136" s="139">
        <f>'дод 3'!H202</f>
        <v>0</v>
      </c>
      <c r="H136" s="139">
        <f>'дод 3'!I202</f>
        <v>0</v>
      </c>
      <c r="I136" s="139">
        <f>'дод 3'!J202</f>
        <v>0</v>
      </c>
      <c r="J136" s="139">
        <f>'дод 3'!K202</f>
        <v>0</v>
      </c>
      <c r="K136" s="139">
        <f>'дод 3'!L202</f>
        <v>0</v>
      </c>
      <c r="L136" s="139">
        <f>'дод 3'!M202</f>
        <v>0</v>
      </c>
      <c r="M136" s="139">
        <f>'дод 3'!N202</f>
        <v>0</v>
      </c>
      <c r="N136" s="139">
        <f>'дод 3'!O202</f>
        <v>0</v>
      </c>
      <c r="O136" s="139">
        <f>'дод 3'!P202</f>
        <v>3535800</v>
      </c>
      <c r="P136" s="246"/>
    </row>
    <row r="137" spans="1:16" s="51" customFormat="1" ht="59.25" customHeight="1" x14ac:dyDescent="0.25">
      <c r="A137" s="37" t="s">
        <v>283</v>
      </c>
      <c r="B137" s="37" t="s">
        <v>51</v>
      </c>
      <c r="C137" s="57" t="s">
        <v>482</v>
      </c>
      <c r="D137" s="139">
        <f>'дод 3'!E203</f>
        <v>1978130</v>
      </c>
      <c r="E137" s="139">
        <f>'дод 3'!F203</f>
        <v>1978130</v>
      </c>
      <c r="F137" s="139">
        <f>'дод 3'!G203</f>
        <v>0</v>
      </c>
      <c r="G137" s="139">
        <f>'дод 3'!H203</f>
        <v>0</v>
      </c>
      <c r="H137" s="139">
        <f>'дод 3'!I203</f>
        <v>0</v>
      </c>
      <c r="I137" s="139">
        <f>'дод 3'!J203</f>
        <v>0</v>
      </c>
      <c r="J137" s="139">
        <f>'дод 3'!K203</f>
        <v>0</v>
      </c>
      <c r="K137" s="139">
        <f>'дод 3'!L203</f>
        <v>0</v>
      </c>
      <c r="L137" s="139">
        <f>'дод 3'!M203</f>
        <v>0</v>
      </c>
      <c r="M137" s="139">
        <f>'дод 3'!N203</f>
        <v>0</v>
      </c>
      <c r="N137" s="139">
        <f>'дод 3'!O203</f>
        <v>0</v>
      </c>
      <c r="O137" s="139">
        <f>'дод 3'!P203</f>
        <v>1978130</v>
      </c>
      <c r="P137" s="246"/>
    </row>
    <row r="138" spans="1:16" ht="36.75" customHeight="1" x14ac:dyDescent="0.25">
      <c r="A138" s="37" t="s">
        <v>104</v>
      </c>
      <c r="B138" s="37" t="s">
        <v>55</v>
      </c>
      <c r="C138" s="3" t="s">
        <v>337</v>
      </c>
      <c r="D138" s="139">
        <f>'дод 3'!E204</f>
        <v>101900</v>
      </c>
      <c r="E138" s="139">
        <f>'дод 3'!F204</f>
        <v>101900</v>
      </c>
      <c r="F138" s="139">
        <f>'дод 3'!G204</f>
        <v>0</v>
      </c>
      <c r="G138" s="139">
        <f>'дод 3'!H204</f>
        <v>0</v>
      </c>
      <c r="H138" s="139">
        <f>'дод 3'!I204</f>
        <v>0</v>
      </c>
      <c r="I138" s="139">
        <f>'дод 3'!J204</f>
        <v>0</v>
      </c>
      <c r="J138" s="139">
        <f>'дод 3'!K204</f>
        <v>0</v>
      </c>
      <c r="K138" s="139">
        <f>'дод 3'!L204</f>
        <v>0</v>
      </c>
      <c r="L138" s="139">
        <f>'дод 3'!M204</f>
        <v>0</v>
      </c>
      <c r="M138" s="139">
        <f>'дод 3'!N204</f>
        <v>0</v>
      </c>
      <c r="N138" s="139">
        <f>'дод 3'!O204</f>
        <v>0</v>
      </c>
      <c r="O138" s="139">
        <f>'дод 3'!P204</f>
        <v>101900</v>
      </c>
      <c r="P138" s="246"/>
    </row>
    <row r="139" spans="1:16" ht="20.25" customHeight="1" x14ac:dyDescent="0.25">
      <c r="A139" s="37" t="s">
        <v>284</v>
      </c>
      <c r="B139" s="37" t="s">
        <v>105</v>
      </c>
      <c r="C139" s="3" t="s">
        <v>36</v>
      </c>
      <c r="D139" s="139">
        <f>'дод 3'!E205+'дод 3'!E250</f>
        <v>100000</v>
      </c>
      <c r="E139" s="139">
        <f>'дод 3'!F205+'дод 3'!F250</f>
        <v>100000</v>
      </c>
      <c r="F139" s="139">
        <f>'дод 3'!G205+'дод 3'!G250</f>
        <v>0</v>
      </c>
      <c r="G139" s="139">
        <f>'дод 3'!H205+'дод 3'!H250</f>
        <v>0</v>
      </c>
      <c r="H139" s="139">
        <f>'дод 3'!I205+'дод 3'!I250</f>
        <v>0</v>
      </c>
      <c r="I139" s="139">
        <f>'дод 3'!J205+'дод 3'!J250</f>
        <v>0</v>
      </c>
      <c r="J139" s="139">
        <f>'дод 3'!K205+'дод 3'!K250</f>
        <v>0</v>
      </c>
      <c r="K139" s="139">
        <f>'дод 3'!L205+'дод 3'!L250</f>
        <v>0</v>
      </c>
      <c r="L139" s="139">
        <f>'дод 3'!M205+'дод 3'!M250</f>
        <v>0</v>
      </c>
      <c r="M139" s="139">
        <f>'дод 3'!N205+'дод 3'!N250</f>
        <v>0</v>
      </c>
      <c r="N139" s="139">
        <f>'дод 3'!O205+'дод 3'!O250</f>
        <v>0</v>
      </c>
      <c r="O139" s="139">
        <f>'дод 3'!P205+'дод 3'!P250</f>
        <v>100000</v>
      </c>
      <c r="P139" s="246"/>
    </row>
    <row r="140" spans="1:16" ht="240.75" hidden="1" customHeight="1" x14ac:dyDescent="0.25">
      <c r="A140" s="37">
        <v>3221</v>
      </c>
      <c r="B140" s="55" t="s">
        <v>52</v>
      </c>
      <c r="C140" s="36" t="s">
        <v>540</v>
      </c>
      <c r="D140" s="139">
        <f>'дод 3'!E206</f>
        <v>0</v>
      </c>
      <c r="E140" s="139">
        <f>'дод 3'!F206</f>
        <v>0</v>
      </c>
      <c r="F140" s="139">
        <f>'дод 3'!G206</f>
        <v>0</v>
      </c>
      <c r="G140" s="139">
        <f>'дод 3'!H206</f>
        <v>0</v>
      </c>
      <c r="H140" s="139">
        <f>'дод 3'!I206</f>
        <v>0</v>
      </c>
      <c r="I140" s="139">
        <f>'дод 3'!J206</f>
        <v>0</v>
      </c>
      <c r="J140" s="139">
        <f>'дод 3'!K206</f>
        <v>0</v>
      </c>
      <c r="K140" s="139">
        <f>'дод 3'!L206</f>
        <v>0</v>
      </c>
      <c r="L140" s="139">
        <f>'дод 3'!M206</f>
        <v>0</v>
      </c>
      <c r="M140" s="139">
        <f>'дод 3'!N206</f>
        <v>0</v>
      </c>
      <c r="N140" s="139">
        <f>'дод 3'!O206</f>
        <v>0</v>
      </c>
      <c r="O140" s="139">
        <f>'дод 3'!P206</f>
        <v>0</v>
      </c>
      <c r="P140" s="149"/>
    </row>
    <row r="141" spans="1:16" s="51" customFormat="1" ht="267.75" hidden="1" customHeight="1" x14ac:dyDescent="0.25">
      <c r="A141" s="69"/>
      <c r="B141" s="79"/>
      <c r="C141" s="77" t="s">
        <v>539</v>
      </c>
      <c r="D141" s="140">
        <f>'дод 3'!E207</f>
        <v>0</v>
      </c>
      <c r="E141" s="140">
        <f>'дод 3'!F207</f>
        <v>0</v>
      </c>
      <c r="F141" s="140">
        <f>'дод 3'!G207</f>
        <v>0</v>
      </c>
      <c r="G141" s="140">
        <f>'дод 3'!H207</f>
        <v>0</v>
      </c>
      <c r="H141" s="140">
        <f>'дод 3'!I207</f>
        <v>0</v>
      </c>
      <c r="I141" s="140">
        <f>'дод 3'!J207</f>
        <v>0</v>
      </c>
      <c r="J141" s="140">
        <f>'дод 3'!K207</f>
        <v>0</v>
      </c>
      <c r="K141" s="140">
        <f>'дод 3'!L207</f>
        <v>0</v>
      </c>
      <c r="L141" s="140">
        <f>'дод 3'!M207</f>
        <v>0</v>
      </c>
      <c r="M141" s="140">
        <f>'дод 3'!N207</f>
        <v>0</v>
      </c>
      <c r="N141" s="140">
        <f>'дод 3'!O207</f>
        <v>0</v>
      </c>
      <c r="O141" s="140">
        <f>'дод 3'!P207</f>
        <v>0</v>
      </c>
      <c r="P141" s="149"/>
    </row>
    <row r="142" spans="1:16" s="51" customFormat="1" ht="293.25" hidden="1" customHeight="1" x14ac:dyDescent="0.25">
      <c r="A142" s="42">
        <v>3222</v>
      </c>
      <c r="B142" s="87" t="s">
        <v>52</v>
      </c>
      <c r="C142" s="36" t="s">
        <v>560</v>
      </c>
      <c r="D142" s="139">
        <f>'дод 3'!E208</f>
        <v>0</v>
      </c>
      <c r="E142" s="139">
        <f>'дод 3'!F208</f>
        <v>0</v>
      </c>
      <c r="F142" s="139">
        <f>'дод 3'!G208</f>
        <v>0</v>
      </c>
      <c r="G142" s="139">
        <f>'дод 3'!H208</f>
        <v>0</v>
      </c>
      <c r="H142" s="139">
        <f>'дод 3'!I208</f>
        <v>0</v>
      </c>
      <c r="I142" s="139">
        <f>'дод 3'!J208</f>
        <v>0</v>
      </c>
      <c r="J142" s="139">
        <f>'дод 3'!K208</f>
        <v>0</v>
      </c>
      <c r="K142" s="139">
        <f>'дод 3'!L208</f>
        <v>0</v>
      </c>
      <c r="L142" s="139">
        <f>'дод 3'!M208</f>
        <v>0</v>
      </c>
      <c r="M142" s="139">
        <f>'дод 3'!N208</f>
        <v>0</v>
      </c>
      <c r="N142" s="139">
        <f>'дод 3'!O208</f>
        <v>0</v>
      </c>
      <c r="O142" s="139">
        <f>'дод 3'!P208</f>
        <v>0</v>
      </c>
      <c r="P142" s="149"/>
    </row>
    <row r="143" spans="1:16" s="51" customFormat="1" ht="333.75" hidden="1" customHeight="1" x14ac:dyDescent="0.25">
      <c r="A143" s="69"/>
      <c r="B143" s="79"/>
      <c r="C143" s="77" t="s">
        <v>555</v>
      </c>
      <c r="D143" s="140">
        <f>'дод 3'!E209</f>
        <v>0</v>
      </c>
      <c r="E143" s="140">
        <f>'дод 3'!F209</f>
        <v>0</v>
      </c>
      <c r="F143" s="140">
        <f>'дод 3'!G209</f>
        <v>0</v>
      </c>
      <c r="G143" s="140">
        <f>'дод 3'!H209</f>
        <v>0</v>
      </c>
      <c r="H143" s="140">
        <f>'дод 3'!I209</f>
        <v>0</v>
      </c>
      <c r="I143" s="140">
        <f>'дод 3'!J209</f>
        <v>0</v>
      </c>
      <c r="J143" s="140">
        <f>'дод 3'!K209</f>
        <v>0</v>
      </c>
      <c r="K143" s="140">
        <f>'дод 3'!L209</f>
        <v>0</v>
      </c>
      <c r="L143" s="140">
        <f>'дод 3'!M209</f>
        <v>0</v>
      </c>
      <c r="M143" s="140">
        <f>'дод 3'!N209</f>
        <v>0</v>
      </c>
      <c r="N143" s="140">
        <f>'дод 3'!O209</f>
        <v>0</v>
      </c>
      <c r="O143" s="140">
        <f>'дод 3'!P209</f>
        <v>0</v>
      </c>
      <c r="P143" s="149"/>
    </row>
    <row r="144" spans="1:16" ht="204.75" hidden="1" customHeight="1" x14ac:dyDescent="0.25">
      <c r="A144" s="37">
        <v>3223</v>
      </c>
      <c r="B144" s="55" t="s">
        <v>52</v>
      </c>
      <c r="C144" s="36" t="s">
        <v>429</v>
      </c>
      <c r="D144" s="139">
        <f>'дод 3'!E210</f>
        <v>0</v>
      </c>
      <c r="E144" s="139">
        <f>'дод 3'!F210</f>
        <v>0</v>
      </c>
      <c r="F144" s="139">
        <f>'дод 3'!G210</f>
        <v>0</v>
      </c>
      <c r="G144" s="139">
        <f>'дод 3'!H210</f>
        <v>0</v>
      </c>
      <c r="H144" s="139">
        <f>'дод 3'!I210</f>
        <v>0</v>
      </c>
      <c r="I144" s="139">
        <f>'дод 3'!J210</f>
        <v>0</v>
      </c>
      <c r="J144" s="139">
        <f>'дод 3'!K210</f>
        <v>0</v>
      </c>
      <c r="K144" s="139">
        <f>'дод 3'!L210</f>
        <v>0</v>
      </c>
      <c r="L144" s="139">
        <f>'дод 3'!M210</f>
        <v>0</v>
      </c>
      <c r="M144" s="139">
        <f>'дод 3'!N210</f>
        <v>0</v>
      </c>
      <c r="N144" s="139">
        <f>'дод 3'!O210</f>
        <v>0</v>
      </c>
      <c r="O144" s="139">
        <f>'дод 3'!P210</f>
        <v>0</v>
      </c>
      <c r="P144" s="149"/>
    </row>
    <row r="145" spans="1:16" s="51" customFormat="1" ht="252" hidden="1" customHeight="1" x14ac:dyDescent="0.25">
      <c r="A145" s="69"/>
      <c r="B145" s="79"/>
      <c r="C145" s="77" t="s">
        <v>430</v>
      </c>
      <c r="D145" s="140">
        <f>'дод 3'!E211</f>
        <v>0</v>
      </c>
      <c r="E145" s="140">
        <f>'дод 3'!F211</f>
        <v>0</v>
      </c>
      <c r="F145" s="140">
        <f>'дод 3'!G211</f>
        <v>0</v>
      </c>
      <c r="G145" s="140">
        <f>'дод 3'!H211</f>
        <v>0</v>
      </c>
      <c r="H145" s="140">
        <f>'дод 3'!I211</f>
        <v>0</v>
      </c>
      <c r="I145" s="140">
        <f>'дод 3'!J211</f>
        <v>0</v>
      </c>
      <c r="J145" s="140">
        <f>'дод 3'!K211</f>
        <v>0</v>
      </c>
      <c r="K145" s="140">
        <f>'дод 3'!L211</f>
        <v>0</v>
      </c>
      <c r="L145" s="140">
        <f>'дод 3'!M211</f>
        <v>0</v>
      </c>
      <c r="M145" s="140">
        <f>'дод 3'!N211</f>
        <v>0</v>
      </c>
      <c r="N145" s="140">
        <f>'дод 3'!O211</f>
        <v>0</v>
      </c>
      <c r="O145" s="140">
        <f>'дод 3'!P211</f>
        <v>0</v>
      </c>
      <c r="P145" s="149"/>
    </row>
    <row r="146" spans="1:16" s="51" customFormat="1" ht="32.25" customHeight="1" x14ac:dyDescent="0.25">
      <c r="A146" s="37" t="s">
        <v>285</v>
      </c>
      <c r="B146" s="37" t="s">
        <v>55</v>
      </c>
      <c r="C146" s="3" t="s">
        <v>287</v>
      </c>
      <c r="D146" s="139">
        <f>'дод 3'!E212+'дод 3'!E29</f>
        <v>6716600</v>
      </c>
      <c r="E146" s="139">
        <f>'дод 3'!F212+'дод 3'!F29</f>
        <v>6716600</v>
      </c>
      <c r="F146" s="139">
        <f>'дод 3'!G212+'дод 3'!G29</f>
        <v>3504500</v>
      </c>
      <c r="G146" s="139">
        <f>'дод 3'!H212+'дод 3'!H29</f>
        <v>660700</v>
      </c>
      <c r="H146" s="139">
        <f>'дод 3'!I212+'дод 3'!I29</f>
        <v>0</v>
      </c>
      <c r="I146" s="139">
        <f>'дод 3'!J212+'дод 3'!J29</f>
        <v>0</v>
      </c>
      <c r="J146" s="139">
        <f>'дод 3'!K212+'дод 3'!K29</f>
        <v>0</v>
      </c>
      <c r="K146" s="139">
        <f>'дод 3'!L212+'дод 3'!L29</f>
        <v>0</v>
      </c>
      <c r="L146" s="139">
        <f>'дод 3'!M212+'дод 3'!M29</f>
        <v>0</v>
      </c>
      <c r="M146" s="139">
        <f>'дод 3'!N212+'дод 3'!N29</f>
        <v>0</v>
      </c>
      <c r="N146" s="139">
        <f>'дод 3'!O212+'дод 3'!O29</f>
        <v>0</v>
      </c>
      <c r="O146" s="139">
        <f>'дод 3'!P212+'дод 3'!P29</f>
        <v>6716600</v>
      </c>
      <c r="P146" s="246">
        <v>53</v>
      </c>
    </row>
    <row r="147" spans="1:16" s="51" customFormat="1" ht="31.5" customHeight="1" x14ac:dyDescent="0.25">
      <c r="A147" s="37" t="s">
        <v>286</v>
      </c>
      <c r="B147" s="37" t="s">
        <v>55</v>
      </c>
      <c r="C147" s="3" t="s">
        <v>682</v>
      </c>
      <c r="D147" s="139">
        <f>'дод 3'!E30+'дод 3'!E120+'дод 3'!E213+'дод 3'!E226</f>
        <v>249987100</v>
      </c>
      <c r="E147" s="139">
        <f>'дод 3'!F30+'дод 3'!F120+'дод 3'!F213+'дод 3'!F226</f>
        <v>249987100</v>
      </c>
      <c r="F147" s="139">
        <f>'дод 3'!G30+'дод 3'!G120+'дод 3'!G213+'дод 3'!G226</f>
        <v>0</v>
      </c>
      <c r="G147" s="139">
        <f>'дод 3'!H30+'дод 3'!H120+'дод 3'!H213+'дод 3'!H226</f>
        <v>0</v>
      </c>
      <c r="H147" s="139">
        <f>'дод 3'!I30+'дод 3'!I120+'дод 3'!I213+'дод 3'!I226</f>
        <v>0</v>
      </c>
      <c r="I147" s="139">
        <f>'дод 3'!J30+'дод 3'!J120+'дод 3'!J213+'дод 3'!J226</f>
        <v>17735</v>
      </c>
      <c r="J147" s="139">
        <f>'дод 3'!K30+'дод 3'!K120+'дод 3'!K213+'дод 3'!K226</f>
        <v>17735</v>
      </c>
      <c r="K147" s="139">
        <f>'дод 3'!L30+'дод 3'!L120+'дод 3'!L213+'дод 3'!L226</f>
        <v>0</v>
      </c>
      <c r="L147" s="139">
        <f>'дод 3'!M30+'дод 3'!M120+'дод 3'!M213+'дод 3'!M226</f>
        <v>0</v>
      </c>
      <c r="M147" s="139">
        <f>'дод 3'!N30+'дод 3'!N120+'дод 3'!N213+'дод 3'!N226</f>
        <v>0</v>
      </c>
      <c r="N147" s="139">
        <f>'дод 3'!O30+'дод 3'!O120+'дод 3'!O213+'дод 3'!O226</f>
        <v>17735</v>
      </c>
      <c r="O147" s="139">
        <f>'дод 3'!P30+'дод 3'!P120+'дод 3'!P213+'дод 3'!P226</f>
        <v>250004835</v>
      </c>
      <c r="P147" s="246"/>
    </row>
    <row r="148" spans="1:16" s="51" customFormat="1" x14ac:dyDescent="0.25">
      <c r="A148" s="69"/>
      <c r="B148" s="69"/>
      <c r="C148" s="70" t="s">
        <v>388</v>
      </c>
      <c r="D148" s="140">
        <f>'дод 3'!E214</f>
        <v>290400</v>
      </c>
      <c r="E148" s="140">
        <f>'дод 3'!F214</f>
        <v>290400</v>
      </c>
      <c r="F148" s="140">
        <f>'дод 3'!G214</f>
        <v>0</v>
      </c>
      <c r="G148" s="140">
        <f>'дод 3'!H214</f>
        <v>0</v>
      </c>
      <c r="H148" s="140">
        <f>'дод 3'!I214</f>
        <v>0</v>
      </c>
      <c r="I148" s="140">
        <f>'дод 3'!J214</f>
        <v>0</v>
      </c>
      <c r="J148" s="140">
        <f>'дод 3'!K214</f>
        <v>0</v>
      </c>
      <c r="K148" s="140">
        <f>'дод 3'!L214</f>
        <v>0</v>
      </c>
      <c r="L148" s="140">
        <f>'дод 3'!M214</f>
        <v>0</v>
      </c>
      <c r="M148" s="140">
        <f>'дод 3'!N214</f>
        <v>0</v>
      </c>
      <c r="N148" s="140">
        <f>'дод 3'!O214</f>
        <v>0</v>
      </c>
      <c r="O148" s="140">
        <f>'дод 3'!P214</f>
        <v>290400</v>
      </c>
      <c r="P148" s="246"/>
    </row>
    <row r="149" spans="1:16" s="49" customFormat="1" ht="19.5" customHeight="1" x14ac:dyDescent="0.25">
      <c r="A149" s="38" t="s">
        <v>70</v>
      </c>
      <c r="B149" s="41"/>
      <c r="C149" s="2" t="s">
        <v>71</v>
      </c>
      <c r="D149" s="47">
        <f t="shared" ref="D149:O149" si="25">D150+D151+D152+D153</f>
        <v>35279150</v>
      </c>
      <c r="E149" s="47">
        <f t="shared" si="25"/>
        <v>35279150</v>
      </c>
      <c r="F149" s="47">
        <f t="shared" si="25"/>
        <v>24033100</v>
      </c>
      <c r="G149" s="47">
        <f t="shared" si="25"/>
        <v>3190550</v>
      </c>
      <c r="H149" s="47">
        <f t="shared" si="25"/>
        <v>0</v>
      </c>
      <c r="I149" s="47">
        <f t="shared" si="25"/>
        <v>621320</v>
      </c>
      <c r="J149" s="47">
        <f t="shared" si="25"/>
        <v>600000</v>
      </c>
      <c r="K149" s="47">
        <f t="shared" si="25"/>
        <v>21320</v>
      </c>
      <c r="L149" s="47">
        <f t="shared" si="25"/>
        <v>7380</v>
      </c>
      <c r="M149" s="47">
        <f t="shared" si="25"/>
        <v>5490</v>
      </c>
      <c r="N149" s="47">
        <f t="shared" si="25"/>
        <v>600000</v>
      </c>
      <c r="O149" s="47">
        <f t="shared" si="25"/>
        <v>35900470</v>
      </c>
      <c r="P149" s="246"/>
    </row>
    <row r="150" spans="1:16" ht="22.5" customHeight="1" x14ac:dyDescent="0.25">
      <c r="A150" s="37" t="s">
        <v>72</v>
      </c>
      <c r="B150" s="37" t="s">
        <v>73</v>
      </c>
      <c r="C150" s="3" t="s">
        <v>15</v>
      </c>
      <c r="D150" s="139">
        <f>'дод 3'!E233</f>
        <v>24915400</v>
      </c>
      <c r="E150" s="139">
        <f>'дод 3'!F233</f>
        <v>24915400</v>
      </c>
      <c r="F150" s="139">
        <f>'дод 3'!G233</f>
        <v>17520000</v>
      </c>
      <c r="G150" s="139">
        <f>'дод 3'!H233</f>
        <v>2622200</v>
      </c>
      <c r="H150" s="139">
        <f>'дод 3'!I233</f>
        <v>0</v>
      </c>
      <c r="I150" s="139">
        <f>'дод 3'!J233</f>
        <v>15000</v>
      </c>
      <c r="J150" s="139">
        <f>'дод 3'!K233</f>
        <v>0</v>
      </c>
      <c r="K150" s="139">
        <f>'дод 3'!L233</f>
        <v>15000</v>
      </c>
      <c r="L150" s="139">
        <f>'дод 3'!M233</f>
        <v>7380</v>
      </c>
      <c r="M150" s="139">
        <f>'дод 3'!N233</f>
        <v>0</v>
      </c>
      <c r="N150" s="139">
        <f>'дод 3'!O233</f>
        <v>0</v>
      </c>
      <c r="O150" s="139">
        <f>'дод 3'!P233</f>
        <v>24930400</v>
      </c>
      <c r="P150" s="246"/>
    </row>
    <row r="151" spans="1:16" ht="33.75" customHeight="1" x14ac:dyDescent="0.25">
      <c r="A151" s="37" t="s">
        <v>314</v>
      </c>
      <c r="B151" s="37" t="s">
        <v>315</v>
      </c>
      <c r="C151" s="3" t="s">
        <v>316</v>
      </c>
      <c r="D151" s="139">
        <f>'дод 3'!E31+'дод 3'!E234</f>
        <v>3862250</v>
      </c>
      <c r="E151" s="139">
        <f>'дод 3'!F31+'дод 3'!F234</f>
        <v>3862250</v>
      </c>
      <c r="F151" s="139">
        <f>'дод 3'!G31+'дод 3'!G234</f>
        <v>2806900</v>
      </c>
      <c r="G151" s="139">
        <f>'дод 3'!H31+'дод 3'!H234</f>
        <v>324650</v>
      </c>
      <c r="H151" s="139">
        <f>'дод 3'!I31+'дод 3'!I234</f>
        <v>0</v>
      </c>
      <c r="I151" s="139">
        <f>'дод 3'!J31+'дод 3'!J234</f>
        <v>606320</v>
      </c>
      <c r="J151" s="139">
        <f>'дод 3'!K31+'дод 3'!K234</f>
        <v>600000</v>
      </c>
      <c r="K151" s="139">
        <f>'дод 3'!L31+'дод 3'!L234</f>
        <v>6320</v>
      </c>
      <c r="L151" s="139">
        <f>'дод 3'!M31+'дод 3'!M234</f>
        <v>0</v>
      </c>
      <c r="M151" s="139">
        <f>'дод 3'!N31+'дод 3'!N234</f>
        <v>5490</v>
      </c>
      <c r="N151" s="139">
        <f>'дод 3'!O31+'дод 3'!O234</f>
        <v>600000</v>
      </c>
      <c r="O151" s="139">
        <f>'дод 3'!P31+'дод 3'!P234</f>
        <v>4468570</v>
      </c>
      <c r="P151" s="246"/>
    </row>
    <row r="152" spans="1:16" s="51" customFormat="1" ht="37.5" customHeight="1" x14ac:dyDescent="0.25">
      <c r="A152" s="37" t="s">
        <v>288</v>
      </c>
      <c r="B152" s="37" t="s">
        <v>74</v>
      </c>
      <c r="C152" s="3" t="s">
        <v>338</v>
      </c>
      <c r="D152" s="139">
        <f>'дод 3'!E32+'дод 3'!E235</f>
        <v>5241500</v>
      </c>
      <c r="E152" s="139">
        <f>'дод 3'!F32+'дод 3'!F235</f>
        <v>5241500</v>
      </c>
      <c r="F152" s="139">
        <f>'дод 3'!G32+'дод 3'!G235</f>
        <v>3706200</v>
      </c>
      <c r="G152" s="139">
        <f>'дод 3'!H32+'дод 3'!H235</f>
        <v>243700</v>
      </c>
      <c r="H152" s="139">
        <f>'дод 3'!I32+'дод 3'!I235</f>
        <v>0</v>
      </c>
      <c r="I152" s="139">
        <f>'дод 3'!J32+'дод 3'!J235</f>
        <v>0</v>
      </c>
      <c r="J152" s="139">
        <f>'дод 3'!K32+'дод 3'!K235</f>
        <v>0</v>
      </c>
      <c r="K152" s="139">
        <f>'дод 3'!L32+'дод 3'!L235</f>
        <v>0</v>
      </c>
      <c r="L152" s="139">
        <f>'дод 3'!M32+'дод 3'!M235</f>
        <v>0</v>
      </c>
      <c r="M152" s="139">
        <f>'дод 3'!N32+'дод 3'!N235</f>
        <v>0</v>
      </c>
      <c r="N152" s="139">
        <f>'дод 3'!O32+'дод 3'!O235</f>
        <v>0</v>
      </c>
      <c r="O152" s="139">
        <f>'дод 3'!P32+'дод 3'!P235</f>
        <v>5241500</v>
      </c>
      <c r="P152" s="246"/>
    </row>
    <row r="153" spans="1:16" s="51" customFormat="1" ht="22.5" customHeight="1" x14ac:dyDescent="0.25">
      <c r="A153" s="37" t="s">
        <v>289</v>
      </c>
      <c r="B153" s="37" t="s">
        <v>74</v>
      </c>
      <c r="C153" s="3" t="s">
        <v>290</v>
      </c>
      <c r="D153" s="139">
        <f>'дод 3'!E33+'дод 3'!E236</f>
        <v>1260000</v>
      </c>
      <c r="E153" s="139">
        <f>'дод 3'!F33+'дод 3'!F236</f>
        <v>1260000</v>
      </c>
      <c r="F153" s="139">
        <f>'дод 3'!G33+'дод 3'!G236</f>
        <v>0</v>
      </c>
      <c r="G153" s="139">
        <f>'дод 3'!H33+'дод 3'!H236</f>
        <v>0</v>
      </c>
      <c r="H153" s="139">
        <f>'дод 3'!I33+'дод 3'!I236</f>
        <v>0</v>
      </c>
      <c r="I153" s="139">
        <f>'дод 3'!J33+'дод 3'!J236</f>
        <v>0</v>
      </c>
      <c r="J153" s="139">
        <f>'дод 3'!K33+'дод 3'!K236</f>
        <v>0</v>
      </c>
      <c r="K153" s="139">
        <f>'дод 3'!L33+'дод 3'!L236</f>
        <v>0</v>
      </c>
      <c r="L153" s="139">
        <f>'дод 3'!M33+'дод 3'!M236</f>
        <v>0</v>
      </c>
      <c r="M153" s="139">
        <f>'дод 3'!N33+'дод 3'!N236</f>
        <v>0</v>
      </c>
      <c r="N153" s="139">
        <f>'дод 3'!O33+'дод 3'!O236</f>
        <v>0</v>
      </c>
      <c r="O153" s="139">
        <f>'дод 3'!P33+'дод 3'!P236</f>
        <v>1260000</v>
      </c>
      <c r="P153" s="246"/>
    </row>
    <row r="154" spans="1:16" s="49" customFormat="1" ht="21.75" customHeight="1" x14ac:dyDescent="0.25">
      <c r="A154" s="38" t="s">
        <v>77</v>
      </c>
      <c r="B154" s="41"/>
      <c r="C154" s="2" t="s">
        <v>574</v>
      </c>
      <c r="D154" s="47">
        <f t="shared" ref="D154:O154" si="26">D156+D157+D158+D160+D161+D162</f>
        <v>64668500</v>
      </c>
      <c r="E154" s="47">
        <f t="shared" si="26"/>
        <v>64668500</v>
      </c>
      <c r="F154" s="47">
        <f t="shared" si="26"/>
        <v>27003100</v>
      </c>
      <c r="G154" s="47">
        <f t="shared" si="26"/>
        <v>2777100</v>
      </c>
      <c r="H154" s="47">
        <f t="shared" si="26"/>
        <v>0</v>
      </c>
      <c r="I154" s="47">
        <f t="shared" si="26"/>
        <v>478110</v>
      </c>
      <c r="J154" s="47">
        <f t="shared" si="26"/>
        <v>0</v>
      </c>
      <c r="K154" s="47">
        <f t="shared" si="26"/>
        <v>478110</v>
      </c>
      <c r="L154" s="47">
        <f t="shared" si="26"/>
        <v>296610</v>
      </c>
      <c r="M154" s="47">
        <f t="shared" si="26"/>
        <v>93770</v>
      </c>
      <c r="N154" s="47">
        <f t="shared" si="26"/>
        <v>0</v>
      </c>
      <c r="O154" s="47">
        <f t="shared" si="26"/>
        <v>65146610</v>
      </c>
      <c r="P154" s="246"/>
    </row>
    <row r="155" spans="1:16" s="49" customFormat="1" ht="21.75" hidden="1" customHeight="1" x14ac:dyDescent="0.25">
      <c r="A155" s="38"/>
      <c r="B155" s="41"/>
      <c r="C155" s="68" t="s">
        <v>389</v>
      </c>
      <c r="D155" s="141">
        <f>D159</f>
        <v>0</v>
      </c>
      <c r="E155" s="141">
        <f t="shared" ref="E155:O155" si="27">E159</f>
        <v>0</v>
      </c>
      <c r="F155" s="141">
        <f t="shared" si="27"/>
        <v>0</v>
      </c>
      <c r="G155" s="141">
        <f t="shared" si="27"/>
        <v>0</v>
      </c>
      <c r="H155" s="141">
        <f t="shared" si="27"/>
        <v>0</v>
      </c>
      <c r="I155" s="141">
        <f t="shared" si="27"/>
        <v>0</v>
      </c>
      <c r="J155" s="141">
        <f t="shared" si="27"/>
        <v>0</v>
      </c>
      <c r="K155" s="141">
        <f t="shared" si="27"/>
        <v>0</v>
      </c>
      <c r="L155" s="141">
        <f t="shared" si="27"/>
        <v>0</v>
      </c>
      <c r="M155" s="141">
        <f t="shared" si="27"/>
        <v>0</v>
      </c>
      <c r="N155" s="141">
        <f t="shared" si="27"/>
        <v>0</v>
      </c>
      <c r="O155" s="141">
        <f t="shared" si="27"/>
        <v>0</v>
      </c>
      <c r="P155" s="246"/>
    </row>
    <row r="156" spans="1:16" s="51" customFormat="1" ht="37.5" customHeight="1" x14ac:dyDescent="0.25">
      <c r="A156" s="37" t="s">
        <v>78</v>
      </c>
      <c r="B156" s="37" t="s">
        <v>79</v>
      </c>
      <c r="C156" s="3" t="s">
        <v>21</v>
      </c>
      <c r="D156" s="139">
        <f>'дод 3'!E34</f>
        <v>400000</v>
      </c>
      <c r="E156" s="139">
        <f>'дод 3'!F34</f>
        <v>400000</v>
      </c>
      <c r="F156" s="139">
        <f>'дод 3'!G34</f>
        <v>0</v>
      </c>
      <c r="G156" s="139">
        <f>'дод 3'!H34</f>
        <v>0</v>
      </c>
      <c r="H156" s="139">
        <f>'дод 3'!I34</f>
        <v>0</v>
      </c>
      <c r="I156" s="139">
        <f>'дод 3'!J34</f>
        <v>0</v>
      </c>
      <c r="J156" s="139">
        <f>'дод 3'!K34</f>
        <v>0</v>
      </c>
      <c r="K156" s="139">
        <f>'дод 3'!L34</f>
        <v>0</v>
      </c>
      <c r="L156" s="139">
        <f>'дод 3'!M34</f>
        <v>0</v>
      </c>
      <c r="M156" s="139">
        <f>'дод 3'!N34</f>
        <v>0</v>
      </c>
      <c r="N156" s="139">
        <f>'дод 3'!O34</f>
        <v>0</v>
      </c>
      <c r="O156" s="139">
        <f>'дод 3'!P34</f>
        <v>400000</v>
      </c>
      <c r="P156" s="246"/>
    </row>
    <row r="157" spans="1:16" s="51" customFormat="1" ht="34.5" customHeight="1" x14ac:dyDescent="0.25">
      <c r="A157" s="37" t="s">
        <v>80</v>
      </c>
      <c r="B157" s="37" t="s">
        <v>79</v>
      </c>
      <c r="C157" s="3" t="s">
        <v>16</v>
      </c>
      <c r="D157" s="139">
        <f>'дод 3'!E35</f>
        <v>400000</v>
      </c>
      <c r="E157" s="139">
        <f>'дод 3'!F35</f>
        <v>400000</v>
      </c>
      <c r="F157" s="139">
        <f>'дод 3'!G35</f>
        <v>0</v>
      </c>
      <c r="G157" s="139">
        <f>'дод 3'!H35</f>
        <v>0</v>
      </c>
      <c r="H157" s="139">
        <f>'дод 3'!I35</f>
        <v>0</v>
      </c>
      <c r="I157" s="139">
        <f>'дод 3'!J35</f>
        <v>0</v>
      </c>
      <c r="J157" s="139">
        <f>'дод 3'!K35</f>
        <v>0</v>
      </c>
      <c r="K157" s="139">
        <f>'дод 3'!L35</f>
        <v>0</v>
      </c>
      <c r="L157" s="139">
        <f>'дод 3'!M35</f>
        <v>0</v>
      </c>
      <c r="M157" s="139">
        <f>'дод 3'!N35</f>
        <v>0</v>
      </c>
      <c r="N157" s="139">
        <f>'дод 3'!O35</f>
        <v>0</v>
      </c>
      <c r="O157" s="139">
        <f>'дод 3'!P35</f>
        <v>400000</v>
      </c>
      <c r="P157" s="246"/>
    </row>
    <row r="158" spans="1:16" s="51" customFormat="1" ht="36.75" customHeight="1" x14ac:dyDescent="0.25">
      <c r="A158" s="37" t="s">
        <v>114</v>
      </c>
      <c r="B158" s="37" t="s">
        <v>79</v>
      </c>
      <c r="C158" s="3" t="s">
        <v>552</v>
      </c>
      <c r="D158" s="139">
        <f>'дод 3'!E36+'дод 3'!E121</f>
        <v>32341600</v>
      </c>
      <c r="E158" s="139">
        <f>'дод 3'!F36+'дод 3'!F121</f>
        <v>32341600</v>
      </c>
      <c r="F158" s="139">
        <f>'дод 3'!G36+'дод 3'!G121</f>
        <v>23738000</v>
      </c>
      <c r="G158" s="139">
        <f>'дод 3'!H36+'дод 3'!H121</f>
        <v>2151600</v>
      </c>
      <c r="H158" s="139">
        <f>'дод 3'!I36+'дод 3'!I121</f>
        <v>0</v>
      </c>
      <c r="I158" s="139">
        <f>'дод 3'!J36+'дод 3'!J121</f>
        <v>0</v>
      </c>
      <c r="J158" s="139">
        <f>'дод 3'!K36+'дод 3'!K121</f>
        <v>0</v>
      </c>
      <c r="K158" s="139">
        <f>'дод 3'!L36+'дод 3'!L121</f>
        <v>0</v>
      </c>
      <c r="L158" s="139">
        <f>'дод 3'!M36+'дод 3'!M121</f>
        <v>0</v>
      </c>
      <c r="M158" s="139">
        <f>'дод 3'!N36+'дод 3'!N121</f>
        <v>0</v>
      </c>
      <c r="N158" s="139">
        <f>'дод 3'!O36+'дод 3'!O121</f>
        <v>0</v>
      </c>
      <c r="O158" s="139">
        <f>'дод 3'!P36+'дод 3'!P121</f>
        <v>32341600</v>
      </c>
      <c r="P158" s="246"/>
    </row>
    <row r="159" spans="1:16" s="51" customFormat="1" ht="25.5" hidden="1" customHeight="1" x14ac:dyDescent="0.25">
      <c r="A159" s="37"/>
      <c r="B159" s="37"/>
      <c r="C159" s="77" t="s">
        <v>389</v>
      </c>
      <c r="D159" s="140">
        <f>'дод 3'!E122</f>
        <v>0</v>
      </c>
      <c r="E159" s="140">
        <f>'дод 3'!F122</f>
        <v>0</v>
      </c>
      <c r="F159" s="140">
        <f>'дод 3'!G122</f>
        <v>0</v>
      </c>
      <c r="G159" s="140">
        <f>'дод 3'!H122</f>
        <v>0</v>
      </c>
      <c r="H159" s="140">
        <f>'дод 3'!I122</f>
        <v>0</v>
      </c>
      <c r="I159" s="140">
        <f>'дод 3'!J122</f>
        <v>0</v>
      </c>
      <c r="J159" s="140">
        <f>'дод 3'!K122</f>
        <v>0</v>
      </c>
      <c r="K159" s="140">
        <f>'дод 3'!L122</f>
        <v>0</v>
      </c>
      <c r="L159" s="140">
        <f>'дод 3'!M122</f>
        <v>0</v>
      </c>
      <c r="M159" s="140">
        <f>'дод 3'!N122</f>
        <v>0</v>
      </c>
      <c r="N159" s="140">
        <f>'дод 3'!O122</f>
        <v>0</v>
      </c>
      <c r="O159" s="140">
        <f>'дод 3'!P122</f>
        <v>0</v>
      </c>
      <c r="P159" s="246"/>
    </row>
    <row r="160" spans="1:16" s="51" customFormat="1" ht="38.25" customHeight="1" x14ac:dyDescent="0.25">
      <c r="A160" s="37" t="s">
        <v>115</v>
      </c>
      <c r="B160" s="37" t="s">
        <v>79</v>
      </c>
      <c r="C160" s="3" t="s">
        <v>22</v>
      </c>
      <c r="D160" s="139">
        <f>'дод 3'!E37</f>
        <v>15408900</v>
      </c>
      <c r="E160" s="139">
        <f>'дод 3'!F37</f>
        <v>15408900</v>
      </c>
      <c r="F160" s="139">
        <f>'дод 3'!G37</f>
        <v>0</v>
      </c>
      <c r="G160" s="139">
        <f>'дод 3'!H37</f>
        <v>0</v>
      </c>
      <c r="H160" s="139">
        <f>'дод 3'!I37</f>
        <v>0</v>
      </c>
      <c r="I160" s="139">
        <f>'дод 3'!J37</f>
        <v>0</v>
      </c>
      <c r="J160" s="139">
        <f>'дод 3'!K37</f>
        <v>0</v>
      </c>
      <c r="K160" s="139">
        <f>'дод 3'!L37</f>
        <v>0</v>
      </c>
      <c r="L160" s="139">
        <f>'дод 3'!M37</f>
        <v>0</v>
      </c>
      <c r="M160" s="139">
        <f>'дод 3'!N37</f>
        <v>0</v>
      </c>
      <c r="N160" s="139">
        <f>'дод 3'!O37</f>
        <v>0</v>
      </c>
      <c r="O160" s="139">
        <f>'дод 3'!P37</f>
        <v>15408900</v>
      </c>
      <c r="P160" s="246"/>
    </row>
    <row r="161" spans="1:16" s="51" customFormat="1" ht="54" customHeight="1" x14ac:dyDescent="0.25">
      <c r="A161" s="37" t="s">
        <v>111</v>
      </c>
      <c r="B161" s="37" t="s">
        <v>79</v>
      </c>
      <c r="C161" s="3" t="s">
        <v>581</v>
      </c>
      <c r="D161" s="139">
        <f>'дод 3'!E38</f>
        <v>5289200</v>
      </c>
      <c r="E161" s="139">
        <f>'дод 3'!F38</f>
        <v>5289200</v>
      </c>
      <c r="F161" s="139">
        <f>'дод 3'!G38</f>
        <v>3265100</v>
      </c>
      <c r="G161" s="139">
        <f>'дод 3'!H38</f>
        <v>625500</v>
      </c>
      <c r="H161" s="139">
        <f>'дод 3'!I38</f>
        <v>0</v>
      </c>
      <c r="I161" s="139">
        <f>'дод 3'!J38</f>
        <v>478110</v>
      </c>
      <c r="J161" s="139">
        <f>'дод 3'!K38</f>
        <v>0</v>
      </c>
      <c r="K161" s="139">
        <f>'дод 3'!L38</f>
        <v>478110</v>
      </c>
      <c r="L161" s="139">
        <f>'дод 3'!M38</f>
        <v>296610</v>
      </c>
      <c r="M161" s="139">
        <f>'дод 3'!N38</f>
        <v>93770</v>
      </c>
      <c r="N161" s="139">
        <f>'дод 3'!O38</f>
        <v>0</v>
      </c>
      <c r="O161" s="139">
        <f>'дод 3'!P38</f>
        <v>5767310</v>
      </c>
      <c r="P161" s="246"/>
    </row>
    <row r="162" spans="1:16" s="51" customFormat="1" ht="46.5" customHeight="1" x14ac:dyDescent="0.25">
      <c r="A162" s="37" t="s">
        <v>113</v>
      </c>
      <c r="B162" s="37" t="s">
        <v>79</v>
      </c>
      <c r="C162" s="3" t="s">
        <v>112</v>
      </c>
      <c r="D162" s="139">
        <f>'дод 3'!E39</f>
        <v>10828800</v>
      </c>
      <c r="E162" s="139">
        <f>'дод 3'!F39</f>
        <v>10828800</v>
      </c>
      <c r="F162" s="139">
        <f>'дод 3'!G39</f>
        <v>0</v>
      </c>
      <c r="G162" s="139">
        <f>'дод 3'!H39</f>
        <v>0</v>
      </c>
      <c r="H162" s="139">
        <f>'дод 3'!I39</f>
        <v>0</v>
      </c>
      <c r="I162" s="139">
        <f>'дод 3'!J39</f>
        <v>0</v>
      </c>
      <c r="J162" s="139">
        <f>'дод 3'!K39</f>
        <v>0</v>
      </c>
      <c r="K162" s="139">
        <f>'дод 3'!L39</f>
        <v>0</v>
      </c>
      <c r="L162" s="139">
        <f>'дод 3'!M39</f>
        <v>0</v>
      </c>
      <c r="M162" s="139">
        <f>'дод 3'!N39</f>
        <v>0</v>
      </c>
      <c r="N162" s="139">
        <f>'дод 3'!O39</f>
        <v>0</v>
      </c>
      <c r="O162" s="139">
        <f>'дод 3'!P39</f>
        <v>10828800</v>
      </c>
      <c r="P162" s="246"/>
    </row>
    <row r="163" spans="1:16" s="49" customFormat="1" ht="26.25" customHeight="1" x14ac:dyDescent="0.25">
      <c r="A163" s="38" t="s">
        <v>65</v>
      </c>
      <c r="B163" s="41"/>
      <c r="C163" s="2" t="s">
        <v>66</v>
      </c>
      <c r="D163" s="47">
        <f>D165+D166+D168+D169+D170+D171+D173+D175+D176+D172+D167</f>
        <v>279466680</v>
      </c>
      <c r="E163" s="47">
        <f t="shared" ref="E163:O163" si="28">E165+E166+E168+E169+E170+E171+E173+E175+E176+E172+E167</f>
        <v>278361680</v>
      </c>
      <c r="F163" s="47">
        <f t="shared" si="28"/>
        <v>0</v>
      </c>
      <c r="G163" s="47">
        <f t="shared" si="28"/>
        <v>40390000</v>
      </c>
      <c r="H163" s="47">
        <f t="shared" si="28"/>
        <v>1105000</v>
      </c>
      <c r="I163" s="47">
        <f t="shared" si="28"/>
        <v>10047349</v>
      </c>
      <c r="J163" s="47">
        <f t="shared" si="28"/>
        <v>5106700</v>
      </c>
      <c r="K163" s="47">
        <f t="shared" si="28"/>
        <v>4836259</v>
      </c>
      <c r="L163" s="47">
        <f t="shared" si="28"/>
        <v>0</v>
      </c>
      <c r="M163" s="47">
        <f t="shared" si="28"/>
        <v>0</v>
      </c>
      <c r="N163" s="47">
        <f t="shared" si="28"/>
        <v>5211090</v>
      </c>
      <c r="O163" s="47">
        <f t="shared" si="28"/>
        <v>289514029</v>
      </c>
      <c r="P163" s="246"/>
    </row>
    <row r="164" spans="1:16" s="50" customFormat="1" ht="113.25" hidden="1" customHeight="1" x14ac:dyDescent="0.25">
      <c r="A164" s="63"/>
      <c r="B164" s="64"/>
      <c r="C164" s="114" t="s">
        <v>561</v>
      </c>
      <c r="D164" s="141">
        <f>D174</f>
        <v>0</v>
      </c>
      <c r="E164" s="141">
        <f t="shared" ref="E164:O164" si="29">E174</f>
        <v>0</v>
      </c>
      <c r="F164" s="141">
        <f t="shared" si="29"/>
        <v>0</v>
      </c>
      <c r="G164" s="141">
        <f t="shared" si="29"/>
        <v>0</v>
      </c>
      <c r="H164" s="141">
        <f t="shared" si="29"/>
        <v>0</v>
      </c>
      <c r="I164" s="141">
        <f t="shared" si="29"/>
        <v>0</v>
      </c>
      <c r="J164" s="141">
        <f t="shared" si="29"/>
        <v>0</v>
      </c>
      <c r="K164" s="141">
        <f t="shared" si="29"/>
        <v>0</v>
      </c>
      <c r="L164" s="141">
        <f t="shared" si="29"/>
        <v>0</v>
      </c>
      <c r="M164" s="141">
        <f t="shared" si="29"/>
        <v>0</v>
      </c>
      <c r="N164" s="141">
        <f t="shared" si="29"/>
        <v>0</v>
      </c>
      <c r="O164" s="141">
        <f t="shared" si="29"/>
        <v>0</v>
      </c>
      <c r="P164" s="246"/>
    </row>
    <row r="165" spans="1:16" s="51" customFormat="1" x14ac:dyDescent="0.25">
      <c r="A165" s="37" t="s">
        <v>125</v>
      </c>
      <c r="B165" s="37" t="s">
        <v>67</v>
      </c>
      <c r="C165" s="3" t="s">
        <v>126</v>
      </c>
      <c r="D165" s="139">
        <f>'дод 3'!E251</f>
        <v>0</v>
      </c>
      <c r="E165" s="139">
        <f>'дод 3'!F251</f>
        <v>0</v>
      </c>
      <c r="F165" s="139">
        <f>'дод 3'!G251</f>
        <v>0</v>
      </c>
      <c r="G165" s="139">
        <f>'дод 3'!H251</f>
        <v>0</v>
      </c>
      <c r="H165" s="139">
        <f>'дод 3'!I251</f>
        <v>0</v>
      </c>
      <c r="I165" s="139">
        <f>'дод 3'!J251</f>
        <v>3000000</v>
      </c>
      <c r="J165" s="139">
        <f>'дод 3'!K251</f>
        <v>3000000</v>
      </c>
      <c r="K165" s="139">
        <f>'дод 3'!L251</f>
        <v>0</v>
      </c>
      <c r="L165" s="139">
        <f>'дод 3'!M251</f>
        <v>0</v>
      </c>
      <c r="M165" s="139">
        <f>'дод 3'!N251</f>
        <v>0</v>
      </c>
      <c r="N165" s="139">
        <f>'дод 3'!O251</f>
        <v>3000000</v>
      </c>
      <c r="O165" s="139">
        <f>'дод 3'!P251</f>
        <v>3000000</v>
      </c>
      <c r="P165" s="246"/>
    </row>
    <row r="166" spans="1:16" s="51" customFormat="1" ht="32.25" customHeight="1" x14ac:dyDescent="0.25">
      <c r="A166" s="37" t="s">
        <v>127</v>
      </c>
      <c r="B166" s="37" t="s">
        <v>69</v>
      </c>
      <c r="C166" s="3" t="s">
        <v>144</v>
      </c>
      <c r="D166" s="139">
        <f>'дод 3'!E252</f>
        <v>590000</v>
      </c>
      <c r="E166" s="139">
        <f>'дод 3'!F252</f>
        <v>590000</v>
      </c>
      <c r="F166" s="139">
        <f>'дод 3'!G252</f>
        <v>0</v>
      </c>
      <c r="G166" s="139">
        <f>'дод 3'!H252</f>
        <v>0</v>
      </c>
      <c r="H166" s="139">
        <f>'дод 3'!I252</f>
        <v>0</v>
      </c>
      <c r="I166" s="139">
        <f>'дод 3'!J252</f>
        <v>0</v>
      </c>
      <c r="J166" s="139">
        <f>'дод 3'!K252</f>
        <v>0</v>
      </c>
      <c r="K166" s="139">
        <f>'дод 3'!L252</f>
        <v>0</v>
      </c>
      <c r="L166" s="139">
        <f>'дод 3'!M252</f>
        <v>0</v>
      </c>
      <c r="M166" s="139">
        <f>'дод 3'!N252</f>
        <v>0</v>
      </c>
      <c r="N166" s="139">
        <f>'дод 3'!O252</f>
        <v>0</v>
      </c>
      <c r="O166" s="139">
        <f>'дод 3'!P252</f>
        <v>590000</v>
      </c>
      <c r="P166" s="246"/>
    </row>
    <row r="167" spans="1:16" s="51" customFormat="1" ht="32.25" hidden="1" customHeight="1" x14ac:dyDescent="0.25">
      <c r="A167" s="37">
        <v>6014</v>
      </c>
      <c r="B167" s="37" t="s">
        <v>69</v>
      </c>
      <c r="C167" s="3" t="s">
        <v>606</v>
      </c>
      <c r="D167" s="139">
        <f>'дод 3'!E253</f>
        <v>0</v>
      </c>
      <c r="E167" s="139">
        <f>'дод 3'!F253</f>
        <v>0</v>
      </c>
      <c r="F167" s="139">
        <f>'дод 3'!G253</f>
        <v>0</v>
      </c>
      <c r="G167" s="139">
        <f>'дод 3'!H253</f>
        <v>0</v>
      </c>
      <c r="H167" s="139">
        <f>'дод 3'!I253</f>
        <v>0</v>
      </c>
      <c r="I167" s="139">
        <f>'дод 3'!J253</f>
        <v>0</v>
      </c>
      <c r="J167" s="139">
        <f>'дод 3'!K253</f>
        <v>0</v>
      </c>
      <c r="K167" s="139">
        <f>'дод 3'!L253</f>
        <v>0</v>
      </c>
      <c r="L167" s="139">
        <f>'дод 3'!M253</f>
        <v>0</v>
      </c>
      <c r="M167" s="139">
        <f>'дод 3'!N253</f>
        <v>0</v>
      </c>
      <c r="N167" s="139">
        <f>'дод 3'!O253</f>
        <v>0</v>
      </c>
      <c r="O167" s="139">
        <f>'дод 3'!P253</f>
        <v>0</v>
      </c>
      <c r="P167" s="246"/>
    </row>
    <row r="168" spans="1:16" s="51" customFormat="1" ht="32.25" customHeight="1" x14ac:dyDescent="0.25">
      <c r="A168" s="40" t="s">
        <v>257</v>
      </c>
      <c r="B168" s="40" t="s">
        <v>69</v>
      </c>
      <c r="C168" s="3" t="s">
        <v>258</v>
      </c>
      <c r="D168" s="139">
        <f>'дод 3'!E254</f>
        <v>50000</v>
      </c>
      <c r="E168" s="139">
        <f>'дод 3'!F254</f>
        <v>50000</v>
      </c>
      <c r="F168" s="139">
        <f>'дод 3'!G254</f>
        <v>0</v>
      </c>
      <c r="G168" s="139">
        <f>'дод 3'!H254</f>
        <v>0</v>
      </c>
      <c r="H168" s="139">
        <f>'дод 3'!I254</f>
        <v>0</v>
      </c>
      <c r="I168" s="139">
        <f>'дод 3'!J254</f>
        <v>0</v>
      </c>
      <c r="J168" s="139">
        <f>'дод 3'!K254</f>
        <v>0</v>
      </c>
      <c r="K168" s="139">
        <f>'дод 3'!L254</f>
        <v>0</v>
      </c>
      <c r="L168" s="139">
        <f>'дод 3'!M254</f>
        <v>0</v>
      </c>
      <c r="M168" s="139">
        <f>'дод 3'!N254</f>
        <v>0</v>
      </c>
      <c r="N168" s="139">
        <f>'дод 3'!O254</f>
        <v>0</v>
      </c>
      <c r="O168" s="139">
        <f>'дод 3'!P254</f>
        <v>50000</v>
      </c>
      <c r="P168" s="246"/>
    </row>
    <row r="169" spans="1:16" s="51" customFormat="1" ht="33" customHeight="1" x14ac:dyDescent="0.25">
      <c r="A169" s="37" t="s">
        <v>260</v>
      </c>
      <c r="B169" s="37" t="s">
        <v>69</v>
      </c>
      <c r="C169" s="3" t="s">
        <v>339</v>
      </c>
      <c r="D169" s="139">
        <f>'дод 3'!E255</f>
        <v>300000</v>
      </c>
      <c r="E169" s="139">
        <f>'дод 3'!F255</f>
        <v>300000</v>
      </c>
      <c r="F169" s="139">
        <f>'дод 3'!G255</f>
        <v>0</v>
      </c>
      <c r="G169" s="139">
        <f>'дод 3'!H255</f>
        <v>0</v>
      </c>
      <c r="H169" s="139">
        <f>'дод 3'!I255</f>
        <v>0</v>
      </c>
      <c r="I169" s="139">
        <f>'дод 3'!J255</f>
        <v>0</v>
      </c>
      <c r="J169" s="139">
        <f>'дод 3'!K255</f>
        <v>0</v>
      </c>
      <c r="K169" s="139">
        <f>'дод 3'!L255</f>
        <v>0</v>
      </c>
      <c r="L169" s="139">
        <f>'дод 3'!M255</f>
        <v>0</v>
      </c>
      <c r="M169" s="139">
        <f>'дод 3'!N255</f>
        <v>0</v>
      </c>
      <c r="N169" s="139">
        <f>'дод 3'!O255</f>
        <v>0</v>
      </c>
      <c r="O169" s="139">
        <f>'дод 3'!P255</f>
        <v>300000</v>
      </c>
      <c r="P169" s="246"/>
    </row>
    <row r="170" spans="1:16" s="51" customFormat="1" ht="57.75" customHeight="1" x14ac:dyDescent="0.25">
      <c r="A170" s="37" t="s">
        <v>68</v>
      </c>
      <c r="B170" s="37" t="s">
        <v>69</v>
      </c>
      <c r="C170" s="3" t="s">
        <v>130</v>
      </c>
      <c r="D170" s="139">
        <f>'дод 3'!E256</f>
        <v>380000</v>
      </c>
      <c r="E170" s="139">
        <f>'дод 3'!F256</f>
        <v>0</v>
      </c>
      <c r="F170" s="139">
        <f>'дод 3'!G256</f>
        <v>0</v>
      </c>
      <c r="G170" s="139">
        <f>'дод 3'!H256</f>
        <v>0</v>
      </c>
      <c r="H170" s="139">
        <f>'дод 3'!I256</f>
        <v>380000</v>
      </c>
      <c r="I170" s="139">
        <f>'дод 3'!J256</f>
        <v>0</v>
      </c>
      <c r="J170" s="139">
        <f>'дод 3'!K256</f>
        <v>0</v>
      </c>
      <c r="K170" s="139">
        <f>'дод 3'!L256</f>
        <v>0</v>
      </c>
      <c r="L170" s="139">
        <f>'дод 3'!M256</f>
        <v>0</v>
      </c>
      <c r="M170" s="139">
        <f>'дод 3'!N256</f>
        <v>0</v>
      </c>
      <c r="N170" s="139">
        <f>'дод 3'!O256</f>
        <v>0</v>
      </c>
      <c r="O170" s="139">
        <f>'дод 3'!P256</f>
        <v>380000</v>
      </c>
      <c r="P170" s="246"/>
    </row>
    <row r="171" spans="1:16" ht="24" customHeight="1" x14ac:dyDescent="0.25">
      <c r="A171" s="37" t="s">
        <v>128</v>
      </c>
      <c r="B171" s="37" t="s">
        <v>69</v>
      </c>
      <c r="C171" s="3" t="s">
        <v>129</v>
      </c>
      <c r="D171" s="139">
        <f>'дод 3'!E257+'дод 3'!E307</f>
        <v>272035500</v>
      </c>
      <c r="E171" s="139">
        <f>'дод 3'!F257+'дод 3'!F307</f>
        <v>271835500</v>
      </c>
      <c r="F171" s="139">
        <f>'дод 3'!G257+'дод 3'!G307</f>
        <v>0</v>
      </c>
      <c r="G171" s="139">
        <f>'дод 3'!H257+'дод 3'!H307</f>
        <v>40330000</v>
      </c>
      <c r="H171" s="139">
        <f>'дод 3'!I257+'дод 3'!I307</f>
        <v>200000</v>
      </c>
      <c r="I171" s="139">
        <f>'дод 3'!J257+'дод 3'!J307</f>
        <v>2106700</v>
      </c>
      <c r="J171" s="139">
        <f>'дод 3'!K257+'дод 3'!K307</f>
        <v>2106700</v>
      </c>
      <c r="K171" s="139">
        <f>'дод 3'!L257+'дод 3'!L307</f>
        <v>0</v>
      </c>
      <c r="L171" s="139">
        <f>'дод 3'!M257+'дод 3'!M307</f>
        <v>0</v>
      </c>
      <c r="M171" s="139">
        <f>'дод 3'!N257+'дод 3'!N307</f>
        <v>0</v>
      </c>
      <c r="N171" s="139">
        <f>'дод 3'!O257+'дод 3'!O307</f>
        <v>2106700</v>
      </c>
      <c r="O171" s="139">
        <f>'дод 3'!P257+'дод 3'!P307</f>
        <v>274142200</v>
      </c>
      <c r="P171" s="246"/>
    </row>
    <row r="172" spans="1:16" ht="94.5" hidden="1" customHeight="1" x14ac:dyDescent="0.25">
      <c r="A172" s="37">
        <v>6071</v>
      </c>
      <c r="B172" s="56" t="s">
        <v>307</v>
      </c>
      <c r="C172" s="11" t="s">
        <v>569</v>
      </c>
      <c r="D172" s="139">
        <f>'дод 3'!E260</f>
        <v>0</v>
      </c>
      <c r="E172" s="139">
        <f>'дод 3'!F260</f>
        <v>0</v>
      </c>
      <c r="F172" s="139">
        <f>'дод 3'!G260</f>
        <v>0</v>
      </c>
      <c r="G172" s="139">
        <f>'дод 3'!H260</f>
        <v>0</v>
      </c>
      <c r="H172" s="139">
        <f>'дод 3'!I260</f>
        <v>0</v>
      </c>
      <c r="I172" s="139">
        <f>'дод 3'!J260</f>
        <v>0</v>
      </c>
      <c r="J172" s="139">
        <f>'дод 3'!K260</f>
        <v>0</v>
      </c>
      <c r="K172" s="139">
        <f>'дод 3'!L260</f>
        <v>0</v>
      </c>
      <c r="L172" s="139">
        <f>'дод 3'!M260</f>
        <v>0</v>
      </c>
      <c r="M172" s="139">
        <f>'дод 3'!N260</f>
        <v>0</v>
      </c>
      <c r="N172" s="139">
        <f>'дод 3'!O260</f>
        <v>0</v>
      </c>
      <c r="O172" s="139">
        <f>'дод 3'!P260</f>
        <v>0</v>
      </c>
      <c r="P172" s="246"/>
    </row>
    <row r="173" spans="1:16" ht="83.25" hidden="1" customHeight="1" x14ac:dyDescent="0.25">
      <c r="A173" s="37">
        <v>6083</v>
      </c>
      <c r="B173" s="55" t="s">
        <v>67</v>
      </c>
      <c r="C173" s="11" t="s">
        <v>425</v>
      </c>
      <c r="D173" s="139">
        <f>'дод 3'!E227+'дод 3'!E258</f>
        <v>0</v>
      </c>
      <c r="E173" s="139">
        <f>'дод 3'!F227+'дод 3'!F258</f>
        <v>0</v>
      </c>
      <c r="F173" s="139">
        <f>'дод 3'!G227+'дод 3'!G258</f>
        <v>0</v>
      </c>
      <c r="G173" s="139">
        <f>'дод 3'!H227+'дод 3'!H258</f>
        <v>0</v>
      </c>
      <c r="H173" s="139">
        <f>'дод 3'!I227+'дод 3'!I258</f>
        <v>0</v>
      </c>
      <c r="I173" s="139">
        <f>'дод 3'!J227+'дод 3'!J258</f>
        <v>0</v>
      </c>
      <c r="J173" s="139">
        <f>'дод 3'!K227+'дод 3'!K258</f>
        <v>0</v>
      </c>
      <c r="K173" s="139">
        <f>'дод 3'!L227+'дод 3'!L258</f>
        <v>0</v>
      </c>
      <c r="L173" s="139">
        <f>'дод 3'!M227+'дод 3'!M258</f>
        <v>0</v>
      </c>
      <c r="M173" s="139">
        <f>'дод 3'!N227+'дод 3'!N258</f>
        <v>0</v>
      </c>
      <c r="N173" s="139">
        <f>'дод 3'!O227+'дод 3'!O258</f>
        <v>0</v>
      </c>
      <c r="O173" s="139">
        <f>'дод 3'!P227+'дод 3'!P258</f>
        <v>0</v>
      </c>
      <c r="P173" s="246"/>
    </row>
    <row r="174" spans="1:16" s="51" customFormat="1" ht="126" hidden="1" customHeight="1" x14ac:dyDescent="0.25">
      <c r="A174" s="69"/>
      <c r="B174" s="79"/>
      <c r="C174" s="80" t="s">
        <v>561</v>
      </c>
      <c r="D174" s="140">
        <f>'дод 3'!E228+'дод 3'!E259</f>
        <v>0</v>
      </c>
      <c r="E174" s="140">
        <f>'дод 3'!F228+'дод 3'!F259</f>
        <v>0</v>
      </c>
      <c r="F174" s="140">
        <f>'дод 3'!G228+'дод 3'!G259</f>
        <v>0</v>
      </c>
      <c r="G174" s="140">
        <f>'дод 3'!H228+'дод 3'!H259</f>
        <v>0</v>
      </c>
      <c r="H174" s="140">
        <f>'дод 3'!I228+'дод 3'!I259</f>
        <v>0</v>
      </c>
      <c r="I174" s="140">
        <f>'дод 3'!J228+'дод 3'!J259</f>
        <v>0</v>
      </c>
      <c r="J174" s="140">
        <f>'дод 3'!K228+'дод 3'!K259</f>
        <v>0</v>
      </c>
      <c r="K174" s="140">
        <f>'дод 3'!L228+'дод 3'!L259</f>
        <v>0</v>
      </c>
      <c r="L174" s="140">
        <f>'дод 3'!M228+'дод 3'!M259</f>
        <v>0</v>
      </c>
      <c r="M174" s="140">
        <f>'дод 3'!N228+'дод 3'!N259</f>
        <v>0</v>
      </c>
      <c r="N174" s="140">
        <f>'дод 3'!O228+'дод 3'!O259</f>
        <v>0</v>
      </c>
      <c r="O174" s="140">
        <f>'дод 3'!P228+'дод 3'!P259</f>
        <v>0</v>
      </c>
      <c r="P174" s="246"/>
    </row>
    <row r="175" spans="1:16" s="51" customFormat="1" ht="66" customHeight="1" x14ac:dyDescent="0.25">
      <c r="A175" s="37" t="s">
        <v>132</v>
      </c>
      <c r="B175" s="42" t="s">
        <v>67</v>
      </c>
      <c r="C175" s="3" t="s">
        <v>582</v>
      </c>
      <c r="D175" s="139">
        <f>'дод 3'!E308</f>
        <v>0</v>
      </c>
      <c r="E175" s="139">
        <f>'дод 3'!F308</f>
        <v>0</v>
      </c>
      <c r="F175" s="139">
        <f>'дод 3'!G308</f>
        <v>0</v>
      </c>
      <c r="G175" s="139">
        <f>'дод 3'!H308</f>
        <v>0</v>
      </c>
      <c r="H175" s="139">
        <f>'дод 3'!I308</f>
        <v>0</v>
      </c>
      <c r="I175" s="139">
        <f>'дод 3'!J308</f>
        <v>104390</v>
      </c>
      <c r="J175" s="139">
        <f>'дод 3'!K308</f>
        <v>0</v>
      </c>
      <c r="K175" s="139">
        <f>'дод 3'!L308</f>
        <v>0</v>
      </c>
      <c r="L175" s="139">
        <f>'дод 3'!M308</f>
        <v>0</v>
      </c>
      <c r="M175" s="139">
        <f>'дод 3'!N308</f>
        <v>0</v>
      </c>
      <c r="N175" s="139">
        <f>'дод 3'!O308</f>
        <v>104390</v>
      </c>
      <c r="O175" s="139">
        <f>'дод 3'!P308</f>
        <v>104390</v>
      </c>
      <c r="P175" s="246"/>
    </row>
    <row r="176" spans="1:16" ht="32.25" customHeight="1" x14ac:dyDescent="0.25">
      <c r="A176" s="37" t="s">
        <v>138</v>
      </c>
      <c r="B176" s="42" t="s">
        <v>307</v>
      </c>
      <c r="C176" s="3" t="s">
        <v>139</v>
      </c>
      <c r="D176" s="139">
        <f>'дод 3'!E261+'дод 3'!E327+'дод 3'!E354</f>
        <v>6111180</v>
      </c>
      <c r="E176" s="139">
        <f>'дод 3'!F261+'дод 3'!F327+'дод 3'!F354</f>
        <v>5586180</v>
      </c>
      <c r="F176" s="139">
        <f>'дод 3'!G261+'дод 3'!G327+'дод 3'!G354</f>
        <v>0</v>
      </c>
      <c r="G176" s="139">
        <f>'дод 3'!H261+'дод 3'!H327+'дод 3'!H354</f>
        <v>60000</v>
      </c>
      <c r="H176" s="139">
        <f>'дод 3'!I261+'дод 3'!I327+'дод 3'!I354</f>
        <v>525000</v>
      </c>
      <c r="I176" s="139">
        <f>'дод 3'!J261+'дод 3'!J327+'дод 3'!J354</f>
        <v>4836259</v>
      </c>
      <c r="J176" s="139">
        <f>'дод 3'!K261+'дод 3'!K327+'дод 3'!K354</f>
        <v>0</v>
      </c>
      <c r="K176" s="139">
        <f>'дод 3'!L261+'дод 3'!L327+'дод 3'!L354</f>
        <v>4836259</v>
      </c>
      <c r="L176" s="139">
        <f>'дод 3'!M261+'дод 3'!M327+'дод 3'!M354</f>
        <v>0</v>
      </c>
      <c r="M176" s="139">
        <f>'дод 3'!N261+'дод 3'!N327+'дод 3'!N354</f>
        <v>0</v>
      </c>
      <c r="N176" s="139">
        <f>'дод 3'!O261+'дод 3'!O327+'дод 3'!O354</f>
        <v>0</v>
      </c>
      <c r="O176" s="139">
        <f>'дод 3'!P261+'дод 3'!P327+'дод 3'!P354</f>
        <v>10947439</v>
      </c>
      <c r="P176" s="246"/>
    </row>
    <row r="177" spans="1:16" s="49" customFormat="1" ht="21.75" customHeight="1" x14ac:dyDescent="0.25">
      <c r="A177" s="38" t="s">
        <v>133</v>
      </c>
      <c r="B177" s="41"/>
      <c r="C177" s="2" t="s">
        <v>688</v>
      </c>
      <c r="D177" s="47">
        <f>D182+D184+D204+D220+D222+D234</f>
        <v>94630210</v>
      </c>
      <c r="E177" s="47">
        <f>E182+E184+E204+E220+E222+E234</f>
        <v>21011210</v>
      </c>
      <c r="F177" s="47">
        <f t="shared" ref="F177:O177" si="30">F182+F184+F204+F220+F222+F234</f>
        <v>0</v>
      </c>
      <c r="G177" s="47">
        <f t="shared" si="30"/>
        <v>0</v>
      </c>
      <c r="H177" s="47">
        <f t="shared" si="30"/>
        <v>73619000</v>
      </c>
      <c r="I177" s="47">
        <f t="shared" si="30"/>
        <v>200908005</v>
      </c>
      <c r="J177" s="47">
        <f t="shared" si="30"/>
        <v>196483005</v>
      </c>
      <c r="K177" s="47">
        <f t="shared" si="30"/>
        <v>225000</v>
      </c>
      <c r="L177" s="47">
        <f t="shared" si="30"/>
        <v>0</v>
      </c>
      <c r="M177" s="47">
        <f t="shared" si="30"/>
        <v>0</v>
      </c>
      <c r="N177" s="47">
        <f t="shared" si="30"/>
        <v>200683005</v>
      </c>
      <c r="O177" s="47">
        <f t="shared" si="30"/>
        <v>295538215</v>
      </c>
      <c r="P177" s="246"/>
    </row>
    <row r="178" spans="1:16" s="50" customFormat="1" ht="47.25" hidden="1" customHeight="1" x14ac:dyDescent="0.25">
      <c r="A178" s="63"/>
      <c r="B178" s="64"/>
      <c r="C178" s="67" t="s">
        <v>383</v>
      </c>
      <c r="D178" s="141">
        <f>D185</f>
        <v>0</v>
      </c>
      <c r="E178" s="141">
        <f t="shared" ref="E178:O178" si="31">E185</f>
        <v>0</v>
      </c>
      <c r="F178" s="141">
        <f t="shared" si="31"/>
        <v>0</v>
      </c>
      <c r="G178" s="141">
        <f t="shared" si="31"/>
        <v>0</v>
      </c>
      <c r="H178" s="141">
        <f t="shared" si="31"/>
        <v>0</v>
      </c>
      <c r="I178" s="141">
        <f t="shared" si="31"/>
        <v>0</v>
      </c>
      <c r="J178" s="141">
        <f t="shared" si="31"/>
        <v>0</v>
      </c>
      <c r="K178" s="141">
        <f t="shared" si="31"/>
        <v>0</v>
      </c>
      <c r="L178" s="141">
        <f t="shared" si="31"/>
        <v>0</v>
      </c>
      <c r="M178" s="141">
        <f t="shared" si="31"/>
        <v>0</v>
      </c>
      <c r="N178" s="141">
        <f t="shared" si="31"/>
        <v>0</v>
      </c>
      <c r="O178" s="141">
        <f t="shared" si="31"/>
        <v>0</v>
      </c>
      <c r="P178" s="246"/>
    </row>
    <row r="179" spans="1:16" s="50" customFormat="1" ht="94.5" hidden="1" customHeight="1" x14ac:dyDescent="0.25">
      <c r="A179" s="63"/>
      <c r="B179" s="64"/>
      <c r="C179" s="67" t="s">
        <v>390</v>
      </c>
      <c r="D179" s="141">
        <f>D205</f>
        <v>0</v>
      </c>
      <c r="E179" s="141">
        <f t="shared" ref="E179:N179" si="32">E205</f>
        <v>0</v>
      </c>
      <c r="F179" s="141">
        <f t="shared" si="32"/>
        <v>0</v>
      </c>
      <c r="G179" s="141">
        <f t="shared" si="32"/>
        <v>0</v>
      </c>
      <c r="H179" s="141">
        <f t="shared" si="32"/>
        <v>0</v>
      </c>
      <c r="I179" s="141">
        <f t="shared" si="32"/>
        <v>0</v>
      </c>
      <c r="J179" s="141">
        <f t="shared" si="32"/>
        <v>0</v>
      </c>
      <c r="K179" s="141">
        <f t="shared" si="32"/>
        <v>0</v>
      </c>
      <c r="L179" s="141">
        <f t="shared" si="32"/>
        <v>0</v>
      </c>
      <c r="M179" s="141">
        <f t="shared" si="32"/>
        <v>0</v>
      </c>
      <c r="N179" s="141">
        <f t="shared" si="32"/>
        <v>0</v>
      </c>
      <c r="O179" s="141">
        <f t="shared" ref="O179" si="33">O205</f>
        <v>0</v>
      </c>
      <c r="P179" s="246"/>
    </row>
    <row r="180" spans="1:16" s="50" customFormat="1" ht="15.75" hidden="1" customHeight="1" x14ac:dyDescent="0.25">
      <c r="A180" s="63"/>
      <c r="B180" s="64"/>
      <c r="C180" s="68" t="s">
        <v>389</v>
      </c>
      <c r="D180" s="141">
        <f>D186+D207</f>
        <v>0</v>
      </c>
      <c r="E180" s="141">
        <f t="shared" ref="E180:O180" si="34">E186+E207</f>
        <v>0</v>
      </c>
      <c r="F180" s="141">
        <f t="shared" si="34"/>
        <v>0</v>
      </c>
      <c r="G180" s="141">
        <f t="shared" si="34"/>
        <v>0</v>
      </c>
      <c r="H180" s="141">
        <f t="shared" si="34"/>
        <v>0</v>
      </c>
      <c r="I180" s="141">
        <f t="shared" si="34"/>
        <v>0</v>
      </c>
      <c r="J180" s="141">
        <f t="shared" si="34"/>
        <v>0</v>
      </c>
      <c r="K180" s="141">
        <f t="shared" si="34"/>
        <v>0</v>
      </c>
      <c r="L180" s="141">
        <f t="shared" si="34"/>
        <v>0</v>
      </c>
      <c r="M180" s="141">
        <f t="shared" si="34"/>
        <v>0</v>
      </c>
      <c r="N180" s="141">
        <f t="shared" si="34"/>
        <v>0</v>
      </c>
      <c r="O180" s="141">
        <f t="shared" si="34"/>
        <v>0</v>
      </c>
      <c r="P180" s="246"/>
    </row>
    <row r="181" spans="1:16" s="50" customFormat="1" ht="18" customHeight="1" x14ac:dyDescent="0.25">
      <c r="A181" s="63"/>
      <c r="B181" s="63"/>
      <c r="C181" s="73" t="s">
        <v>410</v>
      </c>
      <c r="D181" s="141">
        <f>D223</f>
        <v>0</v>
      </c>
      <c r="E181" s="141">
        <f t="shared" ref="E181:O181" si="35">E223</f>
        <v>0</v>
      </c>
      <c r="F181" s="141">
        <f t="shared" si="35"/>
        <v>0</v>
      </c>
      <c r="G181" s="141">
        <f t="shared" si="35"/>
        <v>0</v>
      </c>
      <c r="H181" s="141">
        <f t="shared" si="35"/>
        <v>0</v>
      </c>
      <c r="I181" s="141">
        <f t="shared" si="35"/>
        <v>92214546</v>
      </c>
      <c r="J181" s="141">
        <f t="shared" si="35"/>
        <v>92214546</v>
      </c>
      <c r="K181" s="141">
        <f t="shared" si="35"/>
        <v>0</v>
      </c>
      <c r="L181" s="141">
        <f t="shared" si="35"/>
        <v>0</v>
      </c>
      <c r="M181" s="141">
        <f t="shared" si="35"/>
        <v>0</v>
      </c>
      <c r="N181" s="141">
        <f t="shared" si="35"/>
        <v>92214546</v>
      </c>
      <c r="O181" s="141">
        <f t="shared" si="35"/>
        <v>92214546</v>
      </c>
      <c r="P181" s="246"/>
    </row>
    <row r="182" spans="1:16" s="49" customFormat="1" x14ac:dyDescent="0.25">
      <c r="A182" s="38" t="s">
        <v>140</v>
      </c>
      <c r="B182" s="41"/>
      <c r="C182" s="2" t="s">
        <v>141</v>
      </c>
      <c r="D182" s="47">
        <f t="shared" ref="D182:O182" si="36">D183</f>
        <v>1750000</v>
      </c>
      <c r="E182" s="47">
        <f t="shared" si="36"/>
        <v>1750000</v>
      </c>
      <c r="F182" s="47">
        <f t="shared" si="36"/>
        <v>0</v>
      </c>
      <c r="G182" s="47">
        <f t="shared" si="36"/>
        <v>0</v>
      </c>
      <c r="H182" s="47">
        <f t="shared" si="36"/>
        <v>0</v>
      </c>
      <c r="I182" s="47">
        <f t="shared" si="36"/>
        <v>0</v>
      </c>
      <c r="J182" s="47">
        <f t="shared" si="36"/>
        <v>0</v>
      </c>
      <c r="K182" s="47">
        <f t="shared" si="36"/>
        <v>0</v>
      </c>
      <c r="L182" s="47">
        <f t="shared" si="36"/>
        <v>0</v>
      </c>
      <c r="M182" s="47">
        <f t="shared" si="36"/>
        <v>0</v>
      </c>
      <c r="N182" s="47">
        <f t="shared" si="36"/>
        <v>0</v>
      </c>
      <c r="O182" s="47">
        <f t="shared" si="36"/>
        <v>1750000</v>
      </c>
      <c r="P182" s="246"/>
    </row>
    <row r="183" spans="1:16" ht="24" customHeight="1" x14ac:dyDescent="0.25">
      <c r="A183" s="37" t="s">
        <v>134</v>
      </c>
      <c r="B183" s="37" t="s">
        <v>82</v>
      </c>
      <c r="C183" s="3" t="s">
        <v>340</v>
      </c>
      <c r="D183" s="139">
        <f>'дод 3'!E338+'дод 3'!E346+'дод 3'!E355</f>
        <v>1750000</v>
      </c>
      <c r="E183" s="139">
        <f>'дод 3'!F338+'дод 3'!F346+'дод 3'!F355</f>
        <v>1750000</v>
      </c>
      <c r="F183" s="139">
        <f>'дод 3'!G338+'дод 3'!G346+'дод 3'!G355</f>
        <v>0</v>
      </c>
      <c r="G183" s="139">
        <f>'дод 3'!H338+'дод 3'!H346+'дод 3'!H355</f>
        <v>0</v>
      </c>
      <c r="H183" s="139">
        <f>'дод 3'!I338+'дод 3'!I346+'дод 3'!I355</f>
        <v>0</v>
      </c>
      <c r="I183" s="139">
        <f>'дод 3'!J338+'дод 3'!J346+'дод 3'!J355</f>
        <v>0</v>
      </c>
      <c r="J183" s="139">
        <f>'дод 3'!K338+'дод 3'!K346+'дод 3'!K355</f>
        <v>0</v>
      </c>
      <c r="K183" s="139">
        <f>'дод 3'!L338+'дод 3'!L346+'дод 3'!L355</f>
        <v>0</v>
      </c>
      <c r="L183" s="139">
        <f>'дод 3'!M338+'дод 3'!M346+'дод 3'!M355</f>
        <v>0</v>
      </c>
      <c r="M183" s="139">
        <f>'дод 3'!N338+'дод 3'!N346+'дод 3'!N355</f>
        <v>0</v>
      </c>
      <c r="N183" s="139">
        <f>'дод 3'!O338+'дод 3'!O346+'дод 3'!O355</f>
        <v>0</v>
      </c>
      <c r="O183" s="139">
        <f>'дод 3'!P338+'дод 3'!P346+'дод 3'!P355</f>
        <v>1750000</v>
      </c>
      <c r="P183" s="246"/>
    </row>
    <row r="184" spans="1:16" s="49" customFormat="1" ht="21" customHeight="1" x14ac:dyDescent="0.25">
      <c r="A184" s="38" t="s">
        <v>96</v>
      </c>
      <c r="B184" s="38"/>
      <c r="C184" s="13" t="s">
        <v>575</v>
      </c>
      <c r="D184" s="47">
        <f>D187+D188+D190+D191+D192+D193+D194+D195+D196+D197+D199+D201+D203</f>
        <v>0</v>
      </c>
      <c r="E184" s="47">
        <f t="shared" ref="E184:O184" si="37">E187+E188+E190+E191+E192+E193+E194+E195+E196+E197+E199+E201+E203</f>
        <v>0</v>
      </c>
      <c r="F184" s="47">
        <f t="shared" si="37"/>
        <v>0</v>
      </c>
      <c r="G184" s="47">
        <f t="shared" si="37"/>
        <v>0</v>
      </c>
      <c r="H184" s="47">
        <f t="shared" si="37"/>
        <v>0</v>
      </c>
      <c r="I184" s="47">
        <f t="shared" si="37"/>
        <v>22200000</v>
      </c>
      <c r="J184" s="47">
        <f>J187+J188+J190+J191+J192+J193+J194+J195+J196+J197+J199+J201+J203</f>
        <v>22200000</v>
      </c>
      <c r="K184" s="47">
        <f t="shared" si="37"/>
        <v>0</v>
      </c>
      <c r="L184" s="47">
        <f t="shared" si="37"/>
        <v>0</v>
      </c>
      <c r="M184" s="47">
        <f t="shared" si="37"/>
        <v>0</v>
      </c>
      <c r="N184" s="47">
        <f t="shared" si="37"/>
        <v>22200000</v>
      </c>
      <c r="O184" s="47">
        <f t="shared" si="37"/>
        <v>22200000</v>
      </c>
      <c r="P184" s="246"/>
    </row>
    <row r="185" spans="1:16" s="50" customFormat="1" ht="63" hidden="1" customHeight="1" x14ac:dyDescent="0.25">
      <c r="A185" s="63"/>
      <c r="B185" s="63"/>
      <c r="C185" s="67" t="s">
        <v>615</v>
      </c>
      <c r="D185" s="141">
        <f>D200</f>
        <v>0</v>
      </c>
      <c r="E185" s="141">
        <f t="shared" ref="E185:O185" si="38">E200</f>
        <v>0</v>
      </c>
      <c r="F185" s="141">
        <f t="shared" si="38"/>
        <v>0</v>
      </c>
      <c r="G185" s="141">
        <f t="shared" si="38"/>
        <v>0</v>
      </c>
      <c r="H185" s="141">
        <f t="shared" si="38"/>
        <v>0</v>
      </c>
      <c r="I185" s="141">
        <f t="shared" si="38"/>
        <v>0</v>
      </c>
      <c r="J185" s="141">
        <f t="shared" si="38"/>
        <v>0</v>
      </c>
      <c r="K185" s="141">
        <f t="shared" si="38"/>
        <v>0</v>
      </c>
      <c r="L185" s="141">
        <f t="shared" si="38"/>
        <v>0</v>
      </c>
      <c r="M185" s="141">
        <f t="shared" si="38"/>
        <v>0</v>
      </c>
      <c r="N185" s="141">
        <f t="shared" si="38"/>
        <v>0</v>
      </c>
      <c r="O185" s="141">
        <f t="shared" si="38"/>
        <v>0</v>
      </c>
      <c r="P185" s="246"/>
    </row>
    <row r="186" spans="1:16" s="50" customFormat="1" ht="15.75" hidden="1" customHeight="1" x14ac:dyDescent="0.25">
      <c r="A186" s="63"/>
      <c r="B186" s="63"/>
      <c r="C186" s="68" t="s">
        <v>389</v>
      </c>
      <c r="D186" s="141">
        <f>D189+D202</f>
        <v>0</v>
      </c>
      <c r="E186" s="141">
        <f t="shared" ref="E186:O186" si="39">E189+E202</f>
        <v>0</v>
      </c>
      <c r="F186" s="141">
        <f t="shared" si="39"/>
        <v>0</v>
      </c>
      <c r="G186" s="141">
        <f t="shared" si="39"/>
        <v>0</v>
      </c>
      <c r="H186" s="141">
        <f t="shared" si="39"/>
        <v>0</v>
      </c>
      <c r="I186" s="141">
        <f t="shared" si="39"/>
        <v>0</v>
      </c>
      <c r="J186" s="141">
        <f>J189+J202</f>
        <v>0</v>
      </c>
      <c r="K186" s="141">
        <f t="shared" si="39"/>
        <v>0</v>
      </c>
      <c r="L186" s="141">
        <f t="shared" si="39"/>
        <v>0</v>
      </c>
      <c r="M186" s="141">
        <f t="shared" si="39"/>
        <v>0</v>
      </c>
      <c r="N186" s="141">
        <f t="shared" si="39"/>
        <v>0</v>
      </c>
      <c r="O186" s="141">
        <f t="shared" si="39"/>
        <v>0</v>
      </c>
      <c r="P186" s="246"/>
    </row>
    <row r="187" spans="1:16" ht="33.75" customHeight="1" x14ac:dyDescent="0.25">
      <c r="A187" s="40" t="s">
        <v>269</v>
      </c>
      <c r="B187" s="40" t="s">
        <v>110</v>
      </c>
      <c r="C187" s="6" t="s">
        <v>519</v>
      </c>
      <c r="D187" s="139">
        <f>'дод 3'!E309+'дод 3'!E262</f>
        <v>0</v>
      </c>
      <c r="E187" s="139">
        <f>'дод 3'!F309+'дод 3'!F262</f>
        <v>0</v>
      </c>
      <c r="F187" s="139">
        <f>'дод 3'!G309+'дод 3'!G262</f>
        <v>0</v>
      </c>
      <c r="G187" s="139">
        <f>'дод 3'!H309+'дод 3'!H262</f>
        <v>0</v>
      </c>
      <c r="H187" s="139">
        <f>'дод 3'!I309+'дод 3'!I262</f>
        <v>0</v>
      </c>
      <c r="I187" s="139">
        <f>'дод 3'!J309+'дод 3'!J262</f>
        <v>9200000</v>
      </c>
      <c r="J187" s="139">
        <f>'дод 3'!K309+'дод 3'!K262</f>
        <v>9200000</v>
      </c>
      <c r="K187" s="139">
        <f>'дод 3'!L309+'дод 3'!L262</f>
        <v>0</v>
      </c>
      <c r="L187" s="139">
        <f>'дод 3'!M309+'дод 3'!M262</f>
        <v>0</v>
      </c>
      <c r="M187" s="139">
        <f>'дод 3'!N309+'дод 3'!N262</f>
        <v>0</v>
      </c>
      <c r="N187" s="139">
        <f>'дод 3'!O309+'дод 3'!O262</f>
        <v>9200000</v>
      </c>
      <c r="O187" s="139">
        <f>'дод 3'!P309+'дод 3'!P262</f>
        <v>9200000</v>
      </c>
      <c r="P187" s="246"/>
    </row>
    <row r="188" spans="1:16" s="51" customFormat="1" ht="18.75" x14ac:dyDescent="0.25">
      <c r="A188" s="40" t="s">
        <v>274</v>
      </c>
      <c r="B188" s="40" t="s">
        <v>110</v>
      </c>
      <c r="C188" s="6" t="s">
        <v>515</v>
      </c>
      <c r="D188" s="139">
        <f>'дод 3'!E123+'дод 3'!E310</f>
        <v>0</v>
      </c>
      <c r="E188" s="139">
        <f>'дод 3'!F123+'дод 3'!F310</f>
        <v>0</v>
      </c>
      <c r="F188" s="139">
        <f>'дод 3'!G123+'дод 3'!G310</f>
        <v>0</v>
      </c>
      <c r="G188" s="139">
        <f>'дод 3'!H123+'дод 3'!H310</f>
        <v>0</v>
      </c>
      <c r="H188" s="139">
        <f>'дод 3'!I123+'дод 3'!I310</f>
        <v>0</v>
      </c>
      <c r="I188" s="139">
        <f>'дод 3'!J123+'дод 3'!J310</f>
        <v>3000000</v>
      </c>
      <c r="J188" s="139">
        <f>'дод 3'!K123+'дод 3'!K310</f>
        <v>3000000</v>
      </c>
      <c r="K188" s="139">
        <f>'дод 3'!L123+'дод 3'!L310</f>
        <v>0</v>
      </c>
      <c r="L188" s="139">
        <f>'дод 3'!M123+'дод 3'!M310</f>
        <v>0</v>
      </c>
      <c r="M188" s="139">
        <f>'дод 3'!N123+'дод 3'!N310</f>
        <v>0</v>
      </c>
      <c r="N188" s="139">
        <f>'дод 3'!O123+'дод 3'!O310</f>
        <v>3000000</v>
      </c>
      <c r="O188" s="139">
        <f>'дод 3'!P123+'дод 3'!P310</f>
        <v>3000000</v>
      </c>
      <c r="P188" s="246"/>
    </row>
    <row r="189" spans="1:16" s="51" customFormat="1" ht="21.75" hidden="1" customHeight="1" x14ac:dyDescent="0.25">
      <c r="A189" s="72"/>
      <c r="B189" s="72"/>
      <c r="C189" s="77" t="s">
        <v>389</v>
      </c>
      <c r="D189" s="140">
        <f>'дод 3'!E124</f>
        <v>0</v>
      </c>
      <c r="E189" s="140">
        <f>'дод 3'!F124</f>
        <v>0</v>
      </c>
      <c r="F189" s="140">
        <f>'дод 3'!G124</f>
        <v>0</v>
      </c>
      <c r="G189" s="140">
        <f>'дод 3'!H124</f>
        <v>0</v>
      </c>
      <c r="H189" s="140">
        <f>'дод 3'!I124</f>
        <v>0</v>
      </c>
      <c r="I189" s="140">
        <f>'дод 3'!J124</f>
        <v>0</v>
      </c>
      <c r="J189" s="140">
        <f>'дод 3'!K124</f>
        <v>0</v>
      </c>
      <c r="K189" s="140">
        <f>'дод 3'!L124</f>
        <v>0</v>
      </c>
      <c r="L189" s="140">
        <f>'дод 3'!M124</f>
        <v>0</v>
      </c>
      <c r="M189" s="140">
        <f>'дод 3'!N124</f>
        <v>0</v>
      </c>
      <c r="N189" s="140">
        <f>'дод 3'!O124</f>
        <v>0</v>
      </c>
      <c r="O189" s="140">
        <f>'дод 3'!P124</f>
        <v>0</v>
      </c>
      <c r="P189" s="246"/>
    </row>
    <row r="190" spans="1:16" s="51" customFormat="1" ht="24" hidden="1" customHeight="1" x14ac:dyDescent="0.25">
      <c r="A190" s="40" t="s">
        <v>276</v>
      </c>
      <c r="B190" s="40" t="s">
        <v>110</v>
      </c>
      <c r="C190" s="6" t="s">
        <v>516</v>
      </c>
      <c r="D190" s="139">
        <f>'дод 3'!E311+'дод 3'!E165</f>
        <v>0</v>
      </c>
      <c r="E190" s="139">
        <f>'дод 3'!F311+'дод 3'!F165</f>
        <v>0</v>
      </c>
      <c r="F190" s="139">
        <f>'дод 3'!G311+'дод 3'!G165</f>
        <v>0</v>
      </c>
      <c r="G190" s="139">
        <f>'дод 3'!H311+'дод 3'!H165</f>
        <v>0</v>
      </c>
      <c r="H190" s="139">
        <f>'дод 3'!I311+'дод 3'!I165</f>
        <v>0</v>
      </c>
      <c r="I190" s="139">
        <f>'дод 3'!J311+'дод 3'!J165</f>
        <v>0</v>
      </c>
      <c r="J190" s="139">
        <f>'дод 3'!K311+'дод 3'!K165</f>
        <v>0</v>
      </c>
      <c r="K190" s="139">
        <f>'дод 3'!L311+'дод 3'!L165</f>
        <v>0</v>
      </c>
      <c r="L190" s="139">
        <f>'дод 3'!M311+'дод 3'!M165</f>
        <v>0</v>
      </c>
      <c r="M190" s="139">
        <f>'дод 3'!N311+'дод 3'!N165</f>
        <v>0</v>
      </c>
      <c r="N190" s="139">
        <f>'дод 3'!O311+'дод 3'!O165</f>
        <v>0</v>
      </c>
      <c r="O190" s="139">
        <f>'дод 3'!P311+'дод 3'!P165</f>
        <v>0</v>
      </c>
      <c r="P190" s="246"/>
    </row>
    <row r="191" spans="1:16" s="51" customFormat="1" ht="22.5" hidden="1" customHeight="1" x14ac:dyDescent="0.25">
      <c r="A191" s="40">
        <v>7323</v>
      </c>
      <c r="B191" s="65" t="s">
        <v>110</v>
      </c>
      <c r="C191" s="105" t="s">
        <v>517</v>
      </c>
      <c r="D191" s="139">
        <f>'дод 3'!E215+'дод 3'!E40</f>
        <v>0</v>
      </c>
      <c r="E191" s="139">
        <f>'дод 3'!F215+'дод 3'!F40</f>
        <v>0</v>
      </c>
      <c r="F191" s="139">
        <f>'дод 3'!G215+'дод 3'!G40</f>
        <v>0</v>
      </c>
      <c r="G191" s="139">
        <f>'дод 3'!H215+'дод 3'!H40</f>
        <v>0</v>
      </c>
      <c r="H191" s="139">
        <f>'дод 3'!I215+'дод 3'!I40</f>
        <v>0</v>
      </c>
      <c r="I191" s="139">
        <f>'дод 3'!J215+'дод 3'!J40</f>
        <v>0</v>
      </c>
      <c r="J191" s="139">
        <f>'дод 3'!K215+'дод 3'!K40</f>
        <v>0</v>
      </c>
      <c r="K191" s="139">
        <f>'дод 3'!L215+'дод 3'!L40</f>
        <v>0</v>
      </c>
      <c r="L191" s="139">
        <f>'дод 3'!M215+'дод 3'!M40</f>
        <v>0</v>
      </c>
      <c r="M191" s="139">
        <f>'дод 3'!N215+'дод 3'!N40</f>
        <v>0</v>
      </c>
      <c r="N191" s="139">
        <f>'дод 3'!O215+'дод 3'!O40</f>
        <v>0</v>
      </c>
      <c r="O191" s="139">
        <f>'дод 3'!P215+'дод 3'!P40</f>
        <v>0</v>
      </c>
      <c r="P191" s="246"/>
    </row>
    <row r="192" spans="1:16" s="51" customFormat="1" ht="19.5" hidden="1" customHeight="1" x14ac:dyDescent="0.25">
      <c r="A192" s="40">
        <v>7324</v>
      </c>
      <c r="B192" s="65" t="s">
        <v>110</v>
      </c>
      <c r="C192" s="6" t="s">
        <v>518</v>
      </c>
      <c r="D192" s="139">
        <f>'дод 3'!E237+'дод 3'!E312</f>
        <v>0</v>
      </c>
      <c r="E192" s="139">
        <f>'дод 3'!F237+'дод 3'!F312</f>
        <v>0</v>
      </c>
      <c r="F192" s="139">
        <f>'дод 3'!G237+'дод 3'!G312</f>
        <v>0</v>
      </c>
      <c r="G192" s="139">
        <f>'дод 3'!H237+'дод 3'!H312</f>
        <v>0</v>
      </c>
      <c r="H192" s="139">
        <f>'дод 3'!I237+'дод 3'!I312</f>
        <v>0</v>
      </c>
      <c r="I192" s="139">
        <f>'дод 3'!J237+'дод 3'!J312</f>
        <v>0</v>
      </c>
      <c r="J192" s="139">
        <f>'дод 3'!K237+'дод 3'!K312</f>
        <v>0</v>
      </c>
      <c r="K192" s="139">
        <f>'дод 3'!L237+'дод 3'!L312</f>
        <v>0</v>
      </c>
      <c r="L192" s="139">
        <f>'дод 3'!M237+'дод 3'!M312</f>
        <v>0</v>
      </c>
      <c r="M192" s="139">
        <f>'дод 3'!N237+'дод 3'!N312</f>
        <v>0</v>
      </c>
      <c r="N192" s="139">
        <f>'дод 3'!O237+'дод 3'!O312</f>
        <v>0</v>
      </c>
      <c r="O192" s="139">
        <f>'дод 3'!P237+'дод 3'!P312</f>
        <v>0</v>
      </c>
      <c r="P192" s="246"/>
    </row>
    <row r="193" spans="1:16" s="51" customFormat="1" ht="41.25" hidden="1" customHeight="1" x14ac:dyDescent="0.25">
      <c r="A193" s="40">
        <v>7325</v>
      </c>
      <c r="B193" s="65" t="s">
        <v>110</v>
      </c>
      <c r="C193" s="6" t="s">
        <v>513</v>
      </c>
      <c r="D193" s="139">
        <f>'дод 3'!E313+'дод 3'!E41</f>
        <v>0</v>
      </c>
      <c r="E193" s="139">
        <f>'дод 3'!F313+'дод 3'!F41</f>
        <v>0</v>
      </c>
      <c r="F193" s="139">
        <f>'дод 3'!G313+'дод 3'!G41</f>
        <v>0</v>
      </c>
      <c r="G193" s="139">
        <f>'дод 3'!H313+'дод 3'!H41</f>
        <v>0</v>
      </c>
      <c r="H193" s="139">
        <f>'дод 3'!I313+'дод 3'!I41</f>
        <v>0</v>
      </c>
      <c r="I193" s="139">
        <f>'дод 3'!J313+'дод 3'!J41</f>
        <v>0</v>
      </c>
      <c r="J193" s="139">
        <f>'дод 3'!K313+'дод 3'!K41</f>
        <v>0</v>
      </c>
      <c r="K193" s="139">
        <f>'дод 3'!L313+'дод 3'!L41</f>
        <v>0</v>
      </c>
      <c r="L193" s="139">
        <f>'дод 3'!M313+'дод 3'!M41</f>
        <v>0</v>
      </c>
      <c r="M193" s="139">
        <f>'дод 3'!N313+'дод 3'!N41</f>
        <v>0</v>
      </c>
      <c r="N193" s="139">
        <f>'дод 3'!O313+'дод 3'!O41</f>
        <v>0</v>
      </c>
      <c r="O193" s="139">
        <f>'дод 3'!P313+'дод 3'!P41</f>
        <v>0</v>
      </c>
      <c r="P193" s="246"/>
    </row>
    <row r="194" spans="1:16" ht="21.75" customHeight="1" x14ac:dyDescent="0.25">
      <c r="A194" s="40" t="s">
        <v>271</v>
      </c>
      <c r="B194" s="40" t="s">
        <v>110</v>
      </c>
      <c r="C194" s="6" t="s">
        <v>514</v>
      </c>
      <c r="D194" s="139">
        <f>'дод 3'!E314+'дод 3'!E263+'дод 3'!E42</f>
        <v>0</v>
      </c>
      <c r="E194" s="139">
        <f>'дод 3'!F314+'дод 3'!F263+'дод 3'!F42</f>
        <v>0</v>
      </c>
      <c r="F194" s="139">
        <f>'дод 3'!G314+'дод 3'!G263+'дод 3'!G42</f>
        <v>0</v>
      </c>
      <c r="G194" s="139">
        <f>'дод 3'!H314+'дод 3'!H263+'дод 3'!H42</f>
        <v>0</v>
      </c>
      <c r="H194" s="139">
        <f>'дод 3'!I314+'дод 3'!I263+'дод 3'!I42</f>
        <v>0</v>
      </c>
      <c r="I194" s="139">
        <f>'дод 3'!J314+'дод 3'!J263+'дод 3'!J42</f>
        <v>5500000</v>
      </c>
      <c r="J194" s="139">
        <f>'дод 3'!K314+'дод 3'!K263+'дод 3'!K42</f>
        <v>5500000</v>
      </c>
      <c r="K194" s="139">
        <f>'дод 3'!L314+'дод 3'!L263+'дод 3'!L42</f>
        <v>0</v>
      </c>
      <c r="L194" s="139">
        <f>'дод 3'!M314+'дод 3'!M263+'дод 3'!M42</f>
        <v>0</v>
      </c>
      <c r="M194" s="139">
        <f>'дод 3'!N314+'дод 3'!N263+'дод 3'!N42</f>
        <v>0</v>
      </c>
      <c r="N194" s="139">
        <f>'дод 3'!O314+'дод 3'!O263+'дод 3'!O42</f>
        <v>5500000</v>
      </c>
      <c r="O194" s="139">
        <f>'дод 3'!P314+'дод 3'!P263+'дод 3'!P42</f>
        <v>5500000</v>
      </c>
      <c r="P194" s="246"/>
    </row>
    <row r="195" spans="1:16" ht="31.5" hidden="1" customHeight="1" x14ac:dyDescent="0.25">
      <c r="A195" s="37" t="s">
        <v>135</v>
      </c>
      <c r="B195" s="37" t="s">
        <v>110</v>
      </c>
      <c r="C195" s="3" t="s">
        <v>1</v>
      </c>
      <c r="D195" s="139">
        <f>'дод 3'!E264+'дод 3'!E315+'дод 3'!E328+'дод 3'!E356</f>
        <v>0</v>
      </c>
      <c r="E195" s="139">
        <f>'дод 3'!F264+'дод 3'!F315+'дод 3'!F328+'дод 3'!F356</f>
        <v>0</v>
      </c>
      <c r="F195" s="139">
        <f>'дод 3'!G264+'дод 3'!G315+'дод 3'!G328+'дод 3'!G356</f>
        <v>0</v>
      </c>
      <c r="G195" s="139">
        <f>'дод 3'!H264+'дод 3'!H315+'дод 3'!H328+'дод 3'!H356</f>
        <v>0</v>
      </c>
      <c r="H195" s="139">
        <f>'дод 3'!I264+'дод 3'!I315+'дод 3'!I328+'дод 3'!I356</f>
        <v>0</v>
      </c>
      <c r="I195" s="139">
        <f>'дод 3'!J264+'дод 3'!J315+'дод 3'!J328+'дод 3'!J356</f>
        <v>0</v>
      </c>
      <c r="J195" s="139">
        <f>'дод 3'!K264+'дод 3'!K315+'дод 3'!K328+'дод 3'!K356</f>
        <v>0</v>
      </c>
      <c r="K195" s="139">
        <f>'дод 3'!L264+'дод 3'!L315+'дод 3'!L328+'дод 3'!L356</f>
        <v>0</v>
      </c>
      <c r="L195" s="139">
        <f>'дод 3'!M264+'дод 3'!M315+'дод 3'!M328+'дод 3'!M356</f>
        <v>0</v>
      </c>
      <c r="M195" s="139">
        <f>'дод 3'!N264+'дод 3'!N315+'дод 3'!N328+'дод 3'!N356</f>
        <v>0</v>
      </c>
      <c r="N195" s="139">
        <f>'дод 3'!O264+'дод 3'!O315+'дод 3'!O328+'дод 3'!O356</f>
        <v>0</v>
      </c>
      <c r="O195" s="139">
        <f>'дод 3'!P264+'дод 3'!P315+'дод 3'!P328+'дод 3'!P356</f>
        <v>0</v>
      </c>
      <c r="P195" s="246"/>
    </row>
    <row r="196" spans="1:16" ht="35.25" hidden="1" customHeight="1" x14ac:dyDescent="0.25">
      <c r="A196" s="55" t="s">
        <v>443</v>
      </c>
      <c r="B196" s="55" t="s">
        <v>110</v>
      </c>
      <c r="C196" s="3" t="s">
        <v>444</v>
      </c>
      <c r="D196" s="139">
        <f>'дод 3'!E329</f>
        <v>0</v>
      </c>
      <c r="E196" s="139">
        <f>'дод 3'!F329</f>
        <v>0</v>
      </c>
      <c r="F196" s="139">
        <f>'дод 3'!G329</f>
        <v>0</v>
      </c>
      <c r="G196" s="139">
        <f>'дод 3'!H329</f>
        <v>0</v>
      </c>
      <c r="H196" s="139">
        <f>'дод 3'!I329</f>
        <v>0</v>
      </c>
      <c r="I196" s="139">
        <f>'дод 3'!J329</f>
        <v>0</v>
      </c>
      <c r="J196" s="139">
        <f>'дод 3'!K329</f>
        <v>0</v>
      </c>
      <c r="K196" s="139">
        <f>'дод 3'!L329</f>
        <v>0</v>
      </c>
      <c r="L196" s="139">
        <f>'дод 3'!M329</f>
        <v>0</v>
      </c>
      <c r="M196" s="139">
        <f>'дод 3'!N329</f>
        <v>0</v>
      </c>
      <c r="N196" s="139">
        <f>'дод 3'!O329</f>
        <v>0</v>
      </c>
      <c r="O196" s="139">
        <f>'дод 3'!P329</f>
        <v>0</v>
      </c>
      <c r="P196" s="246"/>
    </row>
    <row r="197" spans="1:16" ht="49.5" customHeight="1" x14ac:dyDescent="0.25">
      <c r="A197" s="37">
        <v>7361</v>
      </c>
      <c r="B197" s="37" t="s">
        <v>81</v>
      </c>
      <c r="C197" s="3" t="s">
        <v>367</v>
      </c>
      <c r="D197" s="139">
        <f>'дод 3'!E265+'дод 3'!E316+'дод 3'!E166</f>
        <v>0</v>
      </c>
      <c r="E197" s="139">
        <f>'дод 3'!F265+'дод 3'!F316+'дод 3'!F166</f>
        <v>0</v>
      </c>
      <c r="F197" s="139">
        <f>'дод 3'!G265+'дод 3'!G316+'дод 3'!G166</f>
        <v>0</v>
      </c>
      <c r="G197" s="139">
        <f>'дод 3'!H265+'дод 3'!H316+'дод 3'!H166</f>
        <v>0</v>
      </c>
      <c r="H197" s="139">
        <f>'дод 3'!I265+'дод 3'!I316+'дод 3'!I166</f>
        <v>0</v>
      </c>
      <c r="I197" s="139">
        <f>'дод 3'!J265+'дод 3'!J316+'дод 3'!J166</f>
        <v>4500000</v>
      </c>
      <c r="J197" s="139">
        <f>'дод 3'!K265+'дод 3'!K316+'дод 3'!K166</f>
        <v>4500000</v>
      </c>
      <c r="K197" s="139">
        <f>'дод 3'!L265+'дод 3'!L316+'дод 3'!L166</f>
        <v>0</v>
      </c>
      <c r="L197" s="139">
        <f>'дод 3'!M265+'дод 3'!M316+'дод 3'!M166</f>
        <v>0</v>
      </c>
      <c r="M197" s="139">
        <f>'дод 3'!N265+'дод 3'!N316+'дод 3'!N166</f>
        <v>0</v>
      </c>
      <c r="N197" s="139">
        <f>'дод 3'!O265+'дод 3'!O316+'дод 3'!O166</f>
        <v>4500000</v>
      </c>
      <c r="O197" s="139">
        <f>'дод 3'!P265+'дод 3'!P316+'дод 3'!P166</f>
        <v>4500000</v>
      </c>
      <c r="P197" s="246"/>
    </row>
    <row r="198" spans="1:16" s="51" customFormat="1" ht="46.5" hidden="1" customHeight="1" x14ac:dyDescent="0.25">
      <c r="A198" s="37">
        <v>7362</v>
      </c>
      <c r="B198" s="37" t="s">
        <v>81</v>
      </c>
      <c r="C198" s="3" t="s">
        <v>359</v>
      </c>
      <c r="D198" s="139">
        <f>'дод 3'!E266</f>
        <v>0</v>
      </c>
      <c r="E198" s="139">
        <f>'дод 3'!F266</f>
        <v>0</v>
      </c>
      <c r="F198" s="139">
        <f>'дод 3'!G266</f>
        <v>0</v>
      </c>
      <c r="G198" s="139">
        <f>'дод 3'!H266</f>
        <v>0</v>
      </c>
      <c r="H198" s="139">
        <f>'дод 3'!I266</f>
        <v>0</v>
      </c>
      <c r="I198" s="139">
        <f>'дод 3'!J266</f>
        <v>0</v>
      </c>
      <c r="J198" s="139">
        <f>'дод 3'!K266</f>
        <v>0</v>
      </c>
      <c r="K198" s="139">
        <f>'дод 3'!L266</f>
        <v>0</v>
      </c>
      <c r="L198" s="139">
        <f>'дод 3'!M266</f>
        <v>0</v>
      </c>
      <c r="M198" s="139">
        <f>'дод 3'!N266</f>
        <v>0</v>
      </c>
      <c r="N198" s="139">
        <f>'дод 3'!O266</f>
        <v>0</v>
      </c>
      <c r="O198" s="139">
        <f>'дод 3'!P266</f>
        <v>0</v>
      </c>
      <c r="P198" s="246"/>
    </row>
    <row r="199" spans="1:16" s="51" customFormat="1" ht="47.25" hidden="1" customHeight="1" x14ac:dyDescent="0.25">
      <c r="A199" s="37">
        <v>7363</v>
      </c>
      <c r="B199" s="56" t="s">
        <v>81</v>
      </c>
      <c r="C199" s="57" t="s">
        <v>588</v>
      </c>
      <c r="D199" s="139">
        <f>'дод 3'!E267+'дод 3'!E125+'дод 3'!E167+'дод 3'!E317</f>
        <v>0</v>
      </c>
      <c r="E199" s="139">
        <f>'дод 3'!F267+'дод 3'!F125+'дод 3'!F167+'дод 3'!F317</f>
        <v>0</v>
      </c>
      <c r="F199" s="139">
        <f>'дод 3'!G267+'дод 3'!G125+'дод 3'!G167+'дод 3'!G317</f>
        <v>0</v>
      </c>
      <c r="G199" s="139">
        <f>'дод 3'!H267+'дод 3'!H125+'дод 3'!H167+'дод 3'!H317</f>
        <v>0</v>
      </c>
      <c r="H199" s="139">
        <f>'дод 3'!I267+'дод 3'!I125+'дод 3'!I167+'дод 3'!I317</f>
        <v>0</v>
      </c>
      <c r="I199" s="139">
        <f>'дод 3'!J267+'дод 3'!J125+'дод 3'!J167+'дод 3'!J317</f>
        <v>0</v>
      </c>
      <c r="J199" s="139">
        <f>'дод 3'!K267+'дод 3'!K125+'дод 3'!K167+'дод 3'!K317</f>
        <v>0</v>
      </c>
      <c r="K199" s="139">
        <f>'дод 3'!L267+'дод 3'!L125+'дод 3'!L167+'дод 3'!L317</f>
        <v>0</v>
      </c>
      <c r="L199" s="139">
        <f>'дод 3'!M267+'дод 3'!M125+'дод 3'!M167+'дод 3'!M317</f>
        <v>0</v>
      </c>
      <c r="M199" s="139">
        <f>'дод 3'!N267+'дод 3'!N125+'дод 3'!N167+'дод 3'!N317</f>
        <v>0</v>
      </c>
      <c r="N199" s="139">
        <f>'дод 3'!O267+'дод 3'!O125+'дод 3'!O167+'дод 3'!O317</f>
        <v>0</v>
      </c>
      <c r="O199" s="139">
        <f>'дод 3'!P267+'дод 3'!P125+'дод 3'!P167+'дод 3'!P317</f>
        <v>0</v>
      </c>
      <c r="P199" s="246"/>
    </row>
    <row r="200" spans="1:16" s="51" customFormat="1" ht="47.25" hidden="1" customHeight="1" x14ac:dyDescent="0.25">
      <c r="A200" s="69"/>
      <c r="B200" s="74"/>
      <c r="C200" s="70" t="s">
        <v>615</v>
      </c>
      <c r="D200" s="140">
        <f>'дод 3'!E126+'дод 3'!E168+'дод 3'!E268+'дод 3'!E318</f>
        <v>0</v>
      </c>
      <c r="E200" s="140">
        <f>'дод 3'!F126+'дод 3'!F168+'дод 3'!F268+'дод 3'!F318</f>
        <v>0</v>
      </c>
      <c r="F200" s="140">
        <f>'дод 3'!G126+'дод 3'!G168+'дод 3'!G268+'дод 3'!G318</f>
        <v>0</v>
      </c>
      <c r="G200" s="140">
        <f>'дод 3'!H126+'дод 3'!H168+'дод 3'!H268+'дод 3'!H318</f>
        <v>0</v>
      </c>
      <c r="H200" s="140">
        <f>'дод 3'!I126+'дод 3'!I168+'дод 3'!I268+'дод 3'!I318</f>
        <v>0</v>
      </c>
      <c r="I200" s="140">
        <f>'дод 3'!J126+'дод 3'!J168+'дод 3'!J268+'дод 3'!J318</f>
        <v>0</v>
      </c>
      <c r="J200" s="140">
        <f>'дод 3'!K126+'дод 3'!K168+'дод 3'!K268+'дод 3'!K318</f>
        <v>0</v>
      </c>
      <c r="K200" s="140">
        <f>'дод 3'!L126+'дод 3'!L168+'дод 3'!L268+'дод 3'!L318</f>
        <v>0</v>
      </c>
      <c r="L200" s="140">
        <f>'дод 3'!M126+'дод 3'!M168+'дод 3'!M268+'дод 3'!M318</f>
        <v>0</v>
      </c>
      <c r="M200" s="140">
        <f>'дод 3'!N126+'дод 3'!N168+'дод 3'!N268+'дод 3'!N318</f>
        <v>0</v>
      </c>
      <c r="N200" s="140">
        <f>'дод 3'!O126+'дод 3'!O168+'дод 3'!O268+'дод 3'!O318</f>
        <v>0</v>
      </c>
      <c r="O200" s="140">
        <f>'дод 3'!P126+'дод 3'!P168+'дод 3'!P268+'дод 3'!P318</f>
        <v>0</v>
      </c>
      <c r="P200" s="246"/>
    </row>
    <row r="201" spans="1:16" ht="31.5" hidden="1" customHeight="1" x14ac:dyDescent="0.25">
      <c r="A201" s="37">
        <v>7368</v>
      </c>
      <c r="B201" s="37" t="s">
        <v>81</v>
      </c>
      <c r="C201" s="36" t="s">
        <v>546</v>
      </c>
      <c r="D201" s="139">
        <f>'дод 3'!E269</f>
        <v>0</v>
      </c>
      <c r="E201" s="139">
        <f>'дод 3'!F269</f>
        <v>0</v>
      </c>
      <c r="F201" s="139">
        <f>'дод 3'!G269</f>
        <v>0</v>
      </c>
      <c r="G201" s="139">
        <f>'дод 3'!H269</f>
        <v>0</v>
      </c>
      <c r="H201" s="139">
        <f>'дод 3'!I269</f>
        <v>0</v>
      </c>
      <c r="I201" s="139">
        <f>'дод 3'!J269</f>
        <v>0</v>
      </c>
      <c r="J201" s="139">
        <f>'дод 3'!K269</f>
        <v>0</v>
      </c>
      <c r="K201" s="139">
        <f>'дод 3'!L269</f>
        <v>0</v>
      </c>
      <c r="L201" s="139">
        <f>'дод 3'!M269</f>
        <v>0</v>
      </c>
      <c r="M201" s="139">
        <f>'дод 3'!N269</f>
        <v>0</v>
      </c>
      <c r="N201" s="139">
        <f>'дод 3'!O269</f>
        <v>0</v>
      </c>
      <c r="O201" s="139">
        <f>'дод 3'!P269</f>
        <v>0</v>
      </c>
      <c r="P201" s="246"/>
    </row>
    <row r="202" spans="1:16" s="51" customFormat="1" ht="15.75" hidden="1" customHeight="1" x14ac:dyDescent="0.25">
      <c r="A202" s="69"/>
      <c r="B202" s="74"/>
      <c r="C202" s="75" t="s">
        <v>388</v>
      </c>
      <c r="D202" s="140">
        <f>'дод 3'!E270</f>
        <v>0</v>
      </c>
      <c r="E202" s="140">
        <f>'дод 3'!F270</f>
        <v>0</v>
      </c>
      <c r="F202" s="140">
        <f>'дод 3'!G270</f>
        <v>0</v>
      </c>
      <c r="G202" s="140">
        <f>'дод 3'!H270</f>
        <v>0</v>
      </c>
      <c r="H202" s="140">
        <f>'дод 3'!I270</f>
        <v>0</v>
      </c>
      <c r="I202" s="140">
        <f>'дод 3'!J270</f>
        <v>0</v>
      </c>
      <c r="J202" s="140">
        <f>'дод 3'!K270</f>
        <v>0</v>
      </c>
      <c r="K202" s="140">
        <f>'дод 3'!L270</f>
        <v>0</v>
      </c>
      <c r="L202" s="140">
        <f>'дод 3'!M270</f>
        <v>0</v>
      </c>
      <c r="M202" s="140">
        <f>'дод 3'!N270</f>
        <v>0</v>
      </c>
      <c r="N202" s="140">
        <f>'дод 3'!O270</f>
        <v>0</v>
      </c>
      <c r="O202" s="140">
        <f>'дод 3'!P270</f>
        <v>0</v>
      </c>
      <c r="P202" s="246"/>
    </row>
    <row r="203" spans="1:16" s="51" customFormat="1" ht="31.5" hidden="1" customHeight="1" x14ac:dyDescent="0.25">
      <c r="A203" s="37">
        <v>7370</v>
      </c>
      <c r="B203" s="56" t="s">
        <v>81</v>
      </c>
      <c r="C203" s="57" t="s">
        <v>418</v>
      </c>
      <c r="D203" s="139">
        <f>'дод 3'!E319+'дод 3'!E330+'дод 3'!E357</f>
        <v>0</v>
      </c>
      <c r="E203" s="139">
        <f>'дод 3'!F319+'дод 3'!F330+'дод 3'!F357</f>
        <v>0</v>
      </c>
      <c r="F203" s="139">
        <f>'дод 3'!G319+'дод 3'!G330+'дод 3'!G357</f>
        <v>0</v>
      </c>
      <c r="G203" s="139">
        <f>'дод 3'!H319+'дод 3'!H330+'дод 3'!H357</f>
        <v>0</v>
      </c>
      <c r="H203" s="139">
        <f>'дод 3'!I319+'дод 3'!I330+'дод 3'!I357</f>
        <v>0</v>
      </c>
      <c r="I203" s="139">
        <f>'дод 3'!J319+'дод 3'!J330+'дод 3'!J357</f>
        <v>0</v>
      </c>
      <c r="J203" s="139">
        <f>'дод 3'!K319+'дод 3'!K330+'дод 3'!K357</f>
        <v>0</v>
      </c>
      <c r="K203" s="139">
        <f>'дод 3'!L319+'дод 3'!L330+'дод 3'!L357</f>
        <v>0</v>
      </c>
      <c r="L203" s="139">
        <f>'дод 3'!M319+'дод 3'!M330+'дод 3'!M357</f>
        <v>0</v>
      </c>
      <c r="M203" s="139">
        <f>'дод 3'!N319+'дод 3'!N330+'дод 3'!N357</f>
        <v>0</v>
      </c>
      <c r="N203" s="139">
        <f>'дод 3'!O319+'дод 3'!O330+'дод 3'!O357</f>
        <v>0</v>
      </c>
      <c r="O203" s="139">
        <f>'дод 3'!P319+'дод 3'!P330+'дод 3'!P357</f>
        <v>0</v>
      </c>
      <c r="P203" s="246"/>
    </row>
    <row r="204" spans="1:16" s="49" customFormat="1" ht="34.5" customHeight="1" x14ac:dyDescent="0.25">
      <c r="A204" s="38" t="s">
        <v>84</v>
      </c>
      <c r="B204" s="41"/>
      <c r="C204" s="2" t="s">
        <v>576</v>
      </c>
      <c r="D204" s="47">
        <f>D208+D209+D210+D211+D215+D216+D218</f>
        <v>73419000</v>
      </c>
      <c r="E204" s="47">
        <f t="shared" ref="E204:O204" si="40">E208+E209+E210+E211+E215+E216+E218</f>
        <v>2500000</v>
      </c>
      <c r="F204" s="47">
        <f t="shared" si="40"/>
        <v>0</v>
      </c>
      <c r="G204" s="47">
        <f t="shared" si="40"/>
        <v>0</v>
      </c>
      <c r="H204" s="47">
        <f t="shared" si="40"/>
        <v>70919000</v>
      </c>
      <c r="I204" s="47">
        <f t="shared" si="40"/>
        <v>0</v>
      </c>
      <c r="J204" s="47">
        <f t="shared" si="40"/>
        <v>0</v>
      </c>
      <c r="K204" s="47">
        <f t="shared" si="40"/>
        <v>0</v>
      </c>
      <c r="L204" s="47">
        <f t="shared" si="40"/>
        <v>0</v>
      </c>
      <c r="M204" s="47">
        <f t="shared" si="40"/>
        <v>0</v>
      </c>
      <c r="N204" s="47">
        <f t="shared" si="40"/>
        <v>0</v>
      </c>
      <c r="O204" s="47">
        <f t="shared" si="40"/>
        <v>73419000</v>
      </c>
      <c r="P204" s="246"/>
    </row>
    <row r="205" spans="1:16" s="50" customFormat="1" ht="97.5" hidden="1" customHeight="1" x14ac:dyDescent="0.25">
      <c r="A205" s="63"/>
      <c r="B205" s="64"/>
      <c r="C205" s="67" t="s">
        <v>390</v>
      </c>
      <c r="D205" s="141">
        <f>D213</f>
        <v>0</v>
      </c>
      <c r="E205" s="141">
        <f t="shared" ref="E205:O205" si="41">E213</f>
        <v>0</v>
      </c>
      <c r="F205" s="141">
        <f t="shared" si="41"/>
        <v>0</v>
      </c>
      <c r="G205" s="141">
        <f t="shared" si="41"/>
        <v>0</v>
      </c>
      <c r="H205" s="141">
        <f t="shared" si="41"/>
        <v>0</v>
      </c>
      <c r="I205" s="141">
        <f t="shared" si="41"/>
        <v>0</v>
      </c>
      <c r="J205" s="141">
        <f t="shared" si="41"/>
        <v>0</v>
      </c>
      <c r="K205" s="141">
        <f t="shared" si="41"/>
        <v>0</v>
      </c>
      <c r="L205" s="141">
        <f t="shared" si="41"/>
        <v>0</v>
      </c>
      <c r="M205" s="141">
        <f t="shared" si="41"/>
        <v>0</v>
      </c>
      <c r="N205" s="141">
        <f t="shared" si="41"/>
        <v>0</v>
      </c>
      <c r="O205" s="141">
        <f t="shared" si="41"/>
        <v>0</v>
      </c>
      <c r="P205" s="149"/>
    </row>
    <row r="206" spans="1:16" s="50" customFormat="1" ht="65.25" hidden="1" customHeight="1" x14ac:dyDescent="0.25">
      <c r="A206" s="63"/>
      <c r="B206" s="64"/>
      <c r="C206" s="67" t="s">
        <v>432</v>
      </c>
      <c r="D206" s="141">
        <f>D217</f>
        <v>0</v>
      </c>
      <c r="E206" s="141">
        <f t="shared" ref="E206:O206" si="42">E217</f>
        <v>0</v>
      </c>
      <c r="F206" s="141">
        <f t="shared" si="42"/>
        <v>0</v>
      </c>
      <c r="G206" s="141">
        <f t="shared" si="42"/>
        <v>0</v>
      </c>
      <c r="H206" s="141">
        <f t="shared" si="42"/>
        <v>0</v>
      </c>
      <c r="I206" s="141">
        <f t="shared" si="42"/>
        <v>0</v>
      </c>
      <c r="J206" s="141">
        <f t="shared" si="42"/>
        <v>0</v>
      </c>
      <c r="K206" s="141">
        <f t="shared" si="42"/>
        <v>0</v>
      </c>
      <c r="L206" s="141">
        <f t="shared" si="42"/>
        <v>0</v>
      </c>
      <c r="M206" s="141">
        <f t="shared" si="42"/>
        <v>0</v>
      </c>
      <c r="N206" s="141">
        <f t="shared" si="42"/>
        <v>0</v>
      </c>
      <c r="O206" s="141">
        <f t="shared" si="42"/>
        <v>0</v>
      </c>
      <c r="P206" s="149"/>
    </row>
    <row r="207" spans="1:16" s="50" customFormat="1" ht="15.75" hidden="1" customHeight="1" x14ac:dyDescent="0.25">
      <c r="A207" s="63"/>
      <c r="B207" s="64"/>
      <c r="C207" s="73" t="s">
        <v>388</v>
      </c>
      <c r="D207" s="141">
        <f>D219</f>
        <v>0</v>
      </c>
      <c r="E207" s="141">
        <f t="shared" ref="E207:O207" si="43">E219</f>
        <v>0</v>
      </c>
      <c r="F207" s="141">
        <f t="shared" si="43"/>
        <v>0</v>
      </c>
      <c r="G207" s="141">
        <f t="shared" si="43"/>
        <v>0</v>
      </c>
      <c r="H207" s="141">
        <f t="shared" si="43"/>
        <v>0</v>
      </c>
      <c r="I207" s="141">
        <f t="shared" si="43"/>
        <v>0</v>
      </c>
      <c r="J207" s="141">
        <f t="shared" si="43"/>
        <v>0</v>
      </c>
      <c r="K207" s="141">
        <f t="shared" si="43"/>
        <v>0</v>
      </c>
      <c r="L207" s="141">
        <f t="shared" si="43"/>
        <v>0</v>
      </c>
      <c r="M207" s="141">
        <f t="shared" si="43"/>
        <v>0</v>
      </c>
      <c r="N207" s="141">
        <f t="shared" si="43"/>
        <v>0</v>
      </c>
      <c r="O207" s="141">
        <f t="shared" si="43"/>
        <v>0</v>
      </c>
      <c r="P207" s="149"/>
    </row>
    <row r="208" spans="1:16" s="51" customFormat="1" ht="18.75" customHeight="1" x14ac:dyDescent="0.25">
      <c r="A208" s="37" t="s">
        <v>3</v>
      </c>
      <c r="B208" s="37" t="s">
        <v>83</v>
      </c>
      <c r="C208" s="3" t="s">
        <v>35</v>
      </c>
      <c r="D208" s="139">
        <f>'дод 3'!E43</f>
        <v>14205800</v>
      </c>
      <c r="E208" s="139">
        <f>'дод 3'!F43</f>
        <v>0</v>
      </c>
      <c r="F208" s="139">
        <f>'дод 3'!G43</f>
        <v>0</v>
      </c>
      <c r="G208" s="139">
        <f>'дод 3'!H43</f>
        <v>0</v>
      </c>
      <c r="H208" s="139">
        <f>'дод 3'!I43</f>
        <v>14205800</v>
      </c>
      <c r="I208" s="139">
        <f>'дод 3'!J43</f>
        <v>0</v>
      </c>
      <c r="J208" s="139">
        <f>'дод 3'!K43</f>
        <v>0</v>
      </c>
      <c r="K208" s="139">
        <f>'дод 3'!L43</f>
        <v>0</v>
      </c>
      <c r="L208" s="139">
        <f>'дод 3'!M43</f>
        <v>0</v>
      </c>
      <c r="M208" s="139">
        <f>'дод 3'!N43</f>
        <v>0</v>
      </c>
      <c r="N208" s="139">
        <f>'дод 3'!O43</f>
        <v>0</v>
      </c>
      <c r="O208" s="139">
        <f>'дод 3'!P43</f>
        <v>14205800</v>
      </c>
      <c r="P208" s="246">
        <v>54</v>
      </c>
    </row>
    <row r="209" spans="1:16" s="51" customFormat="1" ht="20.25" customHeight="1" x14ac:dyDescent="0.25">
      <c r="A209" s="37">
        <v>7413</v>
      </c>
      <c r="B209" s="37" t="s">
        <v>83</v>
      </c>
      <c r="C209" s="3" t="s">
        <v>370</v>
      </c>
      <c r="D209" s="139">
        <f>'дод 3'!E44</f>
        <v>4937700</v>
      </c>
      <c r="E209" s="139">
        <f>'дод 3'!F44</f>
        <v>0</v>
      </c>
      <c r="F209" s="139">
        <f>'дод 3'!G44</f>
        <v>0</v>
      </c>
      <c r="G209" s="139">
        <f>'дод 3'!H44</f>
        <v>0</v>
      </c>
      <c r="H209" s="139">
        <f>'дод 3'!I44</f>
        <v>4937700</v>
      </c>
      <c r="I209" s="139">
        <f>'дод 3'!J44</f>
        <v>0</v>
      </c>
      <c r="J209" s="139">
        <f>'дод 3'!K44</f>
        <v>0</v>
      </c>
      <c r="K209" s="139">
        <f>'дод 3'!L44</f>
        <v>0</v>
      </c>
      <c r="L209" s="139">
        <f>'дод 3'!M44</f>
        <v>0</v>
      </c>
      <c r="M209" s="139">
        <f>'дод 3'!N44</f>
        <v>0</v>
      </c>
      <c r="N209" s="139">
        <f>'дод 3'!O44</f>
        <v>0</v>
      </c>
      <c r="O209" s="139">
        <f>'дод 3'!P44</f>
        <v>4937700</v>
      </c>
      <c r="P209" s="246"/>
    </row>
    <row r="210" spans="1:16" s="51" customFormat="1" ht="36" customHeight="1" x14ac:dyDescent="0.25">
      <c r="A210" s="42">
        <v>7422</v>
      </c>
      <c r="B210" s="87" t="s">
        <v>404</v>
      </c>
      <c r="C210" s="88" t="s">
        <v>531</v>
      </c>
      <c r="D210" s="139">
        <f>'дод 3'!E45</f>
        <v>41613200</v>
      </c>
      <c r="E210" s="139">
        <f>'дод 3'!F45</f>
        <v>0</v>
      </c>
      <c r="F210" s="139">
        <f>'дод 3'!G45</f>
        <v>0</v>
      </c>
      <c r="G210" s="139">
        <f>'дод 3'!H45</f>
        <v>0</v>
      </c>
      <c r="H210" s="139">
        <f>'дод 3'!I45</f>
        <v>41613200</v>
      </c>
      <c r="I210" s="139">
        <f>'дод 3'!J45</f>
        <v>0</v>
      </c>
      <c r="J210" s="139">
        <f>'дод 3'!K45</f>
        <v>0</v>
      </c>
      <c r="K210" s="139">
        <f>'дод 3'!L45</f>
        <v>0</v>
      </c>
      <c r="L210" s="139">
        <f>'дод 3'!M45</f>
        <v>0</v>
      </c>
      <c r="M210" s="139">
        <f>'дод 3'!N45</f>
        <v>0</v>
      </c>
      <c r="N210" s="139">
        <f>'дод 3'!O45</f>
        <v>0</v>
      </c>
      <c r="O210" s="139">
        <f>'дод 3'!P45</f>
        <v>41613200</v>
      </c>
      <c r="P210" s="246"/>
    </row>
    <row r="211" spans="1:16" s="51" customFormat="1" ht="24" customHeight="1" x14ac:dyDescent="0.25">
      <c r="A211" s="37">
        <v>7426</v>
      </c>
      <c r="B211" s="55" t="s">
        <v>404</v>
      </c>
      <c r="C211" s="3" t="s">
        <v>371</v>
      </c>
      <c r="D211" s="139">
        <f>'дод 3'!E46</f>
        <v>10162300</v>
      </c>
      <c r="E211" s="139">
        <f>'дод 3'!F46</f>
        <v>0</v>
      </c>
      <c r="F211" s="139">
        <f>'дод 3'!G46</f>
        <v>0</v>
      </c>
      <c r="G211" s="139">
        <f>'дод 3'!H46</f>
        <v>0</v>
      </c>
      <c r="H211" s="139">
        <f>'дод 3'!I46</f>
        <v>10162300</v>
      </c>
      <c r="I211" s="139">
        <f>'дод 3'!J46</f>
        <v>0</v>
      </c>
      <c r="J211" s="139">
        <f>'дод 3'!K46</f>
        <v>0</v>
      </c>
      <c r="K211" s="139">
        <f>'дод 3'!L46</f>
        <v>0</v>
      </c>
      <c r="L211" s="139">
        <f>'дод 3'!M46</f>
        <v>0</v>
      </c>
      <c r="M211" s="139">
        <f>'дод 3'!N46</f>
        <v>0</v>
      </c>
      <c r="N211" s="139">
        <f>'дод 3'!O46</f>
        <v>0</v>
      </c>
      <c r="O211" s="139">
        <f>'дод 3'!P46</f>
        <v>10162300</v>
      </c>
      <c r="P211" s="246"/>
    </row>
    <row r="212" spans="1:16" s="51" customFormat="1" ht="53.25" hidden="1" customHeight="1" x14ac:dyDescent="0.25">
      <c r="A212" s="37">
        <v>7462</v>
      </c>
      <c r="B212" s="55" t="s">
        <v>393</v>
      </c>
      <c r="C212" s="3" t="s">
        <v>392</v>
      </c>
      <c r="D212" s="139">
        <f>'дод 3'!E271</f>
        <v>0</v>
      </c>
      <c r="E212" s="139">
        <f>'дод 3'!F271</f>
        <v>0</v>
      </c>
      <c r="F212" s="139">
        <f>'дод 3'!G271</f>
        <v>0</v>
      </c>
      <c r="G212" s="139">
        <f>'дод 3'!H271</f>
        <v>0</v>
      </c>
      <c r="H212" s="139">
        <f>'дод 3'!I271</f>
        <v>0</v>
      </c>
      <c r="I212" s="139">
        <f>'дод 3'!J271</f>
        <v>0</v>
      </c>
      <c r="J212" s="139">
        <f>'дод 3'!K271</f>
        <v>0</v>
      </c>
      <c r="K212" s="139">
        <f>'дод 3'!L271</f>
        <v>0</v>
      </c>
      <c r="L212" s="139">
        <f>'дод 3'!M271</f>
        <v>0</v>
      </c>
      <c r="M212" s="139">
        <f>'дод 3'!N271</f>
        <v>0</v>
      </c>
      <c r="N212" s="139">
        <f>'дод 3'!O271</f>
        <v>0</v>
      </c>
      <c r="O212" s="139">
        <f>'дод 3'!P271</f>
        <v>0</v>
      </c>
      <c r="P212" s="246"/>
    </row>
    <row r="213" spans="1:16" s="51" customFormat="1" ht="94.5" hidden="1" customHeight="1" x14ac:dyDescent="0.25">
      <c r="A213" s="69"/>
      <c r="B213" s="69"/>
      <c r="C213" s="70" t="s">
        <v>390</v>
      </c>
      <c r="D213" s="140">
        <f>'дод 3'!E272</f>
        <v>0</v>
      </c>
      <c r="E213" s="140">
        <f>'дод 3'!F272</f>
        <v>0</v>
      </c>
      <c r="F213" s="140">
        <f>'дод 3'!G272</f>
        <v>0</v>
      </c>
      <c r="G213" s="140">
        <f>'дод 3'!H272</f>
        <v>0</v>
      </c>
      <c r="H213" s="140">
        <f>'дод 3'!I272</f>
        <v>0</v>
      </c>
      <c r="I213" s="140">
        <f>'дод 3'!J272</f>
        <v>0</v>
      </c>
      <c r="J213" s="140">
        <f>'дод 3'!K272</f>
        <v>0</v>
      </c>
      <c r="K213" s="140">
        <f>'дод 3'!L272</f>
        <v>0</v>
      </c>
      <c r="L213" s="140">
        <f>'дод 3'!M272</f>
        <v>0</v>
      </c>
      <c r="M213" s="140">
        <f>'дод 3'!N272</f>
        <v>0</v>
      </c>
      <c r="N213" s="140">
        <f>'дод 3'!O272</f>
        <v>0</v>
      </c>
      <c r="O213" s="140">
        <f>'дод 3'!P272</f>
        <v>0</v>
      </c>
      <c r="P213" s="246"/>
    </row>
    <row r="214" spans="1:16" s="51" customFormat="1" ht="63" hidden="1" customHeight="1" x14ac:dyDescent="0.25">
      <c r="A214" s="69"/>
      <c r="B214" s="69"/>
      <c r="C214" s="70" t="s">
        <v>432</v>
      </c>
      <c r="D214" s="140">
        <f>'дод 3'!E273</f>
        <v>0</v>
      </c>
      <c r="E214" s="140">
        <f>'дод 3'!F273</f>
        <v>0</v>
      </c>
      <c r="F214" s="140">
        <f>'дод 3'!G273</f>
        <v>0</v>
      </c>
      <c r="G214" s="140">
        <f>'дод 3'!H273</f>
        <v>0</v>
      </c>
      <c r="H214" s="140">
        <f>'дод 3'!I273</f>
        <v>0</v>
      </c>
      <c r="I214" s="140">
        <f>'дод 3'!J273</f>
        <v>0</v>
      </c>
      <c r="J214" s="140">
        <f>'дод 3'!K273</f>
        <v>0</v>
      </c>
      <c r="K214" s="140">
        <f>'дод 3'!L273</f>
        <v>0</v>
      </c>
      <c r="L214" s="140">
        <f>'дод 3'!M273</f>
        <v>0</v>
      </c>
      <c r="M214" s="140">
        <f>'дод 3'!N273</f>
        <v>0</v>
      </c>
      <c r="N214" s="140">
        <f>'дод 3'!O273</f>
        <v>0</v>
      </c>
      <c r="O214" s="140">
        <f>'дод 3'!P273</f>
        <v>0</v>
      </c>
      <c r="P214" s="246"/>
    </row>
    <row r="215" spans="1:16" s="51" customFormat="1" ht="18" customHeight="1" x14ac:dyDescent="0.25">
      <c r="A215" s="55" t="s">
        <v>439</v>
      </c>
      <c r="B215" s="55" t="s">
        <v>393</v>
      </c>
      <c r="C215" s="3" t="s">
        <v>445</v>
      </c>
      <c r="D215" s="139">
        <f>'дод 3'!E47</f>
        <v>2500000</v>
      </c>
      <c r="E215" s="139">
        <f>'дод 3'!F47</f>
        <v>2500000</v>
      </c>
      <c r="F215" s="139">
        <f>'дод 3'!G47</f>
        <v>0</v>
      </c>
      <c r="G215" s="139">
        <f>'дод 3'!H47</f>
        <v>0</v>
      </c>
      <c r="H215" s="139">
        <f>'дод 3'!I47</f>
        <v>0</v>
      </c>
      <c r="I215" s="139">
        <f>'дод 3'!J47</f>
        <v>0</v>
      </c>
      <c r="J215" s="139">
        <f>'дод 3'!K47</f>
        <v>0</v>
      </c>
      <c r="K215" s="139">
        <f>'дод 3'!L47</f>
        <v>0</v>
      </c>
      <c r="L215" s="139">
        <f>'дод 3'!M47</f>
        <v>0</v>
      </c>
      <c r="M215" s="139">
        <f>'дод 3'!N47</f>
        <v>0</v>
      </c>
      <c r="N215" s="139">
        <f>'дод 3'!O47</f>
        <v>0</v>
      </c>
      <c r="O215" s="139">
        <f>'дод 3'!P47</f>
        <v>2500000</v>
      </c>
      <c r="P215" s="246"/>
    </row>
    <row r="216" spans="1:16" s="51" customFormat="1" ht="54.75" hidden="1" customHeight="1" x14ac:dyDescent="0.25">
      <c r="A216" s="55" t="s">
        <v>510</v>
      </c>
      <c r="B216" s="55" t="s">
        <v>393</v>
      </c>
      <c r="C216" s="97" t="s">
        <v>392</v>
      </c>
      <c r="D216" s="139">
        <f>'дод 3'!E271</f>
        <v>0</v>
      </c>
      <c r="E216" s="139">
        <f>'дод 3'!F271</f>
        <v>0</v>
      </c>
      <c r="F216" s="139">
        <f>'дод 3'!G271</f>
        <v>0</v>
      </c>
      <c r="G216" s="139">
        <f>'дод 3'!H271</f>
        <v>0</v>
      </c>
      <c r="H216" s="139">
        <f>'дод 3'!I271</f>
        <v>0</v>
      </c>
      <c r="I216" s="139">
        <f>'дод 3'!J271</f>
        <v>0</v>
      </c>
      <c r="J216" s="139">
        <f>'дод 3'!K271</f>
        <v>0</v>
      </c>
      <c r="K216" s="139">
        <f>'дод 3'!L271</f>
        <v>0</v>
      </c>
      <c r="L216" s="139">
        <f>'дод 3'!M271</f>
        <v>0</v>
      </c>
      <c r="M216" s="139">
        <f>'дод 3'!N271</f>
        <v>0</v>
      </c>
      <c r="N216" s="139">
        <f>'дод 3'!O271</f>
        <v>0</v>
      </c>
      <c r="O216" s="139">
        <f>'дод 3'!P271</f>
        <v>0</v>
      </c>
      <c r="P216" s="246"/>
    </row>
    <row r="217" spans="1:16" s="51" customFormat="1" ht="63" hidden="1" customHeight="1" x14ac:dyDescent="0.25">
      <c r="A217" s="79"/>
      <c r="B217" s="79"/>
      <c r="C217" s="77" t="s">
        <v>508</v>
      </c>
      <c r="D217" s="140">
        <f>'дод 3'!E273</f>
        <v>0</v>
      </c>
      <c r="E217" s="140">
        <f>'дод 3'!F273</f>
        <v>0</v>
      </c>
      <c r="F217" s="140">
        <f>'дод 3'!G273</f>
        <v>0</v>
      </c>
      <c r="G217" s="140">
        <f>'дод 3'!H273</f>
        <v>0</v>
      </c>
      <c r="H217" s="140">
        <f>'дод 3'!I273</f>
        <v>0</v>
      </c>
      <c r="I217" s="140">
        <f>'дод 3'!J273</f>
        <v>0</v>
      </c>
      <c r="J217" s="140">
        <f>'дод 3'!K273</f>
        <v>0</v>
      </c>
      <c r="K217" s="140">
        <f>'дод 3'!L273</f>
        <v>0</v>
      </c>
      <c r="L217" s="140">
        <f>'дод 3'!M273</f>
        <v>0</v>
      </c>
      <c r="M217" s="140">
        <f>'дод 3'!N273</f>
        <v>0</v>
      </c>
      <c r="N217" s="140">
        <f>'дод 3'!O273</f>
        <v>0</v>
      </c>
      <c r="O217" s="140">
        <f>'дод 3'!P273</f>
        <v>0</v>
      </c>
      <c r="P217" s="246"/>
    </row>
    <row r="218" spans="1:16" ht="49.5" hidden="1" customHeight="1" x14ac:dyDescent="0.25">
      <c r="A218" s="55" t="s">
        <v>547</v>
      </c>
      <c r="B218" s="56" t="s">
        <v>393</v>
      </c>
      <c r="C218" s="97" t="s">
        <v>544</v>
      </c>
      <c r="D218" s="139">
        <f>'дод 3'!E274</f>
        <v>0</v>
      </c>
      <c r="E218" s="139">
        <f>'дод 3'!F274</f>
        <v>0</v>
      </c>
      <c r="F218" s="139">
        <f>'дод 3'!G274</f>
        <v>0</v>
      </c>
      <c r="G218" s="139">
        <f>'дод 3'!H274</f>
        <v>0</v>
      </c>
      <c r="H218" s="139">
        <f>'дод 3'!I274</f>
        <v>0</v>
      </c>
      <c r="I218" s="139">
        <f>'дод 3'!J274</f>
        <v>0</v>
      </c>
      <c r="J218" s="139">
        <f>'дод 3'!K274</f>
        <v>0</v>
      </c>
      <c r="K218" s="139">
        <f>'дод 3'!L274</f>
        <v>0</v>
      </c>
      <c r="L218" s="139">
        <f>'дод 3'!M274</f>
        <v>0</v>
      </c>
      <c r="M218" s="139">
        <f>'дод 3'!N274</f>
        <v>0</v>
      </c>
      <c r="N218" s="139">
        <f>'дод 3'!O274</f>
        <v>0</v>
      </c>
      <c r="O218" s="139">
        <f>'дод 3'!P274</f>
        <v>0</v>
      </c>
      <c r="P218" s="246"/>
    </row>
    <row r="219" spans="1:16" s="51" customFormat="1" ht="15.75" hidden="1" customHeight="1" x14ac:dyDescent="0.25">
      <c r="A219" s="79"/>
      <c r="B219" s="79"/>
      <c r="C219" s="75" t="s">
        <v>388</v>
      </c>
      <c r="D219" s="140">
        <f>'дод 3'!E275</f>
        <v>0</v>
      </c>
      <c r="E219" s="140">
        <f>'дод 3'!F275</f>
        <v>0</v>
      </c>
      <c r="F219" s="140">
        <f>'дод 3'!G275</f>
        <v>0</v>
      </c>
      <c r="G219" s="140">
        <f>'дод 3'!H275</f>
        <v>0</v>
      </c>
      <c r="H219" s="140">
        <f>'дод 3'!I275</f>
        <v>0</v>
      </c>
      <c r="I219" s="140">
        <f>'дод 3'!J275</f>
        <v>0</v>
      </c>
      <c r="J219" s="140">
        <f>'дод 3'!K275</f>
        <v>0</v>
      </c>
      <c r="K219" s="140">
        <f>'дод 3'!L275</f>
        <v>0</v>
      </c>
      <c r="L219" s="140">
        <f>'дод 3'!M275</f>
        <v>0</v>
      </c>
      <c r="M219" s="140">
        <f>'дод 3'!N275</f>
        <v>0</v>
      </c>
      <c r="N219" s="140">
        <f>'дод 3'!O275</f>
        <v>0</v>
      </c>
      <c r="O219" s="140">
        <f>'дод 3'!P275</f>
        <v>0</v>
      </c>
      <c r="P219" s="246"/>
    </row>
    <row r="220" spans="1:16" s="49" customFormat="1" ht="18.75" customHeight="1" x14ac:dyDescent="0.25">
      <c r="A220" s="39" t="s">
        <v>234</v>
      </c>
      <c r="B220" s="41"/>
      <c r="C220" s="2" t="s">
        <v>235</v>
      </c>
      <c r="D220" s="47">
        <f>D221</f>
        <v>10000000</v>
      </c>
      <c r="E220" s="47">
        <f t="shared" ref="E220:O220" si="44">E221</f>
        <v>10000000</v>
      </c>
      <c r="F220" s="47">
        <f t="shared" si="44"/>
        <v>0</v>
      </c>
      <c r="G220" s="47">
        <f t="shared" si="44"/>
        <v>0</v>
      </c>
      <c r="H220" s="47">
        <f t="shared" si="44"/>
        <v>0</v>
      </c>
      <c r="I220" s="47">
        <f t="shared" si="44"/>
        <v>0</v>
      </c>
      <c r="J220" s="47">
        <f t="shared" si="44"/>
        <v>0</v>
      </c>
      <c r="K220" s="47">
        <f t="shared" si="44"/>
        <v>0</v>
      </c>
      <c r="L220" s="47">
        <f t="shared" si="44"/>
        <v>0</v>
      </c>
      <c r="M220" s="47">
        <f t="shared" si="44"/>
        <v>0</v>
      </c>
      <c r="N220" s="47">
        <f t="shared" si="44"/>
        <v>0</v>
      </c>
      <c r="O220" s="47">
        <f t="shared" si="44"/>
        <v>10000000</v>
      </c>
      <c r="P220" s="246"/>
    </row>
    <row r="221" spans="1:16" ht="28.5" customHeight="1" x14ac:dyDescent="0.25">
      <c r="A221" s="40" t="s">
        <v>232</v>
      </c>
      <c r="B221" s="40" t="s">
        <v>233</v>
      </c>
      <c r="C221" s="11" t="s">
        <v>231</v>
      </c>
      <c r="D221" s="139">
        <f>'дод 3'!E48+'дод 3'!E276</f>
        <v>10000000</v>
      </c>
      <c r="E221" s="139">
        <f>'дод 3'!F48+'дод 3'!F276</f>
        <v>10000000</v>
      </c>
      <c r="F221" s="139">
        <f>'дод 3'!G48+'дод 3'!G276</f>
        <v>0</v>
      </c>
      <c r="G221" s="139">
        <f>'дод 3'!H48+'дод 3'!H276</f>
        <v>0</v>
      </c>
      <c r="H221" s="139">
        <f>'дод 3'!I48+'дод 3'!I276</f>
        <v>0</v>
      </c>
      <c r="I221" s="139">
        <f>'дод 3'!J48+'дод 3'!J276</f>
        <v>0</v>
      </c>
      <c r="J221" s="139">
        <f>'дод 3'!K48+'дод 3'!K276</f>
        <v>0</v>
      </c>
      <c r="K221" s="139">
        <f>'дод 3'!L48+'дод 3'!L276</f>
        <v>0</v>
      </c>
      <c r="L221" s="139">
        <f>'дод 3'!M48+'дод 3'!M276</f>
        <v>0</v>
      </c>
      <c r="M221" s="139">
        <f>'дод 3'!N48+'дод 3'!N276</f>
        <v>0</v>
      </c>
      <c r="N221" s="139">
        <f>'дод 3'!O48+'дод 3'!O276</f>
        <v>0</v>
      </c>
      <c r="O221" s="139">
        <f>'дод 3'!P48+'дод 3'!P276</f>
        <v>10000000</v>
      </c>
      <c r="P221" s="246"/>
    </row>
    <row r="222" spans="1:16" s="49" customFormat="1" ht="39.75" customHeight="1" x14ac:dyDescent="0.25">
      <c r="A222" s="38" t="s">
        <v>87</v>
      </c>
      <c r="B222" s="41"/>
      <c r="C222" s="2" t="s">
        <v>412</v>
      </c>
      <c r="D222" s="47">
        <f>D224+D225+D227+D228+D229+D231+D232+D233</f>
        <v>9451210</v>
      </c>
      <c r="E222" s="47">
        <f t="shared" ref="E222:O222" si="45">E224+E225+E227+E228+E229+E231+E232+E233</f>
        <v>6751210</v>
      </c>
      <c r="F222" s="47">
        <f t="shared" si="45"/>
        <v>0</v>
      </c>
      <c r="G222" s="47">
        <f t="shared" si="45"/>
        <v>0</v>
      </c>
      <c r="H222" s="47">
        <f t="shared" si="45"/>
        <v>2700000</v>
      </c>
      <c r="I222" s="47">
        <f t="shared" si="45"/>
        <v>174088005</v>
      </c>
      <c r="J222" s="47">
        <f t="shared" si="45"/>
        <v>173863005</v>
      </c>
      <c r="K222" s="47">
        <f t="shared" si="45"/>
        <v>225000</v>
      </c>
      <c r="L222" s="47">
        <f t="shared" si="45"/>
        <v>0</v>
      </c>
      <c r="M222" s="47">
        <f t="shared" si="45"/>
        <v>0</v>
      </c>
      <c r="N222" s="47">
        <f t="shared" si="45"/>
        <v>173863005</v>
      </c>
      <c r="O222" s="47">
        <f t="shared" si="45"/>
        <v>183539215</v>
      </c>
      <c r="P222" s="246"/>
    </row>
    <row r="223" spans="1:16" s="50" customFormat="1" ht="16.5" customHeight="1" x14ac:dyDescent="0.25">
      <c r="A223" s="63"/>
      <c r="B223" s="63"/>
      <c r="C223" s="73" t="s">
        <v>410</v>
      </c>
      <c r="D223" s="141">
        <f>D226+D230</f>
        <v>0</v>
      </c>
      <c r="E223" s="141">
        <f t="shared" ref="E223:O223" si="46">E226+E230</f>
        <v>0</v>
      </c>
      <c r="F223" s="141">
        <f t="shared" si="46"/>
        <v>0</v>
      </c>
      <c r="G223" s="141">
        <f t="shared" si="46"/>
        <v>0</v>
      </c>
      <c r="H223" s="141">
        <f t="shared" si="46"/>
        <v>0</v>
      </c>
      <c r="I223" s="141">
        <f t="shared" si="46"/>
        <v>92214546</v>
      </c>
      <c r="J223" s="141">
        <f t="shared" si="46"/>
        <v>92214546</v>
      </c>
      <c r="K223" s="141">
        <f t="shared" si="46"/>
        <v>0</v>
      </c>
      <c r="L223" s="141">
        <f t="shared" si="46"/>
        <v>0</v>
      </c>
      <c r="M223" s="141">
        <f t="shared" si="46"/>
        <v>0</v>
      </c>
      <c r="N223" s="141">
        <f t="shared" si="46"/>
        <v>92214546</v>
      </c>
      <c r="O223" s="141">
        <f t="shared" si="46"/>
        <v>92214546</v>
      </c>
      <c r="P223" s="246"/>
    </row>
    <row r="224" spans="1:16" ht="34.5" customHeight="1" x14ac:dyDescent="0.25">
      <c r="A224" s="37" t="s">
        <v>4</v>
      </c>
      <c r="B224" s="37" t="s">
        <v>86</v>
      </c>
      <c r="C224" s="3" t="s">
        <v>23</v>
      </c>
      <c r="D224" s="139">
        <f>'дод 3'!E49+'дод 3'!E339+'дод 3'!E347+'дод 3'!E358+'дод 3'!E297</f>
        <v>520000</v>
      </c>
      <c r="E224" s="139">
        <f>'дод 3'!F49+'дод 3'!F339+'дод 3'!F347+'дод 3'!F358+'дод 3'!F297</f>
        <v>220000</v>
      </c>
      <c r="F224" s="139">
        <f>'дод 3'!G49+'дод 3'!G339+'дод 3'!G347+'дод 3'!G358+'дод 3'!G297</f>
        <v>0</v>
      </c>
      <c r="G224" s="139">
        <f>'дод 3'!H49+'дод 3'!H339+'дод 3'!H347+'дод 3'!H358+'дод 3'!H297</f>
        <v>0</v>
      </c>
      <c r="H224" s="139">
        <f>'дод 3'!I49+'дод 3'!I339+'дод 3'!I347+'дод 3'!I358+'дод 3'!I297</f>
        <v>300000</v>
      </c>
      <c r="I224" s="139">
        <f>'дод 3'!J49+'дод 3'!J339+'дод 3'!J347+'дод 3'!J358+'дод 3'!J297</f>
        <v>0</v>
      </c>
      <c r="J224" s="139">
        <f>'дод 3'!K49+'дод 3'!K339+'дод 3'!K347+'дод 3'!K358+'дод 3'!K297</f>
        <v>0</v>
      </c>
      <c r="K224" s="139">
        <f>'дод 3'!L49+'дод 3'!L339+'дод 3'!L347+'дод 3'!L358+'дод 3'!L297</f>
        <v>0</v>
      </c>
      <c r="L224" s="139">
        <f>'дод 3'!M49+'дод 3'!M339+'дод 3'!M347+'дод 3'!M358+'дод 3'!M297</f>
        <v>0</v>
      </c>
      <c r="M224" s="139">
        <f>'дод 3'!N49+'дод 3'!N339+'дод 3'!N347+'дод 3'!N358+'дод 3'!N297</f>
        <v>0</v>
      </c>
      <c r="N224" s="139">
        <f>'дод 3'!O49+'дод 3'!O339+'дод 3'!O347+'дод 3'!O358+'дод 3'!O297</f>
        <v>0</v>
      </c>
      <c r="O224" s="139">
        <f>'дод 3'!P49+'дод 3'!P339+'дод 3'!P347+'дод 3'!P358+'дод 3'!P297</f>
        <v>520000</v>
      </c>
      <c r="P224" s="246"/>
    </row>
    <row r="225" spans="1:16" ht="25.5" customHeight="1" x14ac:dyDescent="0.25">
      <c r="A225" s="37" t="s">
        <v>2</v>
      </c>
      <c r="B225" s="37" t="s">
        <v>85</v>
      </c>
      <c r="C225" s="3" t="s">
        <v>409</v>
      </c>
      <c r="D225" s="139">
        <f>'дод 3'!E128+'дод 3'!E169+'дод 3'!E238+'дод 3'!E277+'дод 3'!E320+'дод 3'!E365+'дод 3'!E216+'дод 3'!E50</f>
        <v>5440380</v>
      </c>
      <c r="E225" s="139">
        <f>'дод 3'!F128+'дод 3'!F169+'дод 3'!F238+'дод 3'!F277+'дод 3'!F320+'дод 3'!F365+'дод 3'!F216+'дод 3'!F50</f>
        <v>3040380</v>
      </c>
      <c r="F225" s="139">
        <f>'дод 3'!G128+'дод 3'!G169+'дод 3'!G238+'дод 3'!G277+'дод 3'!G320+'дод 3'!G365+'дод 3'!G216+'дод 3'!G50</f>
        <v>0</v>
      </c>
      <c r="G225" s="139">
        <f>'дод 3'!H128+'дод 3'!H169+'дод 3'!H238+'дод 3'!H277+'дод 3'!H320+'дод 3'!H365+'дод 3'!H216+'дод 3'!H50</f>
        <v>0</v>
      </c>
      <c r="H225" s="139">
        <f>'дод 3'!I128+'дод 3'!I169+'дод 3'!I238+'дод 3'!I277+'дод 3'!I320+'дод 3'!I365+'дод 3'!I216+'дод 3'!I50</f>
        <v>2400000</v>
      </c>
      <c r="I225" s="139">
        <f>'дод 3'!J128+'дод 3'!J169+'дод 3'!J238+'дод 3'!J277+'дод 3'!J320+'дод 3'!J365+'дод 3'!J216+'дод 3'!J50</f>
        <v>172008215</v>
      </c>
      <c r="J225" s="139">
        <f>'дод 3'!K128+'дод 3'!K169+'дод 3'!K238+'дод 3'!K277+'дод 3'!K320+'дод 3'!K365+'дод 3'!K216+'дод 3'!K50</f>
        <v>172008215</v>
      </c>
      <c r="K225" s="139">
        <f>'дод 3'!L128+'дод 3'!L169+'дод 3'!L238+'дод 3'!L277+'дод 3'!L320+'дод 3'!L365+'дод 3'!L216+'дод 3'!L50</f>
        <v>0</v>
      </c>
      <c r="L225" s="139">
        <f>'дод 3'!M128+'дод 3'!M169+'дод 3'!M238+'дод 3'!M277+'дод 3'!M320+'дод 3'!M365+'дод 3'!M216+'дод 3'!M50</f>
        <v>0</v>
      </c>
      <c r="M225" s="139">
        <f>'дод 3'!N128+'дод 3'!N169+'дод 3'!N238+'дод 3'!N277+'дод 3'!N320+'дод 3'!N365+'дод 3'!N216+'дод 3'!N50</f>
        <v>0</v>
      </c>
      <c r="N225" s="139">
        <f>'дод 3'!O128+'дод 3'!O169+'дод 3'!O238+'дод 3'!O277+'дод 3'!O320+'дод 3'!O365+'дод 3'!O216+'дод 3'!O50</f>
        <v>172008215</v>
      </c>
      <c r="O225" s="139">
        <f>'дод 3'!P128+'дод 3'!P169+'дод 3'!P238+'дод 3'!P277+'дод 3'!P320+'дод 3'!P365+'дод 3'!P216+'дод 3'!P50</f>
        <v>177448595</v>
      </c>
      <c r="P225" s="246"/>
    </row>
    <row r="226" spans="1:16" s="51" customFormat="1" ht="17.25" customHeight="1" x14ac:dyDescent="0.25">
      <c r="A226" s="69"/>
      <c r="B226" s="69"/>
      <c r="C226" s="75" t="s">
        <v>410</v>
      </c>
      <c r="D226" s="140">
        <f>'дод 3'!E170+'дод 3'!E321</f>
        <v>0</v>
      </c>
      <c r="E226" s="140">
        <f>'дод 3'!F170+'дод 3'!F321</f>
        <v>0</v>
      </c>
      <c r="F226" s="140">
        <f>'дод 3'!G170+'дод 3'!G321</f>
        <v>0</v>
      </c>
      <c r="G226" s="140">
        <f>'дод 3'!H170+'дод 3'!H321</f>
        <v>0</v>
      </c>
      <c r="H226" s="140">
        <f>'дод 3'!I170+'дод 3'!I321</f>
        <v>0</v>
      </c>
      <c r="I226" s="140">
        <f>'дод 3'!J170+'дод 3'!J321</f>
        <v>92214546</v>
      </c>
      <c r="J226" s="140">
        <f>'дод 3'!K170+'дод 3'!K321</f>
        <v>92214546</v>
      </c>
      <c r="K226" s="140">
        <f>'дод 3'!L170+'дод 3'!L321</f>
        <v>0</v>
      </c>
      <c r="L226" s="140">
        <f>'дод 3'!M170+'дод 3'!M321</f>
        <v>0</v>
      </c>
      <c r="M226" s="140">
        <f>'дод 3'!N170+'дод 3'!N321</f>
        <v>0</v>
      </c>
      <c r="N226" s="140">
        <f>'дод 3'!O170+'дод 3'!O321</f>
        <v>92214546</v>
      </c>
      <c r="O226" s="140">
        <f>'дод 3'!P170+'дод 3'!P321</f>
        <v>92214546</v>
      </c>
      <c r="P226" s="246"/>
    </row>
    <row r="227" spans="1:16" ht="33.75" customHeight="1" x14ac:dyDescent="0.25">
      <c r="A227" s="37" t="s">
        <v>264</v>
      </c>
      <c r="B227" s="37" t="s">
        <v>81</v>
      </c>
      <c r="C227" s="3" t="s">
        <v>341</v>
      </c>
      <c r="D227" s="139">
        <f>'дод 3'!E340+'дод 3'!E348+'дод 3'!E359</f>
        <v>0</v>
      </c>
      <c r="E227" s="139">
        <f>'дод 3'!F340+'дод 3'!F348+'дод 3'!F359</f>
        <v>0</v>
      </c>
      <c r="F227" s="139">
        <f>'дод 3'!G340+'дод 3'!G348+'дод 3'!G359</f>
        <v>0</v>
      </c>
      <c r="G227" s="139">
        <f>'дод 3'!H340+'дод 3'!H348+'дод 3'!H359</f>
        <v>0</v>
      </c>
      <c r="H227" s="139">
        <f>'дод 3'!I340+'дод 3'!I348+'дод 3'!I359</f>
        <v>0</v>
      </c>
      <c r="I227" s="139">
        <f>'дод 3'!J340+'дод 3'!J348+'дод 3'!J359</f>
        <v>30000</v>
      </c>
      <c r="J227" s="139">
        <f>'дод 3'!K340+'дод 3'!K348+'дод 3'!K359</f>
        <v>30000</v>
      </c>
      <c r="K227" s="139">
        <f>'дод 3'!L340+'дод 3'!L348+'дод 3'!L359</f>
        <v>0</v>
      </c>
      <c r="L227" s="139">
        <f>'дод 3'!M340+'дод 3'!M348+'дод 3'!M359</f>
        <v>0</v>
      </c>
      <c r="M227" s="139">
        <f>'дод 3'!N340+'дод 3'!N348+'дод 3'!N359</f>
        <v>0</v>
      </c>
      <c r="N227" s="139">
        <f>'дод 3'!O340+'дод 3'!O348+'дод 3'!O359</f>
        <v>30000</v>
      </c>
      <c r="O227" s="139">
        <f>'дод 3'!P340+'дод 3'!P348+'дод 3'!P359</f>
        <v>30000</v>
      </c>
      <c r="P227" s="246"/>
    </row>
    <row r="228" spans="1:16" ht="47.25" customHeight="1" x14ac:dyDescent="0.25">
      <c r="A228" s="37" t="s">
        <v>266</v>
      </c>
      <c r="B228" s="37" t="s">
        <v>81</v>
      </c>
      <c r="C228" s="3" t="s">
        <v>267</v>
      </c>
      <c r="D228" s="139">
        <f>'дод 3'!E341+'дод 3'!E349+'дод 3'!E360</f>
        <v>0</v>
      </c>
      <c r="E228" s="139">
        <f>'дод 3'!F341+'дод 3'!F349+'дод 3'!F360</f>
        <v>0</v>
      </c>
      <c r="F228" s="139">
        <f>'дод 3'!G341+'дод 3'!G349+'дод 3'!G360</f>
        <v>0</v>
      </c>
      <c r="G228" s="139">
        <f>'дод 3'!H341+'дод 3'!H349+'дод 3'!H360</f>
        <v>0</v>
      </c>
      <c r="H228" s="139">
        <f>'дод 3'!I341+'дод 3'!I349+'дод 3'!I360</f>
        <v>0</v>
      </c>
      <c r="I228" s="139">
        <f>'дод 3'!J341+'дод 3'!J349+'дод 3'!J360</f>
        <v>145000</v>
      </c>
      <c r="J228" s="139">
        <f>'дод 3'!K341+'дод 3'!K349+'дод 3'!K360</f>
        <v>145000</v>
      </c>
      <c r="K228" s="139">
        <f>'дод 3'!L341+'дод 3'!L349+'дод 3'!L360</f>
        <v>0</v>
      </c>
      <c r="L228" s="139">
        <f>'дод 3'!M341+'дод 3'!M349+'дод 3'!M360</f>
        <v>0</v>
      </c>
      <c r="M228" s="139">
        <f>'дод 3'!N341+'дод 3'!N349+'дод 3'!N360</f>
        <v>0</v>
      </c>
      <c r="N228" s="139">
        <f>'дод 3'!O341+'дод 3'!O349+'дод 3'!O360</f>
        <v>145000</v>
      </c>
      <c r="O228" s="139">
        <f>'дод 3'!P341+'дод 3'!P349+'дод 3'!P360</f>
        <v>145000</v>
      </c>
      <c r="P228" s="246"/>
    </row>
    <row r="229" spans="1:16" ht="30" customHeight="1" x14ac:dyDescent="0.25">
      <c r="A229" s="37" t="s">
        <v>5</v>
      </c>
      <c r="B229" s="37" t="s">
        <v>81</v>
      </c>
      <c r="C229" s="3" t="s">
        <v>649</v>
      </c>
      <c r="D229" s="139">
        <f>'дод 3'!E51+'дод 3'!E278</f>
        <v>0</v>
      </c>
      <c r="E229" s="139">
        <f>'дод 3'!F51+'дод 3'!F278</f>
        <v>0</v>
      </c>
      <c r="F229" s="139">
        <f>'дод 3'!G51+'дод 3'!G278</f>
        <v>0</v>
      </c>
      <c r="G229" s="139">
        <f>'дод 3'!H51+'дод 3'!H278</f>
        <v>0</v>
      </c>
      <c r="H229" s="139">
        <f>'дод 3'!I51+'дод 3'!I278</f>
        <v>0</v>
      </c>
      <c r="I229" s="139">
        <f>'дод 3'!J51+'дод 3'!J278</f>
        <v>1679790</v>
      </c>
      <c r="J229" s="139">
        <f>'дод 3'!K51+'дод 3'!K278</f>
        <v>1679790</v>
      </c>
      <c r="K229" s="139">
        <f>'дод 3'!L51+'дод 3'!L278</f>
        <v>0</v>
      </c>
      <c r="L229" s="139">
        <f>'дод 3'!M51+'дод 3'!M278</f>
        <v>0</v>
      </c>
      <c r="M229" s="139">
        <f>'дод 3'!N51+'дод 3'!N278</f>
        <v>0</v>
      </c>
      <c r="N229" s="139">
        <f>'дод 3'!O51+'дод 3'!O278</f>
        <v>1679790</v>
      </c>
      <c r="O229" s="139">
        <f>'дод 3'!P51+'дод 3'!P278</f>
        <v>1679790</v>
      </c>
      <c r="P229" s="246"/>
    </row>
    <row r="230" spans="1:16" ht="16.5" hidden="1" customHeight="1" x14ac:dyDescent="0.25">
      <c r="A230" s="37"/>
      <c r="B230" s="37"/>
      <c r="C230" s="75" t="s">
        <v>410</v>
      </c>
      <c r="D230" s="139">
        <f>'дод 3'!E279</f>
        <v>0</v>
      </c>
      <c r="E230" s="139">
        <f>'дод 3'!F279</f>
        <v>0</v>
      </c>
      <c r="F230" s="139">
        <f>'дод 3'!G279</f>
        <v>0</v>
      </c>
      <c r="G230" s="139">
        <f>'дод 3'!H279</f>
        <v>0</v>
      </c>
      <c r="H230" s="139">
        <f>'дод 3'!I279</f>
        <v>0</v>
      </c>
      <c r="I230" s="139">
        <f>'дод 3'!J279</f>
        <v>0</v>
      </c>
      <c r="J230" s="139">
        <f>'дод 3'!K279</f>
        <v>0</v>
      </c>
      <c r="K230" s="139">
        <f>'дод 3'!L279</f>
        <v>0</v>
      </c>
      <c r="L230" s="139">
        <f>'дод 3'!M279</f>
        <v>0</v>
      </c>
      <c r="M230" s="139">
        <f>'дод 3'!N279</f>
        <v>0</v>
      </c>
      <c r="N230" s="139">
        <f>'дод 3'!O279</f>
        <v>0</v>
      </c>
      <c r="O230" s="139">
        <f>'дод 3'!P279</f>
        <v>0</v>
      </c>
      <c r="P230" s="246"/>
    </row>
    <row r="231" spans="1:16" ht="33.75" customHeight="1" x14ac:dyDescent="0.25">
      <c r="A231" s="37" t="s">
        <v>245</v>
      </c>
      <c r="B231" s="37" t="s">
        <v>81</v>
      </c>
      <c r="C231" s="3" t="s">
        <v>246</v>
      </c>
      <c r="D231" s="139">
        <f>'дод 3'!E52</f>
        <v>384500</v>
      </c>
      <c r="E231" s="139">
        <f>'дод 3'!F52</f>
        <v>384500</v>
      </c>
      <c r="F231" s="139">
        <f>'дод 3'!G52</f>
        <v>0</v>
      </c>
      <c r="G231" s="139">
        <f>'дод 3'!H52</f>
        <v>0</v>
      </c>
      <c r="H231" s="139">
        <f>'дод 3'!I52</f>
        <v>0</v>
      </c>
      <c r="I231" s="139">
        <f>'дод 3'!J52</f>
        <v>0</v>
      </c>
      <c r="J231" s="139">
        <f>'дод 3'!K52</f>
        <v>0</v>
      </c>
      <c r="K231" s="139">
        <f>'дод 3'!L52</f>
        <v>0</v>
      </c>
      <c r="L231" s="139">
        <f>'дод 3'!M52</f>
        <v>0</v>
      </c>
      <c r="M231" s="139">
        <f>'дод 3'!N52</f>
        <v>0</v>
      </c>
      <c r="N231" s="139">
        <f>'дод 3'!O52</f>
        <v>0</v>
      </c>
      <c r="O231" s="139">
        <f>'дод 3'!P52</f>
        <v>384500</v>
      </c>
      <c r="P231" s="246"/>
    </row>
    <row r="232" spans="1:16" s="51" customFormat="1" ht="107.25" customHeight="1" x14ac:dyDescent="0.25">
      <c r="A232" s="37" t="s">
        <v>291</v>
      </c>
      <c r="B232" s="37" t="s">
        <v>81</v>
      </c>
      <c r="C232" s="3" t="s">
        <v>309</v>
      </c>
      <c r="D232" s="139">
        <f>'дод 3'!E53+'дод 3'!E280+'дод 3'!E322+'дод 3'!E331</f>
        <v>0</v>
      </c>
      <c r="E232" s="139">
        <f>'дод 3'!F53+'дод 3'!F280+'дод 3'!F322+'дод 3'!F331</f>
        <v>0</v>
      </c>
      <c r="F232" s="139">
        <f>'дод 3'!G53+'дод 3'!G280+'дод 3'!G322+'дод 3'!G331</f>
        <v>0</v>
      </c>
      <c r="G232" s="139">
        <f>'дод 3'!H53+'дод 3'!H280+'дод 3'!H322+'дод 3'!H331</f>
        <v>0</v>
      </c>
      <c r="H232" s="139">
        <f>'дод 3'!I53+'дод 3'!I280+'дод 3'!I322+'дод 3'!I331</f>
        <v>0</v>
      </c>
      <c r="I232" s="139">
        <f>'дод 3'!J53+'дод 3'!J280+'дод 3'!J322+'дод 3'!J331</f>
        <v>225000</v>
      </c>
      <c r="J232" s="139">
        <f>'дод 3'!K53+'дод 3'!K280+'дод 3'!K322+'дод 3'!K331</f>
        <v>0</v>
      </c>
      <c r="K232" s="139">
        <f>'дод 3'!L53+'дод 3'!L280+'дод 3'!L322+'дод 3'!L331</f>
        <v>225000</v>
      </c>
      <c r="L232" s="139">
        <f>'дод 3'!M53+'дод 3'!M280+'дод 3'!M322+'дод 3'!M331</f>
        <v>0</v>
      </c>
      <c r="M232" s="139">
        <f>'дод 3'!N53+'дод 3'!N280+'дод 3'!N322+'дод 3'!N331</f>
        <v>0</v>
      </c>
      <c r="N232" s="139">
        <f>'дод 3'!O53+'дод 3'!O280+'дод 3'!O322+'дод 3'!O331</f>
        <v>0</v>
      </c>
      <c r="O232" s="139">
        <f>'дод 3'!P53+'дод 3'!P280+'дод 3'!P322+'дод 3'!P331</f>
        <v>225000</v>
      </c>
      <c r="P232" s="246"/>
    </row>
    <row r="233" spans="1:16" s="51" customFormat="1" ht="23.25" customHeight="1" x14ac:dyDescent="0.25">
      <c r="A233" s="37" t="s">
        <v>236</v>
      </c>
      <c r="B233" s="37" t="s">
        <v>81</v>
      </c>
      <c r="C233" s="3" t="s">
        <v>17</v>
      </c>
      <c r="D233" s="139">
        <f>'дод 3'!E54+'дод 3'!E342+'дод 3'!E366+'дод 3'!E127+'дод 3'!E350+'дод 3'!E361</f>
        <v>3106330</v>
      </c>
      <c r="E233" s="139">
        <f>'дод 3'!F54+'дод 3'!F342+'дод 3'!F366+'дод 3'!F127+'дод 3'!F350+'дод 3'!F361</f>
        <v>3106330</v>
      </c>
      <c r="F233" s="139">
        <f>'дод 3'!G54+'дод 3'!G342+'дод 3'!G366+'дод 3'!G127+'дод 3'!G350+'дод 3'!G361</f>
        <v>0</v>
      </c>
      <c r="G233" s="139">
        <f>'дод 3'!H54+'дод 3'!H342+'дод 3'!H366+'дод 3'!H127+'дод 3'!H350+'дод 3'!H361</f>
        <v>0</v>
      </c>
      <c r="H233" s="139">
        <f>'дод 3'!I54+'дод 3'!I342+'дод 3'!I366+'дод 3'!I127+'дод 3'!I350+'дод 3'!I361</f>
        <v>0</v>
      </c>
      <c r="I233" s="139">
        <f>'дод 3'!J54+'дод 3'!J342+'дод 3'!J366+'дод 3'!J127+'дод 3'!J350+'дод 3'!J361</f>
        <v>0</v>
      </c>
      <c r="J233" s="139">
        <f>'дод 3'!K54+'дод 3'!K342+'дод 3'!K366+'дод 3'!K127+'дод 3'!K350+'дод 3'!K361</f>
        <v>0</v>
      </c>
      <c r="K233" s="139">
        <f>'дод 3'!L54+'дод 3'!L342+'дод 3'!L366+'дод 3'!L127+'дод 3'!L350+'дод 3'!L361</f>
        <v>0</v>
      </c>
      <c r="L233" s="139">
        <f>'дод 3'!M54+'дод 3'!M342+'дод 3'!M366+'дод 3'!M127+'дод 3'!M350+'дод 3'!M361</f>
        <v>0</v>
      </c>
      <c r="M233" s="139">
        <f>'дод 3'!N54+'дод 3'!N342+'дод 3'!N366+'дод 3'!N127+'дод 3'!N350+'дод 3'!N361</f>
        <v>0</v>
      </c>
      <c r="N233" s="139">
        <f>'дод 3'!O54+'дод 3'!O342+'дод 3'!O366+'дод 3'!O127+'дод 3'!O350+'дод 3'!O361</f>
        <v>0</v>
      </c>
      <c r="O233" s="139">
        <f>'дод 3'!P54+'дод 3'!P342+'дод 3'!P366+'дод 3'!P127+'дод 3'!P350+'дод 3'!P361</f>
        <v>3106330</v>
      </c>
      <c r="P233" s="246"/>
    </row>
    <row r="234" spans="1:16" s="50" customFormat="1" ht="59.25" customHeight="1" x14ac:dyDescent="0.25">
      <c r="A234" s="38">
        <v>7700</v>
      </c>
      <c r="B234" s="38"/>
      <c r="C234" s="81" t="s">
        <v>685</v>
      </c>
      <c r="D234" s="47">
        <f>D236</f>
        <v>10000</v>
      </c>
      <c r="E234" s="47">
        <f t="shared" ref="E234:O235" si="47">E236</f>
        <v>10000</v>
      </c>
      <c r="F234" s="47">
        <f t="shared" si="47"/>
        <v>0</v>
      </c>
      <c r="G234" s="47">
        <f t="shared" si="47"/>
        <v>0</v>
      </c>
      <c r="H234" s="47">
        <f t="shared" si="47"/>
        <v>0</v>
      </c>
      <c r="I234" s="47">
        <f t="shared" si="47"/>
        <v>4620000</v>
      </c>
      <c r="J234" s="47">
        <f t="shared" si="47"/>
        <v>420000</v>
      </c>
      <c r="K234" s="47">
        <f t="shared" si="47"/>
        <v>0</v>
      </c>
      <c r="L234" s="47">
        <f t="shared" si="47"/>
        <v>0</v>
      </c>
      <c r="M234" s="47">
        <f t="shared" si="47"/>
        <v>0</v>
      </c>
      <c r="N234" s="47">
        <f t="shared" si="47"/>
        <v>4620000</v>
      </c>
      <c r="O234" s="47">
        <f t="shared" si="47"/>
        <v>4630000</v>
      </c>
      <c r="P234" s="246"/>
    </row>
    <row r="235" spans="1:16" s="50" customFormat="1" ht="27.75" customHeight="1" x14ac:dyDescent="0.25">
      <c r="A235" s="38"/>
      <c r="B235" s="38"/>
      <c r="C235" s="73" t="s">
        <v>686</v>
      </c>
      <c r="D235" s="47">
        <f>D237</f>
        <v>0</v>
      </c>
      <c r="E235" s="47">
        <f t="shared" si="47"/>
        <v>0</v>
      </c>
      <c r="F235" s="47">
        <f t="shared" si="47"/>
        <v>0</v>
      </c>
      <c r="G235" s="47">
        <f t="shared" si="47"/>
        <v>0</v>
      </c>
      <c r="H235" s="47">
        <f t="shared" si="47"/>
        <v>0</v>
      </c>
      <c r="I235" s="47">
        <f t="shared" si="47"/>
        <v>4200000</v>
      </c>
      <c r="J235" s="47">
        <f t="shared" si="47"/>
        <v>0</v>
      </c>
      <c r="K235" s="47">
        <f t="shared" si="47"/>
        <v>0</v>
      </c>
      <c r="L235" s="47">
        <f t="shared" si="47"/>
        <v>0</v>
      </c>
      <c r="M235" s="47">
        <f t="shared" si="47"/>
        <v>0</v>
      </c>
      <c r="N235" s="47">
        <f t="shared" si="47"/>
        <v>4200000</v>
      </c>
      <c r="O235" s="47">
        <f t="shared" si="47"/>
        <v>4200000</v>
      </c>
      <c r="P235" s="246"/>
    </row>
    <row r="236" spans="1:16" s="51" customFormat="1" ht="46.5" customHeight="1" x14ac:dyDescent="0.25">
      <c r="A236" s="37">
        <v>7700</v>
      </c>
      <c r="B236" s="55" t="s">
        <v>92</v>
      </c>
      <c r="C236" s="57" t="s">
        <v>685</v>
      </c>
      <c r="D236" s="139">
        <f>'дод 3'!E129+'дод 3'!E171+'дод 3'!E367</f>
        <v>10000</v>
      </c>
      <c r="E236" s="139">
        <f>'дод 3'!F129+'дод 3'!F171+'дод 3'!F367</f>
        <v>10000</v>
      </c>
      <c r="F236" s="139">
        <f>'дод 3'!G129+'дод 3'!G171+'дод 3'!G367</f>
        <v>0</v>
      </c>
      <c r="G236" s="139">
        <f>'дод 3'!H129+'дод 3'!H171+'дод 3'!H367</f>
        <v>0</v>
      </c>
      <c r="H236" s="139">
        <f>'дод 3'!I129+'дод 3'!I171+'дод 3'!I367</f>
        <v>0</v>
      </c>
      <c r="I236" s="139">
        <f>'дод 3'!J129+'дод 3'!J171+'дод 3'!J367</f>
        <v>4620000</v>
      </c>
      <c r="J236" s="139">
        <f>'дод 3'!K129+'дод 3'!K171+'дод 3'!K367</f>
        <v>420000</v>
      </c>
      <c r="K236" s="139">
        <f>'дод 3'!L129+'дод 3'!L171+'дод 3'!L367</f>
        <v>0</v>
      </c>
      <c r="L236" s="139">
        <f>'дод 3'!M129+'дод 3'!M171+'дод 3'!M367</f>
        <v>0</v>
      </c>
      <c r="M236" s="139">
        <f>'дод 3'!N129+'дод 3'!N171+'дод 3'!N367</f>
        <v>0</v>
      </c>
      <c r="N236" s="139">
        <f>'дод 3'!O129+'дод 3'!O171+'дод 3'!O367</f>
        <v>4620000</v>
      </c>
      <c r="O236" s="139">
        <f>'дод 3'!P129+'дод 3'!P171+'дод 3'!P367</f>
        <v>4630000</v>
      </c>
      <c r="P236" s="246"/>
    </row>
    <row r="237" spans="1:16" s="51" customFormat="1" ht="26.25" customHeight="1" x14ac:dyDescent="0.25">
      <c r="A237" s="37"/>
      <c r="B237" s="55"/>
      <c r="C237" s="73" t="s">
        <v>686</v>
      </c>
      <c r="D237" s="139">
        <f>'дод 3'!E172</f>
        <v>0</v>
      </c>
      <c r="E237" s="139">
        <f>'дод 3'!F172</f>
        <v>0</v>
      </c>
      <c r="F237" s="139">
        <f>'дод 3'!G172</f>
        <v>0</v>
      </c>
      <c r="G237" s="139">
        <f>'дод 3'!H172</f>
        <v>0</v>
      </c>
      <c r="H237" s="139">
        <f>'дод 3'!I172</f>
        <v>0</v>
      </c>
      <c r="I237" s="139">
        <f>'дод 3'!J172</f>
        <v>4200000</v>
      </c>
      <c r="J237" s="139">
        <f>'дод 3'!K172</f>
        <v>0</v>
      </c>
      <c r="K237" s="139">
        <f>'дод 3'!L172</f>
        <v>0</v>
      </c>
      <c r="L237" s="139">
        <f>'дод 3'!M172</f>
        <v>0</v>
      </c>
      <c r="M237" s="139">
        <f>'дод 3'!N172</f>
        <v>0</v>
      </c>
      <c r="N237" s="139">
        <f>'дод 3'!O172</f>
        <v>4200000</v>
      </c>
      <c r="O237" s="139">
        <f>'дод 3'!P172</f>
        <v>4200000</v>
      </c>
      <c r="P237" s="246"/>
    </row>
    <row r="238" spans="1:16" s="49" customFormat="1" ht="30.75" customHeight="1" x14ac:dyDescent="0.25">
      <c r="A238" s="38" t="s">
        <v>93</v>
      </c>
      <c r="B238" s="39"/>
      <c r="C238" s="2" t="s">
        <v>675</v>
      </c>
      <c r="D238" s="47">
        <f>D240+D245+D248+D251+D253+D254</f>
        <v>122116118</v>
      </c>
      <c r="E238" s="47">
        <f t="shared" ref="E238:O238" si="48">E240+E245+E248+E251+E253+E254</f>
        <v>28381029</v>
      </c>
      <c r="F238" s="47">
        <f t="shared" si="48"/>
        <v>1999500</v>
      </c>
      <c r="G238" s="47">
        <f t="shared" si="48"/>
        <v>1605875</v>
      </c>
      <c r="H238" s="47">
        <f t="shared" si="48"/>
        <v>0</v>
      </c>
      <c r="I238" s="47">
        <f t="shared" si="48"/>
        <v>28251200</v>
      </c>
      <c r="J238" s="47">
        <f t="shared" si="48"/>
        <v>25100000</v>
      </c>
      <c r="K238" s="47">
        <f t="shared" si="48"/>
        <v>1864100</v>
      </c>
      <c r="L238" s="47">
        <f t="shared" si="48"/>
        <v>0</v>
      </c>
      <c r="M238" s="47">
        <f t="shared" si="48"/>
        <v>1600</v>
      </c>
      <c r="N238" s="47">
        <f t="shared" si="48"/>
        <v>26387100</v>
      </c>
      <c r="O238" s="47">
        <f t="shared" si="48"/>
        <v>150367318</v>
      </c>
      <c r="P238" s="246"/>
    </row>
    <row r="239" spans="1:16" s="50" customFormat="1" ht="57.75" hidden="1" customHeight="1" x14ac:dyDescent="0.25">
      <c r="A239" s="63"/>
      <c r="B239" s="66"/>
      <c r="C239" s="67" t="s">
        <v>377</v>
      </c>
      <c r="D239" s="141">
        <f>D241</f>
        <v>0</v>
      </c>
      <c r="E239" s="141">
        <f t="shared" ref="E239:O239" si="49">E241</f>
        <v>0</v>
      </c>
      <c r="F239" s="141">
        <f t="shared" si="49"/>
        <v>0</v>
      </c>
      <c r="G239" s="141">
        <f t="shared" si="49"/>
        <v>0</v>
      </c>
      <c r="H239" s="141">
        <f t="shared" si="49"/>
        <v>0</v>
      </c>
      <c r="I239" s="141">
        <f t="shared" si="49"/>
        <v>0</v>
      </c>
      <c r="J239" s="141">
        <f t="shared" si="49"/>
        <v>0</v>
      </c>
      <c r="K239" s="141">
        <f t="shared" si="49"/>
        <v>0</v>
      </c>
      <c r="L239" s="141">
        <f t="shared" si="49"/>
        <v>0</v>
      </c>
      <c r="M239" s="141">
        <f t="shared" si="49"/>
        <v>0</v>
      </c>
      <c r="N239" s="141">
        <f t="shared" si="49"/>
        <v>0</v>
      </c>
      <c r="O239" s="141">
        <f t="shared" si="49"/>
        <v>0</v>
      </c>
      <c r="P239" s="246"/>
    </row>
    <row r="240" spans="1:16" s="49" customFormat="1" ht="44.25" customHeight="1" x14ac:dyDescent="0.25">
      <c r="A240" s="38" t="s">
        <v>95</v>
      </c>
      <c r="B240" s="39"/>
      <c r="C240" s="2" t="s">
        <v>676</v>
      </c>
      <c r="D240" s="47">
        <f t="shared" ref="D240:O240" si="50">D242+D243</f>
        <v>6135120</v>
      </c>
      <c r="E240" s="47">
        <f t="shared" si="50"/>
        <v>6135120</v>
      </c>
      <c r="F240" s="47">
        <f t="shared" si="50"/>
        <v>1999500</v>
      </c>
      <c r="G240" s="47">
        <f t="shared" si="50"/>
        <v>114700</v>
      </c>
      <c r="H240" s="47">
        <f t="shared" si="50"/>
        <v>0</v>
      </c>
      <c r="I240" s="47">
        <f t="shared" si="50"/>
        <v>25106100</v>
      </c>
      <c r="J240" s="47">
        <f t="shared" si="50"/>
        <v>25100000</v>
      </c>
      <c r="K240" s="47">
        <f t="shared" si="50"/>
        <v>6100</v>
      </c>
      <c r="L240" s="47">
        <f t="shared" si="50"/>
        <v>0</v>
      </c>
      <c r="M240" s="47">
        <f t="shared" si="50"/>
        <v>1600</v>
      </c>
      <c r="N240" s="47">
        <f t="shared" si="50"/>
        <v>25100000</v>
      </c>
      <c r="O240" s="47">
        <f t="shared" si="50"/>
        <v>31241220</v>
      </c>
      <c r="P240" s="246"/>
    </row>
    <row r="241" spans="1:16" s="50" customFormat="1" ht="59.25" hidden="1" customHeight="1" x14ac:dyDescent="0.25">
      <c r="A241" s="63"/>
      <c r="B241" s="66"/>
      <c r="C241" s="68" t="str">
        <f>C244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1" s="141">
        <f>D244</f>
        <v>0</v>
      </c>
      <c r="E241" s="141">
        <f t="shared" ref="E241:O241" si="51">E244</f>
        <v>0</v>
      </c>
      <c r="F241" s="141">
        <f t="shared" si="51"/>
        <v>0</v>
      </c>
      <c r="G241" s="141">
        <f t="shared" si="51"/>
        <v>0</v>
      </c>
      <c r="H241" s="141">
        <f t="shared" si="51"/>
        <v>0</v>
      </c>
      <c r="I241" s="141">
        <f t="shared" si="51"/>
        <v>0</v>
      </c>
      <c r="J241" s="141">
        <f t="shared" si="51"/>
        <v>0</v>
      </c>
      <c r="K241" s="141">
        <f t="shared" si="51"/>
        <v>0</v>
      </c>
      <c r="L241" s="141">
        <f t="shared" si="51"/>
        <v>0</v>
      </c>
      <c r="M241" s="141">
        <f t="shared" si="51"/>
        <v>0</v>
      </c>
      <c r="N241" s="141">
        <f t="shared" si="51"/>
        <v>0</v>
      </c>
      <c r="O241" s="141">
        <f t="shared" si="51"/>
        <v>0</v>
      </c>
      <c r="P241" s="246"/>
    </row>
    <row r="242" spans="1:16" s="49" customFormat="1" ht="36.75" customHeight="1" x14ac:dyDescent="0.25">
      <c r="A242" s="40" t="s">
        <v>7</v>
      </c>
      <c r="B242" s="40" t="s">
        <v>88</v>
      </c>
      <c r="C242" s="3" t="s">
        <v>292</v>
      </c>
      <c r="D242" s="139">
        <f>'дод 3'!E55+'дод 3'!E281</f>
        <v>3530920</v>
      </c>
      <c r="E242" s="139">
        <f>'дод 3'!F55+'дод 3'!F281</f>
        <v>3530920</v>
      </c>
      <c r="F242" s="139">
        <f>'дод 3'!G55+'дод 3'!G281</f>
        <v>0</v>
      </c>
      <c r="G242" s="139">
        <f>'дод 3'!H55+'дод 3'!H281</f>
        <v>20900</v>
      </c>
      <c r="H242" s="139">
        <f>'дод 3'!I55+'дод 3'!I281</f>
        <v>0</v>
      </c>
      <c r="I242" s="139">
        <f>'дод 3'!J55+'дод 3'!J281</f>
        <v>25100000</v>
      </c>
      <c r="J242" s="139">
        <f>'дод 3'!K55+'дод 3'!K281</f>
        <v>25100000</v>
      </c>
      <c r="K242" s="139">
        <f>'дод 3'!L55+'дод 3'!L281</f>
        <v>0</v>
      </c>
      <c r="L242" s="139">
        <f>'дод 3'!M55+'дод 3'!M281</f>
        <v>0</v>
      </c>
      <c r="M242" s="139">
        <f>'дод 3'!N55+'дод 3'!N281</f>
        <v>0</v>
      </c>
      <c r="N242" s="139">
        <f>'дод 3'!O55+'дод 3'!O281</f>
        <v>25100000</v>
      </c>
      <c r="O242" s="139">
        <f>'дод 3'!P55+'дод 3'!P281</f>
        <v>28630920</v>
      </c>
      <c r="P242" s="246"/>
    </row>
    <row r="243" spans="1:16" ht="30" customHeight="1" x14ac:dyDescent="0.25">
      <c r="A243" s="37" t="s">
        <v>145</v>
      </c>
      <c r="B243" s="42" t="s">
        <v>88</v>
      </c>
      <c r="C243" s="3" t="s">
        <v>651</v>
      </c>
      <c r="D243" s="139">
        <f>'дод 3'!E56</f>
        <v>2604200</v>
      </c>
      <c r="E243" s="139">
        <f>'дод 3'!F56</f>
        <v>2604200</v>
      </c>
      <c r="F243" s="139">
        <f>'дод 3'!G56</f>
        <v>1999500</v>
      </c>
      <c r="G243" s="139">
        <f>'дод 3'!H56</f>
        <v>93800</v>
      </c>
      <c r="H243" s="139">
        <f>'дод 3'!I56</f>
        <v>0</v>
      </c>
      <c r="I243" s="139">
        <f>'дод 3'!J56</f>
        <v>6100</v>
      </c>
      <c r="J243" s="139">
        <f>'дод 3'!K56</f>
        <v>0</v>
      </c>
      <c r="K243" s="139">
        <f>'дод 3'!L56</f>
        <v>6100</v>
      </c>
      <c r="L243" s="139">
        <f>'дод 3'!M56</f>
        <v>0</v>
      </c>
      <c r="M243" s="139">
        <f>'дод 3'!N56</f>
        <v>1600</v>
      </c>
      <c r="N243" s="139">
        <f>'дод 3'!O56</f>
        <v>0</v>
      </c>
      <c r="O243" s="139">
        <f>'дод 3'!P56</f>
        <v>2610300</v>
      </c>
      <c r="P243" s="245">
        <v>55</v>
      </c>
    </row>
    <row r="244" spans="1:16" s="51" customFormat="1" ht="52.5" hidden="1" customHeight="1" x14ac:dyDescent="0.25">
      <c r="A244" s="69"/>
      <c r="B244" s="78"/>
      <c r="C244" s="77" t="s">
        <v>377</v>
      </c>
      <c r="D244" s="140">
        <f>'дод 3'!E57</f>
        <v>0</v>
      </c>
      <c r="E244" s="140">
        <f>'дод 3'!F57</f>
        <v>0</v>
      </c>
      <c r="F244" s="140">
        <f>'дод 3'!G57</f>
        <v>0</v>
      </c>
      <c r="G244" s="140">
        <f>'дод 3'!H57</f>
        <v>0</v>
      </c>
      <c r="H244" s="140">
        <f>'дод 3'!I57</f>
        <v>0</v>
      </c>
      <c r="I244" s="140">
        <f>'дод 3'!J57</f>
        <v>0</v>
      </c>
      <c r="J244" s="140">
        <f>'дод 3'!K57</f>
        <v>0</v>
      </c>
      <c r="K244" s="140">
        <f>'дод 3'!L57</f>
        <v>0</v>
      </c>
      <c r="L244" s="140">
        <f>'дод 3'!M57</f>
        <v>0</v>
      </c>
      <c r="M244" s="140">
        <f>'дод 3'!N57</f>
        <v>0</v>
      </c>
      <c r="N244" s="140">
        <f>'дод 3'!O57</f>
        <v>0</v>
      </c>
      <c r="O244" s="140">
        <f>'дод 3'!P57</f>
        <v>0</v>
      </c>
      <c r="P244" s="245"/>
    </row>
    <row r="245" spans="1:16" s="49" customFormat="1" ht="23.25" customHeight="1" x14ac:dyDescent="0.25">
      <c r="A245" s="38" t="s">
        <v>247</v>
      </c>
      <c r="B245" s="38"/>
      <c r="C245" s="12" t="s">
        <v>248</v>
      </c>
      <c r="D245" s="47">
        <f>D246+D247</f>
        <v>20665100</v>
      </c>
      <c r="E245" s="47">
        <f t="shared" ref="E245:O245" si="52">E246+E247</f>
        <v>20665100</v>
      </c>
      <c r="F245" s="47">
        <f t="shared" si="52"/>
        <v>0</v>
      </c>
      <c r="G245" s="47">
        <f t="shared" si="52"/>
        <v>1491175</v>
      </c>
      <c r="H245" s="47">
        <f t="shared" si="52"/>
        <v>0</v>
      </c>
      <c r="I245" s="47">
        <f t="shared" si="52"/>
        <v>0</v>
      </c>
      <c r="J245" s="47">
        <f t="shared" si="52"/>
        <v>0</v>
      </c>
      <c r="K245" s="47">
        <f t="shared" si="52"/>
        <v>0</v>
      </c>
      <c r="L245" s="47">
        <f t="shared" si="52"/>
        <v>0</v>
      </c>
      <c r="M245" s="47">
        <f t="shared" si="52"/>
        <v>0</v>
      </c>
      <c r="N245" s="47">
        <f t="shared" si="52"/>
        <v>0</v>
      </c>
      <c r="O245" s="47">
        <f t="shared" si="52"/>
        <v>20665100</v>
      </c>
      <c r="P245" s="245"/>
    </row>
    <row r="246" spans="1:16" ht="22.5" customHeight="1" x14ac:dyDescent="0.25">
      <c r="A246" s="37" t="s">
        <v>241</v>
      </c>
      <c r="B246" s="42" t="s">
        <v>242</v>
      </c>
      <c r="C246" s="3" t="s">
        <v>243</v>
      </c>
      <c r="D246" s="139">
        <f>'дод 3'!E58+'дод 3'!E282</f>
        <v>665100</v>
      </c>
      <c r="E246" s="139">
        <f>'дод 3'!F58+'дод 3'!F282</f>
        <v>665100</v>
      </c>
      <c r="F246" s="139">
        <f>'дод 3'!G58+'дод 3'!G282</f>
        <v>0</v>
      </c>
      <c r="G246" s="139">
        <f>'дод 3'!H58+'дод 3'!H282</f>
        <v>491175</v>
      </c>
      <c r="H246" s="139">
        <f>'дод 3'!I58+'дод 3'!I282</f>
        <v>0</v>
      </c>
      <c r="I246" s="139">
        <f>'дод 3'!J58+'дод 3'!J282</f>
        <v>0</v>
      </c>
      <c r="J246" s="139">
        <f>'дод 3'!K58+'дод 3'!K282</f>
        <v>0</v>
      </c>
      <c r="K246" s="139">
        <f>'дод 3'!L58+'дод 3'!L282</f>
        <v>0</v>
      </c>
      <c r="L246" s="139">
        <f>'дод 3'!M58+'дод 3'!M282</f>
        <v>0</v>
      </c>
      <c r="M246" s="139">
        <f>'дод 3'!N58+'дод 3'!N282</f>
        <v>0</v>
      </c>
      <c r="N246" s="139">
        <f>'дод 3'!O58+'дод 3'!O282</f>
        <v>0</v>
      </c>
      <c r="O246" s="139">
        <f>'дод 3'!P58+'дод 3'!P282</f>
        <v>665100</v>
      </c>
      <c r="P246" s="245"/>
    </row>
    <row r="247" spans="1:16" ht="22.5" customHeight="1" x14ac:dyDescent="0.25">
      <c r="A247" s="37">
        <v>8240</v>
      </c>
      <c r="B247" s="42" t="s">
        <v>242</v>
      </c>
      <c r="C247" s="3" t="s">
        <v>604</v>
      </c>
      <c r="D247" s="139">
        <f>'дод 3'!E59</f>
        <v>20000000</v>
      </c>
      <c r="E247" s="139">
        <f>'дод 3'!F59</f>
        <v>20000000</v>
      </c>
      <c r="F247" s="139">
        <f>'дод 3'!G59</f>
        <v>0</v>
      </c>
      <c r="G247" s="139">
        <f>'дод 3'!H59</f>
        <v>1000000</v>
      </c>
      <c r="H247" s="139">
        <f>'дод 3'!I59</f>
        <v>0</v>
      </c>
      <c r="I247" s="139">
        <f>'дод 3'!J59</f>
        <v>0</v>
      </c>
      <c r="J247" s="139">
        <f>'дод 3'!K59</f>
        <v>0</v>
      </c>
      <c r="K247" s="139">
        <f>'дод 3'!L59</f>
        <v>0</v>
      </c>
      <c r="L247" s="139">
        <f>'дод 3'!M59</f>
        <v>0</v>
      </c>
      <c r="M247" s="139">
        <f>'дод 3'!N59</f>
        <v>0</v>
      </c>
      <c r="N247" s="139">
        <f>'дод 3'!O59</f>
        <v>0</v>
      </c>
      <c r="O247" s="139">
        <f>'дод 3'!P59</f>
        <v>20000000</v>
      </c>
      <c r="P247" s="245"/>
    </row>
    <row r="248" spans="1:16" s="49" customFormat="1" ht="22.5" customHeight="1" x14ac:dyDescent="0.25">
      <c r="A248" s="38" t="s">
        <v>6</v>
      </c>
      <c r="B248" s="39"/>
      <c r="C248" s="2" t="s">
        <v>8</v>
      </c>
      <c r="D248" s="47">
        <f t="shared" ref="D248:O248" si="53">D250+D249</f>
        <v>80000</v>
      </c>
      <c r="E248" s="47">
        <f t="shared" si="53"/>
        <v>80000</v>
      </c>
      <c r="F248" s="47">
        <f t="shared" si="53"/>
        <v>0</v>
      </c>
      <c r="G248" s="47">
        <f t="shared" si="53"/>
        <v>0</v>
      </c>
      <c r="H248" s="47">
        <f t="shared" si="53"/>
        <v>0</v>
      </c>
      <c r="I248" s="47">
        <f t="shared" si="53"/>
        <v>3145100</v>
      </c>
      <c r="J248" s="47">
        <f t="shared" si="53"/>
        <v>0</v>
      </c>
      <c r="K248" s="47">
        <f t="shared" si="53"/>
        <v>1858000</v>
      </c>
      <c r="L248" s="47">
        <f t="shared" si="53"/>
        <v>0</v>
      </c>
      <c r="M248" s="47">
        <f t="shared" si="53"/>
        <v>0</v>
      </c>
      <c r="N248" s="47">
        <f t="shared" si="53"/>
        <v>1287100</v>
      </c>
      <c r="O248" s="47">
        <f t="shared" si="53"/>
        <v>3225100</v>
      </c>
      <c r="P248" s="245"/>
    </row>
    <row r="249" spans="1:16" s="49" customFormat="1" ht="33.75" customHeight="1" x14ac:dyDescent="0.25">
      <c r="A249" s="37">
        <v>8330</v>
      </c>
      <c r="B249" s="55" t="s">
        <v>91</v>
      </c>
      <c r="C249" s="3" t="s">
        <v>343</v>
      </c>
      <c r="D249" s="139">
        <f>'дод 3'!E368</f>
        <v>80000</v>
      </c>
      <c r="E249" s="139">
        <f>'дод 3'!F368</f>
        <v>80000</v>
      </c>
      <c r="F249" s="139">
        <f>'дод 3'!G368</f>
        <v>0</v>
      </c>
      <c r="G249" s="139">
        <f>'дод 3'!H368</f>
        <v>0</v>
      </c>
      <c r="H249" s="139">
        <f>'дод 3'!I368</f>
        <v>0</v>
      </c>
      <c r="I249" s="139">
        <f>'дод 3'!J368</f>
        <v>0</v>
      </c>
      <c r="J249" s="139">
        <f>'дод 3'!K368</f>
        <v>0</v>
      </c>
      <c r="K249" s="139">
        <f>'дод 3'!L368</f>
        <v>0</v>
      </c>
      <c r="L249" s="139">
        <f>'дод 3'!M368</f>
        <v>0</v>
      </c>
      <c r="M249" s="139">
        <f>'дод 3'!N368</f>
        <v>0</v>
      </c>
      <c r="N249" s="139">
        <f>'дод 3'!O368</f>
        <v>0</v>
      </c>
      <c r="O249" s="139">
        <f>'дод 3'!P368</f>
        <v>80000</v>
      </c>
      <c r="P249" s="245"/>
    </row>
    <row r="250" spans="1:16" s="49" customFormat="1" ht="19.5" customHeight="1" x14ac:dyDescent="0.25">
      <c r="A250" s="37" t="s">
        <v>9</v>
      </c>
      <c r="B250" s="37" t="s">
        <v>91</v>
      </c>
      <c r="C250" s="3" t="s">
        <v>10</v>
      </c>
      <c r="D250" s="139">
        <f>'дод 3'!E60+'дод 3'!E130+'дод 3'!E283+'дод 3'!E369+'дод 3'!E239</f>
        <v>0</v>
      </c>
      <c r="E250" s="139">
        <f>'дод 3'!F60+'дод 3'!F130+'дод 3'!F283+'дод 3'!F369+'дод 3'!F239</f>
        <v>0</v>
      </c>
      <c r="F250" s="139">
        <f>'дод 3'!G60+'дод 3'!G130+'дод 3'!G283+'дод 3'!G369+'дод 3'!G239</f>
        <v>0</v>
      </c>
      <c r="G250" s="139">
        <f>'дод 3'!H60+'дод 3'!H130+'дод 3'!H283+'дод 3'!H369+'дод 3'!H239</f>
        <v>0</v>
      </c>
      <c r="H250" s="139">
        <f>'дод 3'!I60+'дод 3'!I130+'дод 3'!I283+'дод 3'!I369+'дод 3'!I239</f>
        <v>0</v>
      </c>
      <c r="I250" s="139">
        <f>'дод 3'!J60+'дод 3'!J130+'дод 3'!J283+'дод 3'!J369+'дод 3'!J239</f>
        <v>3145100</v>
      </c>
      <c r="J250" s="139">
        <f>'дод 3'!K60+'дод 3'!K130+'дод 3'!K283+'дод 3'!K369+'дод 3'!K239</f>
        <v>0</v>
      </c>
      <c r="K250" s="139">
        <f>'дод 3'!L60+'дод 3'!L130+'дод 3'!L283+'дод 3'!L369+'дод 3'!L239</f>
        <v>1858000</v>
      </c>
      <c r="L250" s="139">
        <f>'дод 3'!M60+'дод 3'!M130+'дод 3'!M283+'дод 3'!M369+'дод 3'!M239</f>
        <v>0</v>
      </c>
      <c r="M250" s="139">
        <f>'дод 3'!N60+'дод 3'!N130+'дод 3'!N283+'дод 3'!N369+'дод 3'!N239</f>
        <v>0</v>
      </c>
      <c r="N250" s="139">
        <f>'дод 3'!O60+'дод 3'!O130+'дод 3'!O283+'дод 3'!O369+'дод 3'!O239</f>
        <v>1287100</v>
      </c>
      <c r="O250" s="139">
        <f>'дод 3'!P60+'дод 3'!P130+'дод 3'!P283+'дод 3'!P369+'дод 3'!P239</f>
        <v>3145100</v>
      </c>
      <c r="P250" s="245"/>
    </row>
    <row r="251" spans="1:16" s="49" customFormat="1" ht="20.25" hidden="1" customHeight="1" x14ac:dyDescent="0.25">
      <c r="A251" s="38" t="s">
        <v>131</v>
      </c>
      <c r="B251" s="39"/>
      <c r="C251" s="2" t="s">
        <v>75</v>
      </c>
      <c r="D251" s="47">
        <f t="shared" ref="D251:O251" si="54">D252</f>
        <v>0</v>
      </c>
      <c r="E251" s="47">
        <f t="shared" si="54"/>
        <v>0</v>
      </c>
      <c r="F251" s="47">
        <f t="shared" si="54"/>
        <v>0</v>
      </c>
      <c r="G251" s="47">
        <f t="shared" si="54"/>
        <v>0</v>
      </c>
      <c r="H251" s="47">
        <f t="shared" si="54"/>
        <v>0</v>
      </c>
      <c r="I251" s="47">
        <f t="shared" si="54"/>
        <v>0</v>
      </c>
      <c r="J251" s="47">
        <f t="shared" si="54"/>
        <v>0</v>
      </c>
      <c r="K251" s="47">
        <f t="shared" si="54"/>
        <v>0</v>
      </c>
      <c r="L251" s="47">
        <f t="shared" si="54"/>
        <v>0</v>
      </c>
      <c r="M251" s="47">
        <f t="shared" si="54"/>
        <v>0</v>
      </c>
      <c r="N251" s="47">
        <f t="shared" si="54"/>
        <v>0</v>
      </c>
      <c r="O251" s="47">
        <f t="shared" si="54"/>
        <v>0</v>
      </c>
      <c r="P251" s="245"/>
    </row>
    <row r="252" spans="1:16" s="49" customFormat="1" ht="21" hidden="1" customHeight="1" x14ac:dyDescent="0.25">
      <c r="A252" s="37" t="s">
        <v>252</v>
      </c>
      <c r="B252" s="42" t="s">
        <v>76</v>
      </c>
      <c r="C252" s="3" t="s">
        <v>253</v>
      </c>
      <c r="D252" s="139">
        <f>'дод 3'!E61</f>
        <v>0</v>
      </c>
      <c r="E252" s="139">
        <f>'дод 3'!F61</f>
        <v>0</v>
      </c>
      <c r="F252" s="139">
        <f>'дод 3'!G61</f>
        <v>0</v>
      </c>
      <c r="G252" s="139">
        <f>'дод 3'!H61</f>
        <v>0</v>
      </c>
      <c r="H252" s="139">
        <f>'дод 3'!I61</f>
        <v>0</v>
      </c>
      <c r="I252" s="139">
        <f>'дод 3'!J61</f>
        <v>0</v>
      </c>
      <c r="J252" s="139">
        <f>'дод 3'!K61</f>
        <v>0</v>
      </c>
      <c r="K252" s="139">
        <f>'дод 3'!L61</f>
        <v>0</v>
      </c>
      <c r="L252" s="139">
        <f>'дод 3'!M61</f>
        <v>0</v>
      </c>
      <c r="M252" s="139">
        <f>'дод 3'!N61</f>
        <v>0</v>
      </c>
      <c r="N252" s="139">
        <f>'дод 3'!O61</f>
        <v>0</v>
      </c>
      <c r="O252" s="139">
        <f>'дод 3'!P61</f>
        <v>0</v>
      </c>
      <c r="P252" s="245"/>
    </row>
    <row r="253" spans="1:16" s="49" customFormat="1" ht="21" customHeight="1" x14ac:dyDescent="0.25">
      <c r="A253" s="38" t="s">
        <v>94</v>
      </c>
      <c r="B253" s="38" t="s">
        <v>89</v>
      </c>
      <c r="C253" s="2" t="s">
        <v>11</v>
      </c>
      <c r="D253" s="47">
        <f>'дод 3'!E370</f>
        <v>1500809</v>
      </c>
      <c r="E253" s="47">
        <f>'дод 3'!F370</f>
        <v>1500809</v>
      </c>
      <c r="F253" s="47">
        <f>'дод 3'!G370</f>
        <v>0</v>
      </c>
      <c r="G253" s="47">
        <f>'дод 3'!H370</f>
        <v>0</v>
      </c>
      <c r="H253" s="47">
        <f>'дод 3'!I370</f>
        <v>0</v>
      </c>
      <c r="I253" s="47">
        <f>'дод 3'!J370</f>
        <v>0</v>
      </c>
      <c r="J253" s="47">
        <f>'дод 3'!K370</f>
        <v>0</v>
      </c>
      <c r="K253" s="47">
        <f>'дод 3'!L370</f>
        <v>0</v>
      </c>
      <c r="L253" s="47">
        <f>'дод 3'!M370</f>
        <v>0</v>
      </c>
      <c r="M253" s="47">
        <f>'дод 3'!N370</f>
        <v>0</v>
      </c>
      <c r="N253" s="47">
        <f>'дод 3'!O370</f>
        <v>0</v>
      </c>
      <c r="O253" s="47">
        <f>'дод 3'!P370</f>
        <v>1500809</v>
      </c>
      <c r="P253" s="245"/>
    </row>
    <row r="254" spans="1:16" s="49" customFormat="1" ht="21" customHeight="1" x14ac:dyDescent="0.25">
      <c r="A254" s="38">
        <v>8700</v>
      </c>
      <c r="B254" s="38"/>
      <c r="C254" s="2" t="s">
        <v>600</v>
      </c>
      <c r="D254" s="47">
        <f>D255+D259+D257+D258+D256</f>
        <v>93735089</v>
      </c>
      <c r="E254" s="47">
        <f t="shared" ref="E254:O254" si="55">E255+E259+E257+E258+E256</f>
        <v>0</v>
      </c>
      <c r="F254" s="47">
        <f t="shared" si="55"/>
        <v>0</v>
      </c>
      <c r="G254" s="47">
        <f t="shared" si="55"/>
        <v>0</v>
      </c>
      <c r="H254" s="47">
        <f t="shared" si="55"/>
        <v>0</v>
      </c>
      <c r="I254" s="47">
        <f t="shared" si="55"/>
        <v>0</v>
      </c>
      <c r="J254" s="47">
        <f t="shared" si="55"/>
        <v>0</v>
      </c>
      <c r="K254" s="47">
        <f t="shared" si="55"/>
        <v>0</v>
      </c>
      <c r="L254" s="47">
        <f t="shared" si="55"/>
        <v>0</v>
      </c>
      <c r="M254" s="47">
        <f t="shared" si="55"/>
        <v>0</v>
      </c>
      <c r="N254" s="47">
        <f t="shared" si="55"/>
        <v>0</v>
      </c>
      <c r="O254" s="47">
        <f t="shared" si="55"/>
        <v>93735089</v>
      </c>
      <c r="P254" s="245"/>
    </row>
    <row r="255" spans="1:16" ht="25.5" customHeight="1" x14ac:dyDescent="0.25">
      <c r="A255" s="37">
        <v>8710</v>
      </c>
      <c r="B255" s="37" t="s">
        <v>92</v>
      </c>
      <c r="C255" s="3" t="s">
        <v>492</v>
      </c>
      <c r="D255" s="139">
        <f>'дод 3'!E371</f>
        <v>93735089</v>
      </c>
      <c r="E255" s="139">
        <f>'дод 3'!F371</f>
        <v>0</v>
      </c>
      <c r="F255" s="139">
        <f>'дод 3'!G371</f>
        <v>0</v>
      </c>
      <c r="G255" s="139">
        <f>'дод 3'!H371</f>
        <v>0</v>
      </c>
      <c r="H255" s="139">
        <f>'дод 3'!I371</f>
        <v>0</v>
      </c>
      <c r="I255" s="139">
        <f>'дод 3'!J371</f>
        <v>0</v>
      </c>
      <c r="J255" s="139">
        <f>'дод 3'!K371</f>
        <v>0</v>
      </c>
      <c r="K255" s="139">
        <f>'дод 3'!L371</f>
        <v>0</v>
      </c>
      <c r="L255" s="139">
        <f>'дод 3'!M371</f>
        <v>0</v>
      </c>
      <c r="M255" s="139">
        <f>'дод 3'!N371</f>
        <v>0</v>
      </c>
      <c r="N255" s="139">
        <f>'дод 3'!O371</f>
        <v>0</v>
      </c>
      <c r="O255" s="139">
        <f>'дод 3'!P371</f>
        <v>93735089</v>
      </c>
      <c r="P255" s="245"/>
    </row>
    <row r="256" spans="1:16" ht="55.5" hidden="1" customHeight="1" x14ac:dyDescent="0.25">
      <c r="A256" s="37">
        <v>8741</v>
      </c>
      <c r="B256" s="37">
        <v>610</v>
      </c>
      <c r="C256" s="3" t="s">
        <v>613</v>
      </c>
      <c r="D256" s="139">
        <f>'дод 3'!E284</f>
        <v>0</v>
      </c>
      <c r="E256" s="139">
        <f>'дод 3'!F284</f>
        <v>0</v>
      </c>
      <c r="F256" s="139">
        <f>'дод 3'!G284</f>
        <v>0</v>
      </c>
      <c r="G256" s="139">
        <f>'дод 3'!H284</f>
        <v>0</v>
      </c>
      <c r="H256" s="139">
        <f>'дод 3'!I284</f>
        <v>0</v>
      </c>
      <c r="I256" s="139">
        <f>'дод 3'!J284</f>
        <v>0</v>
      </c>
      <c r="J256" s="139">
        <f>'дод 3'!K284</f>
        <v>0</v>
      </c>
      <c r="K256" s="139">
        <f>'дод 3'!L284</f>
        <v>0</v>
      </c>
      <c r="L256" s="139">
        <f>'дод 3'!M284</f>
        <v>0</v>
      </c>
      <c r="M256" s="139">
        <f>'дод 3'!N284</f>
        <v>0</v>
      </c>
      <c r="N256" s="139">
        <f>'дод 3'!O284</f>
        <v>0</v>
      </c>
      <c r="O256" s="139">
        <f>'дод 3'!P284</f>
        <v>0</v>
      </c>
      <c r="P256" s="245"/>
    </row>
    <row r="257" spans="1:16" ht="63" hidden="1" customHeight="1" x14ac:dyDescent="0.25">
      <c r="A257" s="37">
        <v>8746</v>
      </c>
      <c r="B257" s="37">
        <v>640</v>
      </c>
      <c r="C257" s="3" t="s">
        <v>611</v>
      </c>
      <c r="D257" s="139">
        <f>'дод 3'!E285</f>
        <v>0</v>
      </c>
      <c r="E257" s="139">
        <f>'дод 3'!F285</f>
        <v>0</v>
      </c>
      <c r="F257" s="139">
        <f>'дод 3'!G285</f>
        <v>0</v>
      </c>
      <c r="G257" s="139">
        <f>'дод 3'!H285</f>
        <v>0</v>
      </c>
      <c r="H257" s="139">
        <f>'дод 3'!I285</f>
        <v>0</v>
      </c>
      <c r="I257" s="139">
        <f>'дод 3'!J285</f>
        <v>0</v>
      </c>
      <c r="J257" s="139">
        <f>'дод 3'!K285</f>
        <v>0</v>
      </c>
      <c r="K257" s="139">
        <f>'дод 3'!L285</f>
        <v>0</v>
      </c>
      <c r="L257" s="139">
        <f>'дод 3'!M285</f>
        <v>0</v>
      </c>
      <c r="M257" s="139">
        <f>'дод 3'!N285</f>
        <v>0</v>
      </c>
      <c r="N257" s="139">
        <f>'дод 3'!O285</f>
        <v>0</v>
      </c>
      <c r="O257" s="139">
        <f>'дод 3'!P285</f>
        <v>0</v>
      </c>
      <c r="P257" s="245"/>
    </row>
    <row r="258" spans="1:16" ht="47.25" hidden="1" customHeight="1" x14ac:dyDescent="0.25">
      <c r="A258" s="37">
        <v>8751</v>
      </c>
      <c r="B258" s="37">
        <v>1070</v>
      </c>
      <c r="C258" s="3" t="s">
        <v>610</v>
      </c>
      <c r="D258" s="139">
        <f>'дод 3'!E217</f>
        <v>0</v>
      </c>
      <c r="E258" s="139">
        <f>'дод 3'!F217</f>
        <v>0</v>
      </c>
      <c r="F258" s="139">
        <f>'дод 3'!G217</f>
        <v>0</v>
      </c>
      <c r="G258" s="139">
        <f>'дод 3'!H217</f>
        <v>0</v>
      </c>
      <c r="H258" s="139">
        <f>'дод 3'!I217</f>
        <v>0</v>
      </c>
      <c r="I258" s="139">
        <f>'дод 3'!J217</f>
        <v>0</v>
      </c>
      <c r="J258" s="139">
        <f>'дод 3'!K217</f>
        <v>0</v>
      </c>
      <c r="K258" s="139">
        <f>'дод 3'!L217</f>
        <v>0</v>
      </c>
      <c r="L258" s="139">
        <f>'дод 3'!M217</f>
        <v>0</v>
      </c>
      <c r="M258" s="139">
        <f>'дод 3'!N217</f>
        <v>0</v>
      </c>
      <c r="N258" s="139">
        <f>'дод 3'!O217</f>
        <v>0</v>
      </c>
      <c r="O258" s="139">
        <f>'дод 3'!P217</f>
        <v>0</v>
      </c>
      <c r="P258" s="245"/>
    </row>
    <row r="259" spans="1:16" ht="33.75" hidden="1" customHeight="1" x14ac:dyDescent="0.25">
      <c r="A259" s="37">
        <v>8775</v>
      </c>
      <c r="B259" s="37" t="s">
        <v>92</v>
      </c>
      <c r="C259" s="3" t="s">
        <v>598</v>
      </c>
      <c r="D259" s="139">
        <f>'дод 3'!E63+'дод 3'!E174+'дод 3'!E218+'дод 3'!E286</f>
        <v>0</v>
      </c>
      <c r="E259" s="139">
        <f>'дод 3'!F63+'дод 3'!F174+'дод 3'!F218+'дод 3'!F286</f>
        <v>0</v>
      </c>
      <c r="F259" s="139">
        <f>'дод 3'!G63+'дод 3'!G174+'дод 3'!G218+'дод 3'!G286</f>
        <v>0</v>
      </c>
      <c r="G259" s="139">
        <f>'дод 3'!H63+'дод 3'!H174+'дод 3'!H218+'дод 3'!H286</f>
        <v>0</v>
      </c>
      <c r="H259" s="139">
        <f>'дод 3'!I63+'дод 3'!I174+'дод 3'!I218+'дод 3'!I286</f>
        <v>0</v>
      </c>
      <c r="I259" s="139">
        <f>'дод 3'!J63+'дод 3'!J174+'дод 3'!J218+'дод 3'!J286</f>
        <v>0</v>
      </c>
      <c r="J259" s="139">
        <f>'дод 3'!K63+'дод 3'!K174+'дод 3'!K218+'дод 3'!K286</f>
        <v>0</v>
      </c>
      <c r="K259" s="139">
        <f>'дод 3'!L63+'дод 3'!L174+'дод 3'!L218+'дод 3'!L286</f>
        <v>0</v>
      </c>
      <c r="L259" s="139">
        <f>'дод 3'!M63+'дод 3'!M174+'дод 3'!M218+'дод 3'!M286</f>
        <v>0</v>
      </c>
      <c r="M259" s="139">
        <f>'дод 3'!N63+'дод 3'!N174+'дод 3'!N218+'дод 3'!N286</f>
        <v>0</v>
      </c>
      <c r="N259" s="139">
        <f>'дод 3'!O63+'дод 3'!O174+'дод 3'!O218+'дод 3'!O286</f>
        <v>0</v>
      </c>
      <c r="O259" s="139">
        <f>'дод 3'!P63+'дод 3'!P174+'дод 3'!P218+'дод 3'!P286</f>
        <v>0</v>
      </c>
      <c r="P259" s="245"/>
    </row>
    <row r="260" spans="1:16" s="49" customFormat="1" ht="24" customHeight="1" x14ac:dyDescent="0.25">
      <c r="A260" s="38" t="s">
        <v>12</v>
      </c>
      <c r="B260" s="38"/>
      <c r="C260" s="2" t="s">
        <v>577</v>
      </c>
      <c r="D260" s="47">
        <f>D262+D264+D268+D272</f>
        <v>134449711</v>
      </c>
      <c r="E260" s="47">
        <f t="shared" ref="E260:O260" si="56">E262+E264+E268+E272</f>
        <v>134449711</v>
      </c>
      <c r="F260" s="47">
        <f t="shared" si="56"/>
        <v>0</v>
      </c>
      <c r="G260" s="47">
        <f t="shared" si="56"/>
        <v>0</v>
      </c>
      <c r="H260" s="47">
        <f t="shared" si="56"/>
        <v>0</v>
      </c>
      <c r="I260" s="47">
        <f t="shared" si="56"/>
        <v>10907250</v>
      </c>
      <c r="J260" s="47">
        <f t="shared" si="56"/>
        <v>10907250</v>
      </c>
      <c r="K260" s="47">
        <f t="shared" si="56"/>
        <v>0</v>
      </c>
      <c r="L260" s="47">
        <f t="shared" si="56"/>
        <v>0</v>
      </c>
      <c r="M260" s="47">
        <f t="shared" si="56"/>
        <v>0</v>
      </c>
      <c r="N260" s="47">
        <f t="shared" si="56"/>
        <v>10907250</v>
      </c>
      <c r="O260" s="47">
        <f t="shared" si="56"/>
        <v>145356961</v>
      </c>
      <c r="P260" s="245"/>
    </row>
    <row r="261" spans="1:16" s="49" customFormat="1" ht="36.75" hidden="1" customHeight="1" x14ac:dyDescent="0.25">
      <c r="A261" s="38"/>
      <c r="B261" s="38"/>
      <c r="C261" s="68" t="s">
        <v>509</v>
      </c>
      <c r="D261" s="141">
        <f>D265</f>
        <v>0</v>
      </c>
      <c r="E261" s="141">
        <f t="shared" ref="E261:O261" si="57">E265</f>
        <v>0</v>
      </c>
      <c r="F261" s="141">
        <f t="shared" si="57"/>
        <v>0</v>
      </c>
      <c r="G261" s="141">
        <f t="shared" si="57"/>
        <v>0</v>
      </c>
      <c r="H261" s="141">
        <f t="shared" si="57"/>
        <v>0</v>
      </c>
      <c r="I261" s="141">
        <f t="shared" si="57"/>
        <v>0</v>
      </c>
      <c r="J261" s="141">
        <f t="shared" si="57"/>
        <v>0</v>
      </c>
      <c r="K261" s="141">
        <f t="shared" si="57"/>
        <v>0</v>
      </c>
      <c r="L261" s="141">
        <f t="shared" si="57"/>
        <v>0</v>
      </c>
      <c r="M261" s="141">
        <f t="shared" si="57"/>
        <v>0</v>
      </c>
      <c r="N261" s="141">
        <f t="shared" si="57"/>
        <v>0</v>
      </c>
      <c r="O261" s="141">
        <f t="shared" si="57"/>
        <v>0</v>
      </c>
      <c r="P261" s="245"/>
    </row>
    <row r="262" spans="1:16" s="49" customFormat="1" ht="21.75" customHeight="1" x14ac:dyDescent="0.25">
      <c r="A262" s="38" t="s">
        <v>250</v>
      </c>
      <c r="B262" s="38"/>
      <c r="C262" s="2" t="s">
        <v>293</v>
      </c>
      <c r="D262" s="47">
        <f t="shared" ref="D262:O262" si="58">D263</f>
        <v>126998500</v>
      </c>
      <c r="E262" s="47">
        <f t="shared" si="58"/>
        <v>126998500</v>
      </c>
      <c r="F262" s="47">
        <f t="shared" si="58"/>
        <v>0</v>
      </c>
      <c r="G262" s="47">
        <f t="shared" si="58"/>
        <v>0</v>
      </c>
      <c r="H262" s="47">
        <f t="shared" si="58"/>
        <v>0</v>
      </c>
      <c r="I262" s="47">
        <f t="shared" si="58"/>
        <v>0</v>
      </c>
      <c r="J262" s="47">
        <f t="shared" si="58"/>
        <v>0</v>
      </c>
      <c r="K262" s="47">
        <f t="shared" si="58"/>
        <v>0</v>
      </c>
      <c r="L262" s="47">
        <f t="shared" si="58"/>
        <v>0</v>
      </c>
      <c r="M262" s="47">
        <f t="shared" si="58"/>
        <v>0</v>
      </c>
      <c r="N262" s="47">
        <f t="shared" si="58"/>
        <v>0</v>
      </c>
      <c r="O262" s="47">
        <f t="shared" si="58"/>
        <v>126998500</v>
      </c>
      <c r="P262" s="245"/>
    </row>
    <row r="263" spans="1:16" s="49" customFormat="1" ht="21" customHeight="1" x14ac:dyDescent="0.25">
      <c r="A263" s="37" t="s">
        <v>90</v>
      </c>
      <c r="B263" s="42" t="s">
        <v>44</v>
      </c>
      <c r="C263" s="3" t="s">
        <v>109</v>
      </c>
      <c r="D263" s="139">
        <f>'дод 3'!E372</f>
        <v>126998500</v>
      </c>
      <c r="E263" s="139">
        <f>'дод 3'!F372</f>
        <v>126998500</v>
      </c>
      <c r="F263" s="139">
        <f>'дод 3'!G372</f>
        <v>0</v>
      </c>
      <c r="G263" s="139">
        <f>'дод 3'!H372</f>
        <v>0</v>
      </c>
      <c r="H263" s="139">
        <f>'дод 3'!I372</f>
        <v>0</v>
      </c>
      <c r="I263" s="139">
        <f>'дод 3'!J372</f>
        <v>0</v>
      </c>
      <c r="J263" s="139">
        <f>'дод 3'!K372</f>
        <v>0</v>
      </c>
      <c r="K263" s="139">
        <f>'дод 3'!L372</f>
        <v>0</v>
      </c>
      <c r="L263" s="139">
        <f>'дод 3'!M372</f>
        <v>0</v>
      </c>
      <c r="M263" s="139">
        <f>'дод 3'!N372</f>
        <v>0</v>
      </c>
      <c r="N263" s="139">
        <f>'дод 3'!O372</f>
        <v>0</v>
      </c>
      <c r="O263" s="139">
        <f>'дод 3'!P372</f>
        <v>126998500</v>
      </c>
      <c r="P263" s="245"/>
    </row>
    <row r="264" spans="1:16" s="49" customFormat="1" ht="63" hidden="1" customHeight="1" x14ac:dyDescent="0.25">
      <c r="A264" s="38">
        <v>9300</v>
      </c>
      <c r="B264" s="90"/>
      <c r="C264" s="2" t="s">
        <v>506</v>
      </c>
      <c r="D264" s="47">
        <f>D266</f>
        <v>0</v>
      </c>
      <c r="E264" s="47">
        <f t="shared" ref="E264:O264" si="59">E266</f>
        <v>0</v>
      </c>
      <c r="F264" s="47">
        <f t="shared" si="59"/>
        <v>0</v>
      </c>
      <c r="G264" s="47">
        <f t="shared" si="59"/>
        <v>0</v>
      </c>
      <c r="H264" s="47">
        <f t="shared" si="59"/>
        <v>0</v>
      </c>
      <c r="I264" s="47">
        <f t="shared" si="59"/>
        <v>0</v>
      </c>
      <c r="J264" s="47">
        <f t="shared" si="59"/>
        <v>0</v>
      </c>
      <c r="K264" s="47">
        <f t="shared" si="59"/>
        <v>0</v>
      </c>
      <c r="L264" s="47">
        <f t="shared" si="59"/>
        <v>0</v>
      </c>
      <c r="M264" s="47">
        <f t="shared" si="59"/>
        <v>0</v>
      </c>
      <c r="N264" s="47">
        <f t="shared" si="59"/>
        <v>0</v>
      </c>
      <c r="O264" s="47">
        <f t="shared" si="59"/>
        <v>0</v>
      </c>
      <c r="P264" s="245"/>
    </row>
    <row r="265" spans="1:16" s="49" customFormat="1" ht="31.5" hidden="1" customHeight="1" x14ac:dyDescent="0.25">
      <c r="A265" s="38"/>
      <c r="B265" s="87"/>
      <c r="C265" s="68" t="s">
        <v>509</v>
      </c>
      <c r="D265" s="141">
        <f>D267</f>
        <v>0</v>
      </c>
      <c r="E265" s="141">
        <f t="shared" ref="E265:O265" si="60">E267</f>
        <v>0</v>
      </c>
      <c r="F265" s="141">
        <f t="shared" si="60"/>
        <v>0</v>
      </c>
      <c r="G265" s="141">
        <f t="shared" si="60"/>
        <v>0</v>
      </c>
      <c r="H265" s="141">
        <f t="shared" si="60"/>
        <v>0</v>
      </c>
      <c r="I265" s="141">
        <f t="shared" si="60"/>
        <v>0</v>
      </c>
      <c r="J265" s="141">
        <f t="shared" si="60"/>
        <v>0</v>
      </c>
      <c r="K265" s="141">
        <f t="shared" si="60"/>
        <v>0</v>
      </c>
      <c r="L265" s="141">
        <f t="shared" si="60"/>
        <v>0</v>
      </c>
      <c r="M265" s="141">
        <f t="shared" si="60"/>
        <v>0</v>
      </c>
      <c r="N265" s="141">
        <f t="shared" si="60"/>
        <v>0</v>
      </c>
      <c r="O265" s="141">
        <f t="shared" si="60"/>
        <v>0</v>
      </c>
      <c r="P265" s="245"/>
    </row>
    <row r="266" spans="1:16" s="49" customFormat="1" ht="47.25" hidden="1" customHeight="1" x14ac:dyDescent="0.25">
      <c r="A266" s="37">
        <v>9320</v>
      </c>
      <c r="B266" s="87" t="s">
        <v>44</v>
      </c>
      <c r="C266" s="6" t="s">
        <v>507</v>
      </c>
      <c r="D266" s="139">
        <f>'дод 3'!E131</f>
        <v>0</v>
      </c>
      <c r="E266" s="139">
        <f>'дод 3'!F131</f>
        <v>0</v>
      </c>
      <c r="F266" s="139">
        <f>'дод 3'!G131</f>
        <v>0</v>
      </c>
      <c r="G266" s="139">
        <f>'дод 3'!H131</f>
        <v>0</v>
      </c>
      <c r="H266" s="139">
        <f>'дод 3'!I131</f>
        <v>0</v>
      </c>
      <c r="I266" s="139">
        <f>'дод 3'!J131</f>
        <v>0</v>
      </c>
      <c r="J266" s="139">
        <f>'дод 3'!K131</f>
        <v>0</v>
      </c>
      <c r="K266" s="139">
        <f>'дод 3'!L131</f>
        <v>0</v>
      </c>
      <c r="L266" s="139">
        <f>'дод 3'!M131</f>
        <v>0</v>
      </c>
      <c r="M266" s="139">
        <f>'дод 3'!N131</f>
        <v>0</v>
      </c>
      <c r="N266" s="139">
        <f>'дод 3'!O131</f>
        <v>0</v>
      </c>
      <c r="O266" s="139">
        <f>'дод 3'!P131</f>
        <v>0</v>
      </c>
      <c r="P266" s="245"/>
    </row>
    <row r="267" spans="1:16" s="50" customFormat="1" ht="31.5" hidden="1" customHeight="1" x14ac:dyDescent="0.25">
      <c r="A267" s="69"/>
      <c r="B267" s="89"/>
      <c r="C267" s="77" t="s">
        <v>509</v>
      </c>
      <c r="D267" s="140">
        <f>'дод 3'!E132</f>
        <v>0</v>
      </c>
      <c r="E267" s="140">
        <f>'дод 3'!F132</f>
        <v>0</v>
      </c>
      <c r="F267" s="140">
        <f>'дод 3'!G132</f>
        <v>0</v>
      </c>
      <c r="G267" s="140">
        <f>'дод 3'!H132</f>
        <v>0</v>
      </c>
      <c r="H267" s="140">
        <f>'дод 3'!I132</f>
        <v>0</v>
      </c>
      <c r="I267" s="140">
        <f>'дод 3'!J132</f>
        <v>0</v>
      </c>
      <c r="J267" s="140">
        <f>'дод 3'!K132</f>
        <v>0</v>
      </c>
      <c r="K267" s="140">
        <f>'дод 3'!L132</f>
        <v>0</v>
      </c>
      <c r="L267" s="140">
        <f>'дод 3'!M132</f>
        <v>0</v>
      </c>
      <c r="M267" s="140">
        <f>'дод 3'!N132</f>
        <v>0</v>
      </c>
      <c r="N267" s="140">
        <f>'дод 3'!O132</f>
        <v>0</v>
      </c>
      <c r="O267" s="140">
        <f>'дод 3'!P132</f>
        <v>0</v>
      </c>
      <c r="P267" s="245"/>
    </row>
    <row r="268" spans="1:16" s="49" customFormat="1" ht="57.75" customHeight="1" x14ac:dyDescent="0.25">
      <c r="A268" s="38" t="s">
        <v>13</v>
      </c>
      <c r="B268" s="90"/>
      <c r="C268" s="2" t="s">
        <v>342</v>
      </c>
      <c r="D268" s="47">
        <f>D269+D270+D271</f>
        <v>3192750</v>
      </c>
      <c r="E268" s="47">
        <f t="shared" ref="E268:O268" si="61">E269+E270+E271</f>
        <v>3192750</v>
      </c>
      <c r="F268" s="47">
        <f t="shared" si="61"/>
        <v>0</v>
      </c>
      <c r="G268" s="47">
        <f t="shared" si="61"/>
        <v>0</v>
      </c>
      <c r="H268" s="47">
        <f t="shared" si="61"/>
        <v>0</v>
      </c>
      <c r="I268" s="47">
        <f t="shared" si="61"/>
        <v>9807250</v>
      </c>
      <c r="J268" s="47">
        <f t="shared" si="61"/>
        <v>9807250</v>
      </c>
      <c r="K268" s="47">
        <f t="shared" si="61"/>
        <v>0</v>
      </c>
      <c r="L268" s="47">
        <f t="shared" si="61"/>
        <v>0</v>
      </c>
      <c r="M268" s="47">
        <f t="shared" si="61"/>
        <v>0</v>
      </c>
      <c r="N268" s="47">
        <f t="shared" si="61"/>
        <v>9807250</v>
      </c>
      <c r="O268" s="47">
        <f t="shared" si="61"/>
        <v>13000000</v>
      </c>
      <c r="P268" s="245"/>
    </row>
    <row r="269" spans="1:16" s="49" customFormat="1" ht="79.5" hidden="1" customHeight="1" x14ac:dyDescent="0.25">
      <c r="A269" s="82">
        <v>9730</v>
      </c>
      <c r="B269" s="56" t="s">
        <v>44</v>
      </c>
      <c r="C269" s="57" t="s">
        <v>538</v>
      </c>
      <c r="D269" s="139">
        <f>'дод 3'!E287</f>
        <v>0</v>
      </c>
      <c r="E269" s="139">
        <f>'дод 3'!F287</f>
        <v>0</v>
      </c>
      <c r="F269" s="139">
        <f>'дод 3'!G287</f>
        <v>0</v>
      </c>
      <c r="G269" s="139">
        <f>'дод 3'!H287</f>
        <v>0</v>
      </c>
      <c r="H269" s="139">
        <f>'дод 3'!I287</f>
        <v>0</v>
      </c>
      <c r="I269" s="139">
        <f>'дод 3'!J287</f>
        <v>0</v>
      </c>
      <c r="J269" s="139">
        <f>'дод 3'!K287</f>
        <v>0</v>
      </c>
      <c r="K269" s="139">
        <f>'дод 3'!L287</f>
        <v>0</v>
      </c>
      <c r="L269" s="139">
        <f>'дод 3'!M287</f>
        <v>0</v>
      </c>
      <c r="M269" s="139">
        <f>'дод 3'!N287</f>
        <v>0</v>
      </c>
      <c r="N269" s="139">
        <f>'дод 3'!O287</f>
        <v>0</v>
      </c>
      <c r="O269" s="139">
        <f>'дод 3'!P287</f>
        <v>0</v>
      </c>
      <c r="P269" s="245"/>
    </row>
    <row r="270" spans="1:16" ht="31.5" hidden="1" customHeight="1" x14ac:dyDescent="0.25">
      <c r="A270" s="37">
        <v>9750</v>
      </c>
      <c r="B270" s="42" t="s">
        <v>44</v>
      </c>
      <c r="C270" s="57" t="s">
        <v>499</v>
      </c>
      <c r="D270" s="139">
        <f>'дод 3'!E288</f>
        <v>0</v>
      </c>
      <c r="E270" s="139">
        <f>'дод 3'!F288</f>
        <v>0</v>
      </c>
      <c r="F270" s="139">
        <f>'дод 3'!G288</f>
        <v>0</v>
      </c>
      <c r="G270" s="139">
        <f>'дод 3'!H288</f>
        <v>0</v>
      </c>
      <c r="H270" s="139">
        <f>'дод 3'!I288</f>
        <v>0</v>
      </c>
      <c r="I270" s="139">
        <f>'дод 3'!J288</f>
        <v>0</v>
      </c>
      <c r="J270" s="139">
        <f>'дод 3'!K288</f>
        <v>0</v>
      </c>
      <c r="K270" s="139">
        <f>'дод 3'!L288</f>
        <v>0</v>
      </c>
      <c r="L270" s="139">
        <f>'дод 3'!M288</f>
        <v>0</v>
      </c>
      <c r="M270" s="139">
        <f>'дод 3'!N288</f>
        <v>0</v>
      </c>
      <c r="N270" s="139">
        <f>'дод 3'!O288</f>
        <v>0</v>
      </c>
      <c r="O270" s="139">
        <f>'дод 3'!P288</f>
        <v>0</v>
      </c>
      <c r="P270" s="245"/>
    </row>
    <row r="271" spans="1:16" s="49" customFormat="1" ht="24" customHeight="1" x14ac:dyDescent="0.25">
      <c r="A271" s="37" t="s">
        <v>14</v>
      </c>
      <c r="B271" s="42" t="s">
        <v>44</v>
      </c>
      <c r="C271" s="6" t="s">
        <v>351</v>
      </c>
      <c r="D271" s="139">
        <f>'дод 3'!E133+'дод 3'!E173+'дод 3'!E219+'дод 3'!E289+'дод 3'!E62+'дод 3'!E64</f>
        <v>3192750</v>
      </c>
      <c r="E271" s="139">
        <f>'дод 3'!F133+'дод 3'!F173+'дод 3'!F219+'дод 3'!F289+'дод 3'!F62+'дод 3'!F64</f>
        <v>3192750</v>
      </c>
      <c r="F271" s="139">
        <f>'дод 3'!G133+'дод 3'!G173+'дод 3'!G219+'дод 3'!G289+'дод 3'!G62+'дод 3'!G64</f>
        <v>0</v>
      </c>
      <c r="G271" s="139">
        <f>'дод 3'!H133+'дод 3'!H173+'дод 3'!H219+'дод 3'!H289+'дод 3'!H62+'дод 3'!H64</f>
        <v>0</v>
      </c>
      <c r="H271" s="139">
        <f>'дод 3'!I133+'дод 3'!I173+'дод 3'!I219+'дод 3'!I289+'дод 3'!I62+'дод 3'!I64</f>
        <v>0</v>
      </c>
      <c r="I271" s="139">
        <f>'дод 3'!J133+'дод 3'!J173+'дод 3'!J219+'дод 3'!J289+'дод 3'!J62+'дод 3'!J64</f>
        <v>9807250</v>
      </c>
      <c r="J271" s="139">
        <f>'дод 3'!K133+'дод 3'!K173+'дод 3'!K219+'дод 3'!K289+'дод 3'!K62+'дод 3'!K64</f>
        <v>9807250</v>
      </c>
      <c r="K271" s="139">
        <f>'дод 3'!L133+'дод 3'!L173+'дод 3'!L219+'дод 3'!L289+'дод 3'!L62+'дод 3'!L64</f>
        <v>0</v>
      </c>
      <c r="L271" s="139">
        <f>'дод 3'!M133+'дод 3'!M173+'дод 3'!M219+'дод 3'!M289+'дод 3'!M62+'дод 3'!M64</f>
        <v>0</v>
      </c>
      <c r="M271" s="139">
        <f>'дод 3'!N133+'дод 3'!N173+'дод 3'!N219+'дод 3'!N289+'дод 3'!N62+'дод 3'!N64</f>
        <v>0</v>
      </c>
      <c r="N271" s="139">
        <f>'дод 3'!O133+'дод 3'!O173+'дод 3'!O219+'дод 3'!O289+'дод 3'!O62+'дод 3'!O64</f>
        <v>9807250</v>
      </c>
      <c r="O271" s="139">
        <f>'дод 3'!P133+'дод 3'!P173+'дод 3'!P219+'дод 3'!P289+'дод 3'!P62+'дод 3'!P64</f>
        <v>13000000</v>
      </c>
      <c r="P271" s="245"/>
    </row>
    <row r="272" spans="1:16" s="49" customFormat="1" ht="51" customHeight="1" x14ac:dyDescent="0.25">
      <c r="A272" s="38">
        <v>9800</v>
      </c>
      <c r="B272" s="39" t="s">
        <v>44</v>
      </c>
      <c r="C272" s="9" t="s">
        <v>362</v>
      </c>
      <c r="D272" s="47">
        <f>'дод 3'!E134+'дод 3'!E65+'дод 3'!E290</f>
        <v>4258461</v>
      </c>
      <c r="E272" s="47">
        <f>'дод 3'!F134+'дод 3'!F65+'дод 3'!F290</f>
        <v>4258461</v>
      </c>
      <c r="F272" s="47">
        <f>'дод 3'!G134+'дод 3'!G65+'дод 3'!G290</f>
        <v>0</v>
      </c>
      <c r="G272" s="47">
        <f>'дод 3'!H134+'дод 3'!H65+'дод 3'!H290</f>
        <v>0</v>
      </c>
      <c r="H272" s="47">
        <f>'дод 3'!I134+'дод 3'!I65+'дод 3'!I290</f>
        <v>0</v>
      </c>
      <c r="I272" s="47">
        <f>'дод 3'!J134+'дод 3'!J65+'дод 3'!J290</f>
        <v>1100000</v>
      </c>
      <c r="J272" s="47">
        <f>'дод 3'!K134+'дод 3'!K65+'дод 3'!K290</f>
        <v>1100000</v>
      </c>
      <c r="K272" s="47">
        <f>'дод 3'!L134+'дод 3'!L65+'дод 3'!L290</f>
        <v>0</v>
      </c>
      <c r="L272" s="47">
        <f>'дод 3'!M134+'дод 3'!M65+'дод 3'!M290</f>
        <v>0</v>
      </c>
      <c r="M272" s="47">
        <f>'дод 3'!N134+'дод 3'!N65+'дод 3'!N290</f>
        <v>0</v>
      </c>
      <c r="N272" s="47">
        <f>'дод 3'!O134+'дод 3'!O65+'дод 3'!O290</f>
        <v>1100000</v>
      </c>
      <c r="O272" s="47">
        <f>'дод 3'!P134+'дод 3'!P65+'дод 3'!P290</f>
        <v>5358461</v>
      </c>
      <c r="P272" s="245"/>
    </row>
    <row r="273" spans="1:16" s="49" customFormat="1" ht="21" customHeight="1" x14ac:dyDescent="0.25">
      <c r="A273" s="7"/>
      <c r="B273" s="7"/>
      <c r="C273" s="2" t="s">
        <v>399</v>
      </c>
      <c r="D273" s="47">
        <f t="shared" ref="D273:O273" si="62">D15+D22+D82+D107+D149+D154+D163+D177+D238+D260</f>
        <v>2836440267</v>
      </c>
      <c r="E273" s="47">
        <f t="shared" si="62"/>
        <v>2667981178</v>
      </c>
      <c r="F273" s="47">
        <f t="shared" si="62"/>
        <v>1194256900</v>
      </c>
      <c r="G273" s="47">
        <f t="shared" si="62"/>
        <v>196862925</v>
      </c>
      <c r="H273" s="47">
        <f t="shared" si="62"/>
        <v>74724000</v>
      </c>
      <c r="I273" s="47">
        <f t="shared" si="62"/>
        <v>487620237</v>
      </c>
      <c r="J273" s="47">
        <f t="shared" si="62"/>
        <v>380221490</v>
      </c>
      <c r="K273" s="47">
        <f t="shared" si="62"/>
        <v>101656677</v>
      </c>
      <c r="L273" s="47">
        <f t="shared" si="62"/>
        <v>9145692</v>
      </c>
      <c r="M273" s="47">
        <f t="shared" si="62"/>
        <v>6561045</v>
      </c>
      <c r="N273" s="47">
        <f t="shared" si="62"/>
        <v>385963560</v>
      </c>
      <c r="O273" s="47">
        <f t="shared" si="62"/>
        <v>3324060504</v>
      </c>
      <c r="P273" s="245"/>
    </row>
    <row r="274" spans="1:16" s="50" customFormat="1" ht="27" customHeight="1" x14ac:dyDescent="0.25">
      <c r="A274" s="76"/>
      <c r="B274" s="76"/>
      <c r="C274" s="67" t="s">
        <v>394</v>
      </c>
      <c r="D274" s="141">
        <f t="shared" ref="D274:O274" si="63">D23+D24+D34+D185</f>
        <v>473793700</v>
      </c>
      <c r="E274" s="141">
        <f t="shared" si="63"/>
        <v>473793700</v>
      </c>
      <c r="F274" s="141">
        <f t="shared" si="63"/>
        <v>388355500</v>
      </c>
      <c r="G274" s="141">
        <f t="shared" si="63"/>
        <v>0</v>
      </c>
      <c r="H274" s="141">
        <f t="shared" si="63"/>
        <v>0</v>
      </c>
      <c r="I274" s="141">
        <f t="shared" si="63"/>
        <v>0</v>
      </c>
      <c r="J274" s="141">
        <f t="shared" si="63"/>
        <v>0</v>
      </c>
      <c r="K274" s="141">
        <f t="shared" si="63"/>
        <v>0</v>
      </c>
      <c r="L274" s="141">
        <f t="shared" si="63"/>
        <v>0</v>
      </c>
      <c r="M274" s="141">
        <f t="shared" si="63"/>
        <v>0</v>
      </c>
      <c r="N274" s="141">
        <f t="shared" si="63"/>
        <v>0</v>
      </c>
      <c r="O274" s="141">
        <f t="shared" si="63"/>
        <v>473793700</v>
      </c>
      <c r="P274" s="245"/>
    </row>
    <row r="275" spans="1:16" s="50" customFormat="1" ht="30" customHeight="1" x14ac:dyDescent="0.25">
      <c r="A275" s="76"/>
      <c r="B275" s="76"/>
      <c r="C275" s="67" t="s">
        <v>395</v>
      </c>
      <c r="D275" s="141">
        <f t="shared" ref="D275:O275" si="64">D25+D27+D110+D111+D112+D244+D29+D33+D85+D86+D155+D32+D180+D174+D179+D88</f>
        <v>1506343</v>
      </c>
      <c r="E275" s="141">
        <f t="shared" si="64"/>
        <v>1506343</v>
      </c>
      <c r="F275" s="141">
        <f t="shared" si="64"/>
        <v>0</v>
      </c>
      <c r="G275" s="141">
        <f t="shared" si="64"/>
        <v>0</v>
      </c>
      <c r="H275" s="141">
        <f t="shared" si="64"/>
        <v>0</v>
      </c>
      <c r="I275" s="141">
        <f t="shared" si="64"/>
        <v>0</v>
      </c>
      <c r="J275" s="141">
        <f t="shared" si="64"/>
        <v>0</v>
      </c>
      <c r="K275" s="141">
        <f t="shared" si="64"/>
        <v>0</v>
      </c>
      <c r="L275" s="141">
        <f t="shared" si="64"/>
        <v>0</v>
      </c>
      <c r="M275" s="141">
        <f t="shared" si="64"/>
        <v>0</v>
      </c>
      <c r="N275" s="141">
        <f t="shared" si="64"/>
        <v>0</v>
      </c>
      <c r="O275" s="141">
        <f t="shared" si="64"/>
        <v>1506343</v>
      </c>
      <c r="P275" s="245"/>
    </row>
    <row r="276" spans="1:16" s="50" customFormat="1" ht="23.25" customHeight="1" x14ac:dyDescent="0.25">
      <c r="A276" s="63"/>
      <c r="B276" s="63"/>
      <c r="C276" s="73" t="s">
        <v>410</v>
      </c>
      <c r="D276" s="141">
        <f>D181</f>
        <v>0</v>
      </c>
      <c r="E276" s="141">
        <f t="shared" ref="E276:O276" si="65">E181</f>
        <v>0</v>
      </c>
      <c r="F276" s="141">
        <f t="shared" si="65"/>
        <v>0</v>
      </c>
      <c r="G276" s="141">
        <f t="shared" si="65"/>
        <v>0</v>
      </c>
      <c r="H276" s="141">
        <f t="shared" si="65"/>
        <v>0</v>
      </c>
      <c r="I276" s="141">
        <f t="shared" si="65"/>
        <v>92214546</v>
      </c>
      <c r="J276" s="141">
        <f t="shared" si="65"/>
        <v>92214546</v>
      </c>
      <c r="K276" s="141">
        <f t="shared" si="65"/>
        <v>0</v>
      </c>
      <c r="L276" s="141">
        <f t="shared" si="65"/>
        <v>0</v>
      </c>
      <c r="M276" s="141">
        <f t="shared" si="65"/>
        <v>0</v>
      </c>
      <c r="N276" s="141">
        <f t="shared" si="65"/>
        <v>92214546</v>
      </c>
      <c r="O276" s="141">
        <f t="shared" si="65"/>
        <v>92214546</v>
      </c>
      <c r="P276" s="245"/>
    </row>
    <row r="277" spans="1:16" s="50" customFormat="1" ht="23.25" customHeight="1" x14ac:dyDescent="0.25">
      <c r="A277" s="63"/>
      <c r="B277" s="63"/>
      <c r="C277" s="73" t="s">
        <v>686</v>
      </c>
      <c r="D277" s="141">
        <f>D235</f>
        <v>0</v>
      </c>
      <c r="E277" s="141">
        <f t="shared" ref="E277:O277" si="66">E235</f>
        <v>0</v>
      </c>
      <c r="F277" s="141">
        <f t="shared" si="66"/>
        <v>0</v>
      </c>
      <c r="G277" s="141">
        <f t="shared" si="66"/>
        <v>0</v>
      </c>
      <c r="H277" s="141">
        <f t="shared" si="66"/>
        <v>0</v>
      </c>
      <c r="I277" s="141">
        <f t="shared" si="66"/>
        <v>4200000</v>
      </c>
      <c r="J277" s="141">
        <f t="shared" si="66"/>
        <v>0</v>
      </c>
      <c r="K277" s="141">
        <f t="shared" si="66"/>
        <v>0</v>
      </c>
      <c r="L277" s="141">
        <f t="shared" si="66"/>
        <v>0</v>
      </c>
      <c r="M277" s="141">
        <f t="shared" si="66"/>
        <v>0</v>
      </c>
      <c r="N277" s="141">
        <f t="shared" si="66"/>
        <v>4200000</v>
      </c>
      <c r="O277" s="141">
        <f t="shared" si="66"/>
        <v>4200000</v>
      </c>
      <c r="P277" s="245"/>
    </row>
    <row r="278" spans="1:16" s="50" customFormat="1" ht="23.25" customHeight="1" x14ac:dyDescent="0.25">
      <c r="A278" s="183"/>
      <c r="B278" s="183"/>
      <c r="C278" s="146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245"/>
    </row>
    <row r="279" spans="1:16" s="50" customFormat="1" ht="23.25" customHeight="1" x14ac:dyDescent="0.25">
      <c r="A279" s="183"/>
      <c r="B279" s="183"/>
      <c r="C279" s="146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245"/>
    </row>
    <row r="280" spans="1:16" ht="38.25" x14ac:dyDescent="0.55000000000000004">
      <c r="A280" s="108" t="s">
        <v>671</v>
      </c>
      <c r="B280" s="109"/>
      <c r="C280" s="110"/>
      <c r="D280" s="106"/>
      <c r="E280" s="131"/>
      <c r="F280" s="132"/>
      <c r="G280" s="106"/>
      <c r="H280" s="106"/>
      <c r="I280" s="106"/>
      <c r="J280" s="106"/>
      <c r="K280" s="133"/>
      <c r="L280" s="133"/>
      <c r="M280" s="106"/>
      <c r="N280" s="106" t="s">
        <v>672</v>
      </c>
      <c r="O280" s="134"/>
      <c r="P280" s="245"/>
    </row>
    <row r="281" spans="1:16" x14ac:dyDescent="0.25">
      <c r="A281" s="53"/>
      <c r="B281" s="58"/>
      <c r="C281" s="58"/>
      <c r="D281" s="35"/>
      <c r="E281" s="131"/>
      <c r="F281" s="132"/>
      <c r="G281" s="117"/>
      <c r="H281" s="117"/>
      <c r="I281" s="117"/>
      <c r="J281" s="117"/>
      <c r="K281" s="117"/>
      <c r="L281" s="117"/>
      <c r="M281" s="117"/>
      <c r="N281" s="117"/>
      <c r="O281" s="117"/>
      <c r="P281" s="245"/>
    </row>
    <row r="282" spans="1:16" ht="31.5" x14ac:dyDescent="0.45">
      <c r="A282" s="174" t="s">
        <v>674</v>
      </c>
      <c r="B282" s="174"/>
      <c r="C282" s="174"/>
      <c r="D282" s="174"/>
      <c r="E282" s="131"/>
      <c r="F282" s="132"/>
      <c r="G282" s="175"/>
      <c r="H282" s="175"/>
      <c r="I282" s="175"/>
      <c r="J282" s="175"/>
      <c r="K282" s="131"/>
      <c r="L282" s="175"/>
      <c r="M282" s="175"/>
      <c r="N282" s="175"/>
      <c r="O282" s="175"/>
      <c r="P282" s="245"/>
    </row>
    <row r="283" spans="1:16" ht="26.25" x14ac:dyDescent="0.4">
      <c r="A283" s="247" t="s">
        <v>673</v>
      </c>
      <c r="B283" s="247"/>
      <c r="C283" s="247"/>
      <c r="D283" s="247"/>
      <c r="E283" s="176"/>
      <c r="F283" s="176"/>
      <c r="G283" s="176"/>
      <c r="H283" s="176"/>
      <c r="I283" s="176"/>
      <c r="J283" s="177"/>
      <c r="K283" s="177"/>
      <c r="L283" s="176"/>
      <c r="M283" s="176"/>
      <c r="N283" s="176"/>
      <c r="O283" s="176"/>
      <c r="P283" s="245"/>
    </row>
    <row r="284" spans="1:16" x14ac:dyDescent="0.25">
      <c r="P284" s="245"/>
    </row>
    <row r="285" spans="1:16" x14ac:dyDescent="0.25">
      <c r="P285" s="150"/>
    </row>
    <row r="286" spans="1:16" x14ac:dyDescent="0.25">
      <c r="P286" s="150"/>
    </row>
    <row r="287" spans="1:16" x14ac:dyDescent="0.25">
      <c r="P287" s="150"/>
    </row>
    <row r="288" spans="1:16" x14ac:dyDescent="0.25">
      <c r="P288" s="150"/>
    </row>
    <row r="289" spans="16:16" x14ac:dyDescent="0.25">
      <c r="P289" s="150"/>
    </row>
    <row r="290" spans="16:16" x14ac:dyDescent="0.25">
      <c r="P290" s="150"/>
    </row>
    <row r="291" spans="16:16" x14ac:dyDescent="0.25">
      <c r="P291" s="150"/>
    </row>
    <row r="292" spans="16:16" x14ac:dyDescent="0.25">
      <c r="P292" s="150"/>
    </row>
    <row r="293" spans="16:16" x14ac:dyDescent="0.25">
      <c r="P293" s="150"/>
    </row>
    <row r="294" spans="16:16" x14ac:dyDescent="0.25">
      <c r="P294" s="150"/>
    </row>
    <row r="295" spans="16:16" x14ac:dyDescent="0.25">
      <c r="P295" s="150"/>
    </row>
    <row r="296" spans="16:16" x14ac:dyDescent="0.25">
      <c r="P296" s="150"/>
    </row>
    <row r="297" spans="16:16" x14ac:dyDescent="0.25">
      <c r="P297" s="150"/>
    </row>
    <row r="298" spans="16:16" x14ac:dyDescent="0.25">
      <c r="P298" s="150"/>
    </row>
    <row r="299" spans="16:16" x14ac:dyDescent="0.25">
      <c r="P299" s="150"/>
    </row>
    <row r="300" spans="16:16" x14ac:dyDescent="0.25">
      <c r="P300" s="150"/>
    </row>
  </sheetData>
  <mergeCells count="27">
    <mergeCell ref="D12:H12"/>
    <mergeCell ref="K13:K14"/>
    <mergeCell ref="H13:H14"/>
    <mergeCell ref="I13:I14"/>
    <mergeCell ref="I12:N12"/>
    <mergeCell ref="J13:J14"/>
    <mergeCell ref="A283:D283"/>
    <mergeCell ref="J3:O3"/>
    <mergeCell ref="J4:O4"/>
    <mergeCell ref="J5:O5"/>
    <mergeCell ref="N13:N14"/>
    <mergeCell ref="O12:O14"/>
    <mergeCell ref="A9:O9"/>
    <mergeCell ref="A10:O10"/>
    <mergeCell ref="A8:O8"/>
    <mergeCell ref="B12:B14"/>
    <mergeCell ref="C12:C14"/>
    <mergeCell ref="A12:A14"/>
    <mergeCell ref="D13:D14"/>
    <mergeCell ref="L13:M13"/>
    <mergeCell ref="F13:G13"/>
    <mergeCell ref="E13:E14"/>
    <mergeCell ref="P1:P100"/>
    <mergeCell ref="P105:P139"/>
    <mergeCell ref="P146:P204"/>
    <mergeCell ref="P208:P242"/>
    <mergeCell ref="P243:P284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3" fitToHeight="10000" orientation="landscape" verticalDpi="300" r:id="rId1"/>
  <headerFooter scaleWithDoc="0" alignWithMargins="0">
    <oddFooter>&amp;R&amp;8Сторінка &amp;P</oddFooter>
  </headerFooter>
  <rowBreaks count="1" manualBreakCount="1">
    <brk id="2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9</vt:lpstr>
      <vt:lpstr>'дод 3'!Заголовки_для_печати</vt:lpstr>
      <vt:lpstr>'дод 9'!Заголовки_для_печати</vt:lpstr>
      <vt:lpstr>'дод 3'!Область_печати</vt:lpstr>
      <vt:lpstr>'дод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2022-12-19T13:19:12Z</cp:lastPrinted>
  <dcterms:created xsi:type="dcterms:W3CDTF">2014-01-17T10:52:16Z</dcterms:created>
  <dcterms:modified xsi:type="dcterms:W3CDTF">2022-12-19T13:29:55Z</dcterms:modified>
</cp:coreProperties>
</file>