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0"/>
  </bookViews>
  <sheets>
    <sheet name="Додаток2" sheetId="1" r:id="rId1"/>
    <sheet name="Додаток3" sheetId="2" r:id="rId2"/>
    <sheet name="Додаток 4" sheetId="3" r:id="rId3"/>
    <sheet name="Додаток 1" sheetId="4" r:id="rId4"/>
  </sheets>
  <externalReferences>
    <externalReference r:id="rId7"/>
  </externalReferences>
  <definedNames>
    <definedName name="_xlnm.Print_Titles" localSheetId="1">'Додаток3'!$9:$9</definedName>
    <definedName name="_xlnm.Print_Area" localSheetId="1">'Додаток3'!$A$1:$L$53</definedName>
  </definedNames>
  <calcPr fullCalcOnLoad="1"/>
</workbook>
</file>

<file path=xl/sharedStrings.xml><?xml version="1.0" encoding="utf-8"?>
<sst xmlns="http://schemas.openxmlformats.org/spreadsheetml/2006/main" count="548" uniqueCount="375">
  <si>
    <t>загальний фонд</t>
  </si>
  <si>
    <t>Обсяг витрат</t>
  </si>
  <si>
    <t>Всього на виконання Програми</t>
  </si>
  <si>
    <t xml:space="preserve">                                                     </t>
  </si>
  <si>
    <t>Відповідальний виконавець</t>
  </si>
  <si>
    <t>у тому числі кошти міського бюджету</t>
  </si>
  <si>
    <t>тис. грн.</t>
  </si>
  <si>
    <t>інші джерела (власні кошти КП СМР «Електроав тотранс»)</t>
  </si>
  <si>
    <t xml:space="preserve">Виконавчий комітет  Сумської міської ради, 
КП СМР
«Електроавтотранс» 
</t>
  </si>
  <si>
    <t xml:space="preserve">                                                                   </t>
  </si>
  <si>
    <t>спеціаль-ний фонд</t>
  </si>
  <si>
    <t xml:space="preserve">Виконавчий комітет  Сумської міської ради, 
КП СМР
«Електроавтотранс» </t>
  </si>
  <si>
    <t>Напрями діяльності (підпрограми), завдання та заходи</t>
  </si>
  <si>
    <t>№ з/п</t>
  </si>
  <si>
    <t>Пріоритетні завдання</t>
  </si>
  <si>
    <t>Перелік заходів програми</t>
  </si>
  <si>
    <t>Строк викона-ння заходу</t>
  </si>
  <si>
    <t>Виконавці</t>
  </si>
  <si>
    <t>всього</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</si>
  <si>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</si>
  <si>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</si>
  <si>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</si>
  <si>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</si>
  <si>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t>
  </si>
  <si>
    <t>ВСЬОГО</t>
  </si>
  <si>
    <t>в тому числі</t>
  </si>
  <si>
    <t>Разом</t>
  </si>
  <si>
    <t>Загальний фонд</t>
  </si>
  <si>
    <t>Всього на виконання програми, тис. грн.</t>
  </si>
  <si>
    <t>Всього на виконання підпрограми 1, тис. грн.</t>
  </si>
  <si>
    <t>Показники виконання:</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</si>
  <si>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</si>
  <si>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</si>
  <si>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</si>
  <si>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</si>
  <si>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</si>
  <si>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</si>
  <si>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</si>
  <si>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протяжність контактної мережі, км</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</si>
  <si>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</si>
  <si>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</si>
  <si>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</si>
  <si>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</si>
  <si>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</si>
  <si>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Спеціаль-ний фонд</t>
  </si>
  <si>
    <t>Додаток 3</t>
  </si>
  <si>
    <r>
      <t>Показник затрат (вхідних ресурсів)</t>
    </r>
    <r>
      <rPr>
        <sz val="12"/>
        <rFont val="Times New Roman"/>
        <family val="1"/>
      </rPr>
      <t>:</t>
    </r>
  </si>
  <si>
    <t>середня вартість  1 машини для обслуговування контактної мережі, тис. грн.</t>
  </si>
  <si>
    <t>Виконком Сумської міської ради, КП СМР "Електроавтотранс"</t>
  </si>
  <si>
    <t>КП СМР "Електроавтотранс"</t>
  </si>
  <si>
    <t xml:space="preserve">1.1.1.Придбання  рухомого складу тролейбусів 
</t>
  </si>
  <si>
    <t>залучені (кредитні) кошти</t>
  </si>
  <si>
    <t>Підвищення якості та доступності транспортних послуг, що надаються міським електротранспортом, поліпшення екологічного стану міста</t>
  </si>
  <si>
    <t xml:space="preserve">КП СМР
«Електроавтотранс» </t>
  </si>
  <si>
    <t>Відповідальні виконавці, КПКВК, завдання програми, результативні показники</t>
  </si>
  <si>
    <t>загальна протяжність кабельних ліній 6 кВ, тис. км</t>
  </si>
  <si>
    <t>кількість комплектів для диспетчерського пункту телеуправління тяговими підстанціями (телемеханіка), що необхідно придбати, од.</t>
  </si>
  <si>
    <t>середня вартість  1 комплекту для диспетчерського пункту телеуправління тяговими підстанціями (телемеханіка), тис. грн.</t>
  </si>
  <si>
    <t>відсоток придбаних машин для обслуговування контактної мережі до їх загальної кількості,  %</t>
  </si>
  <si>
    <t>відсоток заміненого обладнання (модульна комплектна тягова підстанція), до його загальної кількості,  %</t>
  </si>
  <si>
    <t>відсоток придбаних комплектів для диспетчерського пункту телеуправління тяговими підстанціями (телемеханіка) до їх загальної кількості,  %</t>
  </si>
  <si>
    <t>середні затрати на виконання робіт із обстеження пасажиропотоку на  1 маршруті, грн.</t>
  </si>
  <si>
    <t>Відсток маршрутів руху, охоплених обстеженням пасажиропотоку, %</t>
  </si>
  <si>
    <t>=Додаток4!D460</t>
  </si>
  <si>
    <t>Виконком СМР, КП СМР "Електроавтотранс"</t>
  </si>
  <si>
    <t>Завдання, КПКВК</t>
  </si>
  <si>
    <t>сума ПДВ  за придбані тролейбуси за залучені (кредитні) кошти з розрахунку на 1 тролейбус, грн.</t>
  </si>
  <si>
    <t>відсоток сплаченого ПДВ за придбані тролейбуси за залучені (кредитні) кошти, %</t>
  </si>
  <si>
    <t>інші джерела (власні кошти КП СМР "Електроав-тотранс")</t>
  </si>
  <si>
    <t>інші джерела (власні кошти КП СМР «Електроав-тотранс»)</t>
  </si>
  <si>
    <t xml:space="preserve">2.2. Відновлення технічного ресурсу існуючого парку комунального автотранспорту
</t>
  </si>
  <si>
    <t>3.</t>
  </si>
  <si>
    <r>
      <t xml:space="preserve">Завдання 2. </t>
    </r>
    <r>
      <rPr>
        <sz val="12"/>
        <rFont val="Times New Roman"/>
        <family val="1"/>
      </rPr>
      <t>Відновлення технічного ресурсу існуючого парку комунального автотранспорту</t>
    </r>
    <r>
      <rPr>
        <b/>
        <sz val="12"/>
        <rFont val="Times New Roman"/>
        <family val="1"/>
      </rPr>
      <t xml:space="preserve">
</t>
    </r>
  </si>
  <si>
    <t xml:space="preserve">Виконавчий комітет  Сумської міської ради, КП СМР
«Електроавтотранс» </t>
  </si>
  <si>
    <t>загальна (балансова) кількість комунального електротранспорту, що забезпечує потреби населення, од.</t>
  </si>
  <si>
    <t>загальна кількість машин для обслуговування контактної мережі на балансі підприємства, од.</t>
  </si>
  <si>
    <t>кількість машин для обслуговування контактної мережі, що буде придбана, од.</t>
  </si>
  <si>
    <t>кількість комплектів для диспетчерського пункту телеуправління тяговими підстанціями (телемеханіка), що буде придбана, од.</t>
  </si>
  <si>
    <r>
      <rPr>
        <b/>
        <sz val="12"/>
        <rFont val="Times New Roman"/>
        <family val="1"/>
      </rPr>
      <t>Завдання 1.</t>
    </r>
    <r>
      <rPr>
        <sz val="12"/>
        <rFont val="Times New Roman"/>
        <family val="1"/>
      </rPr>
      <t xml:space="preserve"> Вивчення транспортного попиту КПКВК 0217450</t>
    </r>
  </si>
  <si>
    <t>у тому числі кошти  бюджету Сумської міської ОТГ</t>
  </si>
  <si>
    <t>у тому числі кошти бюджету Сумської міської ОТГ</t>
  </si>
  <si>
    <t>Обсяг коштів, які пропонується залучити на виконання програми</t>
  </si>
  <si>
    <t>Етапи виконання програми</t>
  </si>
  <si>
    <t xml:space="preserve">Усього витрат на виконання програми </t>
  </si>
  <si>
    <t>І</t>
  </si>
  <si>
    <t>ІІ</t>
  </si>
  <si>
    <t>ІІІ</t>
  </si>
  <si>
    <t>Обсяг ресурсів, усього, у тому числі:</t>
  </si>
  <si>
    <t>державний бюджет</t>
  </si>
  <si>
    <t>обласний бюджет</t>
  </si>
  <si>
    <t>Додаток 4</t>
  </si>
  <si>
    <r>
      <rPr>
        <b/>
        <sz val="12"/>
        <rFont val="Times New Roman"/>
        <family val="1"/>
      </rPr>
      <t>Відповідальний виконавець:</t>
    </r>
    <r>
      <rPr>
        <sz val="12"/>
        <rFont val="Times New Roman"/>
        <family val="1"/>
      </rPr>
      <t xml:space="preserve"> Виконком СМР (відділ транспорту, зв'язку та телекомунікаційних послуг  СМР, відділ бухгалтерського обліку та звітності СМР), департамент соціального захисту населення СМР, Інвестор, перевізники м. Суми</t>
    </r>
  </si>
  <si>
    <r>
      <t>Відповідальний виконавець</t>
    </r>
    <r>
      <rPr>
        <sz val="12"/>
        <rFont val="Times New Roman"/>
        <family val="1"/>
      </rPr>
      <t>: Виконком СМР (відділ транспорту, звязку та телекомунікаційних послуг),  КП СМР «Електроавтотранс», управління капітального будівництва та дорожнього господарства СМР</t>
    </r>
  </si>
  <si>
    <r>
      <t xml:space="preserve">Відповідальний виконавець: </t>
    </r>
    <r>
      <rPr>
        <sz val="12"/>
        <rFont val="Times New Roman"/>
        <family val="1"/>
      </rPr>
      <t>Виконком СМР (відділ транспорту, звязку та телекомунікаційних послуг СМР)</t>
    </r>
  </si>
  <si>
    <t>кількість безконтактних персоніфікованих карток для безоплатного проїзду пільгових категорій пасажирів у міському пасажирському транспорті, що планується емітувати, од.</t>
  </si>
  <si>
    <t>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 грн.</t>
  </si>
  <si>
    <t>кошти інших джерел, а саме:</t>
  </si>
  <si>
    <t>4.</t>
  </si>
  <si>
    <t>Джерела фінансування</t>
  </si>
  <si>
    <t>Всього на виконання підпрограми 4, тис. грн.</t>
  </si>
  <si>
    <t>не потребує коштів</t>
  </si>
  <si>
    <t xml:space="preserve"> КП СМР "Електроав-тотранс"</t>
  </si>
  <si>
    <t xml:space="preserve">Департа-мент соціально-го захисту населення СМР </t>
  </si>
  <si>
    <t>Надання інформації про пільговиків, які перебувають на обліку в ЄДАРП відповідно до чинного законодавства</t>
  </si>
  <si>
    <t xml:space="preserve"> </t>
  </si>
  <si>
    <t>Виконком СМР, КП СМР "Електро-автотранс"</t>
  </si>
  <si>
    <t>Виконком Сумської міської ради, КП СМР "Електро-автотранс"</t>
  </si>
  <si>
    <t xml:space="preserve">бюджет Сумської МТГ </t>
  </si>
  <si>
    <t>бюджет Сумської МТГ</t>
  </si>
  <si>
    <t>кількість затверджених автобусних маршрутів  пасажирського транспорту (з урахуванням приміських маршрутів, що не виходять за межі Сумської міської територіальної громади), од.</t>
  </si>
  <si>
    <t>кількість затверджених тролейбусних маршрутів , од.</t>
  </si>
  <si>
    <t>Додаток 1</t>
  </si>
  <si>
    <t>бюджет Сумської МТГ (шляхом поповнення статутного капіталу)</t>
  </si>
  <si>
    <t>відсоток заміненого обладнання (одноагрегатна модульна комплектна тягова підстанція), до його загальної кількості,  %</t>
  </si>
  <si>
    <t xml:space="preserve">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</si>
  <si>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Перелік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</si>
  <si>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</si>
  <si>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Підпрограма 1. "Розвиток та вдосконалення електротранспорту"</t>
  </si>
  <si>
    <t>2022-2024 роки</t>
  </si>
  <si>
    <t xml:space="preserve">2023 (прогноз) </t>
  </si>
  <si>
    <t xml:space="preserve">2024 (прогноз) </t>
  </si>
  <si>
    <t>1.2.Відновлення технічного  ресурсу існуючого парку рухомого складу міського електротранспорту</t>
  </si>
  <si>
    <t>1.2.1.Проведення середніх ремонтів тролейбусів</t>
  </si>
  <si>
    <t>1.3. Збереження і розвиток електротранспортної інфраструктури</t>
  </si>
  <si>
    <t>1.3.1.Придбання  машини типу АТ-70М для обслуговування контактної мережі</t>
  </si>
  <si>
    <t>2022 рік</t>
  </si>
  <si>
    <t>1.3.2. Придбання модульної комплектної тягової підстанції для міського електротранспорту</t>
  </si>
  <si>
    <t>2024 рік</t>
  </si>
  <si>
    <t>1.5.Капітальний ремонт кабельних мереж</t>
  </si>
  <si>
    <t>2023 рік</t>
  </si>
  <si>
    <t xml:space="preserve">1.6.1. Модернізація електрообладнання підстанції Депо РУ-0,4кВ </t>
  </si>
  <si>
    <t>Підпрограма 2. "Розвиток пасажирського автотранспорту"</t>
  </si>
  <si>
    <t>2.1.Оновлення парку комунального автотранспорту</t>
  </si>
  <si>
    <t>2.1.1.Придбання рухомого складу автобусів середньої місткості</t>
  </si>
  <si>
    <t>2.2.1. Проведення середніх ремонтів автобусів</t>
  </si>
  <si>
    <r>
      <t>Підпрограма 3. "Забезпечення сталого функціонування підприємств транспортної галузі "</t>
    </r>
  </si>
  <si>
    <t>3.2.Придбання спеціалізованої техніки</t>
  </si>
  <si>
    <t>4.1.1. Встановлення та облаштування пунктів прокату (павільйони для зберігання, касові апарати)</t>
  </si>
  <si>
    <t>Виконком СМР, КП "Паркінг" СМР</t>
  </si>
  <si>
    <t>4.1. Створення муніципальної мережі прокату велосипедів</t>
  </si>
  <si>
    <t>Підпрограма 5. "Організація перевезення пасажирів на маршрутах пасажирського транспорту, що не виходять за межі  Сумської міської територіальної громади "</t>
  </si>
  <si>
    <t>Підпрограма 6.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</si>
  <si>
    <t>5.</t>
  </si>
  <si>
    <t>5.1.Вивчення транспортного попиту</t>
  </si>
  <si>
    <t>6.</t>
  </si>
  <si>
    <t>6.1.1.Виготовлення пільгових електронних квитків</t>
  </si>
  <si>
    <t>6.1.2. 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</si>
  <si>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Підвищення якості та комфортабельності пасажирських перевезень, безпеки транспортних послуг, що надаються міським електротранспортом; поліпшення екологічного стану міста</t>
  </si>
  <si>
    <t>Підвищення ефективності роботи міського електротранспорту</t>
  </si>
  <si>
    <t>Підвищення ефективності та надійності роботи міського електротранспорту</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</si>
  <si>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комунальним автотранспортом</t>
    </r>
  </si>
  <si>
    <t>Підвищення якості та безпеки транспортних послуг, що надаються міським комунальним автотранспортом</t>
  </si>
  <si>
    <t>Покращення умов праці водіїв та кондукторів КП СМР "Електроавтотранс"</t>
  </si>
  <si>
    <t>Покращення екологічного стану міста, оздоровлення населення територіальної громади</t>
  </si>
  <si>
    <t>Створення передумов для муніципальної мережі прокату велосипедів</t>
  </si>
  <si>
    <t>Інформування населення Сумської міської територіальної громади щодо муніципальної мережі прокату велосипедів</t>
  </si>
  <si>
    <t xml:space="preserve">Забезпечення пільгової категорії правом безкоштовного проїзду </t>
  </si>
  <si>
    <t xml:space="preserve">4.1.2. Придбання велосипедів, безпекового обладнання та ремонтного обладнання </t>
  </si>
  <si>
    <t>4.1.3. Промоція муніципального велопрокату</t>
  </si>
  <si>
    <t>2023 рік (прогноз)</t>
  </si>
  <si>
    <t>2024 рік (прогноз)</t>
  </si>
  <si>
    <t>бюджет Сумської міської територіальної громади</t>
  </si>
  <si>
    <r>
      <t xml:space="preserve">Завдання 2. </t>
    </r>
    <r>
      <rPr>
        <sz val="12"/>
        <rFont val="Times New Roman"/>
        <family val="1"/>
      </rPr>
      <t xml:space="preserve">Відновлення технічного  ресурсу існуючого парку рухомого складу міського електротранспорту  </t>
    </r>
  </si>
  <si>
    <t xml:space="preserve">
КП СМР
«Електроавтотранс» </t>
  </si>
  <si>
    <r>
      <t>Завдання 3</t>
    </r>
    <r>
      <rPr>
        <sz val="12"/>
        <rFont val="Times New Roman"/>
        <family val="1"/>
      </rPr>
      <t>. Збереження і розвиток електротранспортної інфраструктури  КПКВК 0217670</t>
    </r>
  </si>
  <si>
    <t>Упраління капітального будівни-цтва та дорожнього господарства СМР</t>
  </si>
  <si>
    <r>
      <t>Підпрограма 2.</t>
    </r>
    <r>
      <rPr>
        <sz val="12"/>
        <rFont val="Times New Roman"/>
        <family val="1"/>
      </rPr>
      <t xml:space="preserve">  "Розвиток пасажирського автотранспорту"</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</si>
  <si>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</si>
  <si>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комунальним автотранспортом</t>
    </r>
  </si>
  <si>
    <r>
      <t>Завдання 1.</t>
    </r>
    <r>
      <rPr>
        <sz val="12"/>
        <rFont val="Times New Roman"/>
        <family val="1"/>
      </rPr>
      <t xml:space="preserve"> Оновлення парку комунального автотранспорту </t>
    </r>
  </si>
  <si>
    <t xml:space="preserve">
КП СМР
«Електроавтотранс» 
</t>
  </si>
  <si>
    <r>
      <rPr>
        <b/>
        <u val="single"/>
        <sz val="12"/>
        <rFont val="Times New Roman"/>
        <family val="1"/>
      </rPr>
      <t>Підпрограма 3.</t>
    </r>
    <r>
      <rPr>
        <b/>
        <sz val="12"/>
        <rFont val="Times New Roman"/>
        <family val="1"/>
      </rPr>
      <t xml:space="preserve"> </t>
    </r>
    <r>
      <rPr>
        <sz val="12"/>
        <rFont val="Times New Roman"/>
        <family val="1"/>
      </rPr>
      <t>"Забезпечення сталого функціонування підприємств транспортної галузі "</t>
    </r>
  </si>
  <si>
    <r>
      <t xml:space="preserve">Мета: </t>
    </r>
    <r>
      <rPr>
        <sz val="12"/>
        <rFont val="Times New Roman"/>
        <family val="1"/>
      </rPr>
      <t>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</si>
  <si>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Завдання 2. </t>
    </r>
    <r>
      <rPr>
        <sz val="12"/>
        <rFont val="Times New Roman"/>
        <family val="1"/>
      </rPr>
      <t>Придбання спеціалізованої техніки КПКВК 0217670</t>
    </r>
  </si>
  <si>
    <t>КПКВК 0217670</t>
  </si>
  <si>
    <t>КПКВК 0217693</t>
  </si>
  <si>
    <t>Виконавчий комітет Сумської міської ради, КП "Паркінг" СМР</t>
  </si>
  <si>
    <t>Підвищення якості транспортних послуг на території Сумської міської територіальної громади</t>
  </si>
  <si>
    <t>Виконком СМР (відділ транспор-ту, зв'язку та телекомуні-каційних послуг  СМР)</t>
  </si>
  <si>
    <t>Виконком СМР (відділ транспор-ту, зв'язку та телекомуні-каційних послуг  СМР), КП "Паркінг" СМР, КП "Інфо-сервіс" СМР</t>
  </si>
  <si>
    <t>Виконком СМР (відділ транспор-ту, зв'язку та телекомунікаційних послуг  СМР)</t>
  </si>
  <si>
    <r>
      <rPr>
        <b/>
        <u val="single"/>
        <sz val="12"/>
        <rFont val="Times New Roman"/>
        <family val="1"/>
      </rPr>
      <t>Підпрограма 6.</t>
    </r>
    <r>
      <rPr>
        <sz val="12"/>
        <rFont val="Times New Roman"/>
        <family val="1"/>
      </rPr>
      <t xml:space="preserve">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</si>
  <si>
    <t>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</si>
  <si>
    <t xml:space="preserve">Виконком СМР (відділ транспор-ту, зв'язку та телекомунікаційних послуг  СМР), суб'єкт господарю-вання, що виготовляє пільгові електронні квитки, Департамент соціального захисту населення СМР </t>
  </si>
  <si>
    <r>
      <rPr>
        <b/>
        <sz val="12"/>
        <rFont val="Times New Roman"/>
        <family val="1"/>
      </rPr>
      <t>Завдання 1.</t>
    </r>
    <r>
      <rPr>
        <sz val="12"/>
        <rFont val="Times New Roman"/>
        <family val="1"/>
      </rPr>
      <t xml:space="preserve"> Функціонування автоматизованої системи обліку оплати проїзду в міському комунальному транспорті КПКВК 0217450</t>
    </r>
  </si>
  <si>
    <r>
      <t>Підпрограма 1.</t>
    </r>
    <r>
      <rPr>
        <sz val="12"/>
        <rFont val="Times New Roman"/>
        <family val="1"/>
      </rPr>
      <t xml:space="preserve"> "Розвиток та вдосконалення електротранспорту"                              </t>
    </r>
  </si>
  <si>
    <r>
      <t>Підпрограма 1.</t>
    </r>
    <r>
      <rPr>
        <b/>
        <sz val="12"/>
        <rFont val="Times New Roman"/>
        <family val="1"/>
      </rPr>
      <t xml:space="preserve"> "Розвиток та вдосконалення електротранспорту"  </t>
    </r>
    <r>
      <rPr>
        <sz val="12"/>
        <rFont val="Times New Roman"/>
        <family val="1"/>
      </rPr>
      <t xml:space="preserve">
</t>
    </r>
    <r>
      <rPr>
        <b/>
        <sz val="12"/>
        <rFont val="Times New Roman"/>
        <family val="1"/>
      </rPr>
      <t xml:space="preserve">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
</t>
    </r>
  </si>
  <si>
    <t>Мета: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</si>
  <si>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r>
      <t xml:space="preserve">Завдання 2. </t>
    </r>
    <r>
      <rPr>
        <sz val="12"/>
        <rFont val="Times New Roman"/>
        <family val="1"/>
      </rPr>
      <t>Збереження і розвиток електротранспортної інфраструктури, тис. грн. КПКВК 0217670</t>
    </r>
  </si>
  <si>
    <t>кількість спеціальних автомобілів (пересувна електротехнічна лабораторія), що необхідно придбати, од.</t>
  </si>
  <si>
    <t>кількість спеціальних автомобілів (пересувна електротехнічна лабораторія), що буде придбана, од.</t>
  </si>
  <si>
    <r>
      <t>Завдання 5.</t>
    </r>
    <r>
      <rPr>
        <sz val="12"/>
        <rFont val="Times New Roman"/>
        <family val="1"/>
      </rPr>
      <t xml:space="preserve"> Капітальний ремонт кабельних мереж КПКВК 1517330</t>
    </r>
  </si>
  <si>
    <t>середня вартість облаштування  1 повороту, тис. грн.</t>
  </si>
  <si>
    <t>відсоток реконструйованої контактної мережі до її загальної протяжності, %</t>
  </si>
  <si>
    <t>відсоток облаштованих поворотів до потреби, %</t>
  </si>
  <si>
    <r>
      <rPr>
        <b/>
        <sz val="12"/>
        <rFont val="Times New Roman"/>
        <family val="1"/>
      </rPr>
      <t>Завдання 4.</t>
    </r>
    <r>
      <rPr>
        <sz val="12"/>
        <rFont val="Times New Roman"/>
        <family val="1"/>
      </rPr>
      <t xml:space="preserve">  Капітальний ремонт кабельних мереж, тис. грн.
КПКВК 1517330</t>
    </r>
  </si>
  <si>
    <t>загальна протяжність кабельних ліній „+”„-” 0,6 кВ, тис. км</t>
  </si>
  <si>
    <r>
      <t xml:space="preserve">Відповідальний виконавець: </t>
    </r>
    <r>
      <rPr>
        <sz val="12"/>
        <rFont val="Times New Roman"/>
        <family val="1"/>
      </rPr>
      <t>Виконком Сумської міської ради,  КП СМР «Електроавтотранс», перевізники м. Суми</t>
    </r>
  </si>
  <si>
    <r>
      <t>Завдання 2</t>
    </r>
    <r>
      <rPr>
        <sz val="12"/>
        <rFont val="Times New Roman"/>
        <family val="1"/>
      </rPr>
      <t>.</t>
    </r>
    <r>
      <rPr>
        <sz val="12"/>
        <color indexed="8"/>
        <rFont val="Times New Roman"/>
        <family val="1"/>
      </rPr>
      <t xml:space="preserve"> </t>
    </r>
    <r>
      <rPr>
        <sz val="12"/>
        <rFont val="Times New Roman"/>
        <family val="1"/>
      </rPr>
      <t>Придбання спеціалізованої техніки</t>
    </r>
    <r>
      <rPr>
        <sz val="12"/>
        <color indexed="8"/>
        <rFont val="Times New Roman"/>
        <family val="1"/>
      </rPr>
      <t>, тис. грн. КПКВК 0217670</t>
    </r>
  </si>
  <si>
    <r>
      <t>Завдання 1.</t>
    </r>
    <r>
      <rPr>
        <sz val="12"/>
        <color indexed="8"/>
        <rFont val="Times New Roman"/>
        <family val="1"/>
      </rPr>
      <t xml:space="preserve"> Створення муніципальної мережі прокату велосипедів            </t>
    </r>
  </si>
  <si>
    <t>середня вартість одного велосипеда,  грн.</t>
  </si>
  <si>
    <t>кількість велосипедів, що необхідно придбати, од.</t>
  </si>
  <si>
    <t>орієнтовний річний обсяг видатків на промоцію муніципального велопрокату, тис. грн.</t>
  </si>
  <si>
    <t>кількість велосипедів, що планується придбати, од.</t>
  </si>
  <si>
    <t>кількість муніципальних пунктів прокату велосипедів, що необхідно створити, од.</t>
  </si>
  <si>
    <t>середньомісячна вартість промоції муніципального велопрокату, тис. грн.</t>
  </si>
  <si>
    <t>відсоток створених муніципальних пунктів прокату велосипедів до потреби, %</t>
  </si>
  <si>
    <t>відсоток придбаних велосипедів до потреби, %</t>
  </si>
  <si>
    <t>орієнтовний річний обсяг видатків, запланований на промоцію муніципального велопрокату, тис. грн.</t>
  </si>
  <si>
    <t>відсоток промоційно охоплених об'єктів (муніципальних пунктів прокату велосипедів), %</t>
  </si>
  <si>
    <r>
      <t>Підпрограма 5.</t>
    </r>
    <r>
      <rPr>
        <b/>
        <sz val="12"/>
        <rFont val="Times New Roman"/>
        <family val="1"/>
      </rPr>
      <t xml:space="preserve"> "Організація перевезення пасажирів на маршрутах пасажирського транспорту, що не виходять за межі  Сумської міської територіальної громади "</t>
    </r>
    <r>
      <rPr>
        <sz val="12"/>
        <rFont val="Times New Roman"/>
        <family val="1"/>
      </rPr>
      <t xml:space="preserve">
Мета: Підвищення якості транспортних послуг на території Сумської міської територіальної громади
</t>
    </r>
  </si>
  <si>
    <r>
      <t xml:space="preserve">Підпрограма 6. </t>
    </r>
    <r>
      <rPr>
        <b/>
        <sz val="12"/>
        <rFont val="Times New Roman"/>
        <family val="1"/>
      </rPr>
      <t>"Впровадження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r>
      <rPr>
        <sz val="12"/>
        <rFont val="Times New Roman"/>
        <family val="1"/>
      </rPr>
      <t xml:space="preserve">
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r>
  </si>
  <si>
    <t>Всього на виконання підпрограми 5, тис. грн.</t>
  </si>
  <si>
    <t>Всього на виконання підпрограми 6, тис. грн.</t>
  </si>
  <si>
    <r>
      <rPr>
        <b/>
        <sz val="12"/>
        <rFont val="Times New Roman"/>
        <family val="1"/>
      </rPr>
      <t xml:space="preserve">Завдання 1. </t>
    </r>
    <r>
      <rPr>
        <sz val="12"/>
        <rFont val="Times New Roman"/>
        <family val="1"/>
      </rPr>
      <t>Функціонування автоматизованої системи обліку оплати проїзду в міському комунальному транспорті КПКВК 0217450</t>
    </r>
  </si>
  <si>
    <t>орієнтовна кількість осіб, які протягом року реєструються в ЄДАРП та мають право на пільговий проїзд у міському пасажирському транспорті, чол.</t>
  </si>
  <si>
    <t>відсоток забезпечення осіб, що мають право на пільговий проїзд у міському пасажирському транспорті (які щороку реєструються ву в ЄДАРП),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 %</t>
  </si>
  <si>
    <t>1.6.Модернізація підстанцій</t>
  </si>
  <si>
    <t xml:space="preserve">Ресурсне забезпечення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</si>
  <si>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Підвищення ефективності та надійності роботи міського електротранспорту, зниження аварійних простоїв тролейбусів</t>
  </si>
  <si>
    <t>Підвищення якості та доступності транспортних послуг, що надаються міським електротранспортом, відновлення роботи затребуваних тролейбусних маршрутів</t>
  </si>
  <si>
    <t>1.4.Реконструкція електротранспортної інфраструктури</t>
  </si>
  <si>
    <t>1.4.2.Реконструкція контактної мережі тролейбуса на перехресті  вул. Набережної  р. Стрілки і вул. Іллінської  з будівництвом правого та лівого поворотів</t>
  </si>
  <si>
    <t>3.2.1. Придбання  автомобіля місткістю до 20 місць (для підвозу водіїв з роботи у нічний час)</t>
  </si>
  <si>
    <t>Підпрограма 4. "Розвиток альтернативних видів транспорту та формування позитивного сприйняття міської мобільності"</t>
  </si>
  <si>
    <t>4.2. Розробка Плану сталої міської мобільності м. Суми</t>
  </si>
  <si>
    <t>4.2.1. Макетування, верстка та друк ПСММ</t>
  </si>
  <si>
    <t xml:space="preserve">Виконком СМР (відділ транспор-ту, зв'язку та телекомунікаційних послуг  СМР) </t>
  </si>
  <si>
    <r>
      <t xml:space="preserve">Підпрограма 4. </t>
    </r>
    <r>
      <rPr>
        <sz val="12"/>
        <rFont val="Times New Roman"/>
        <family val="1"/>
      </rPr>
      <t>"Розвиток альтернативних видів транспорту та формування позитивного сприйняття міської мобільності  "</t>
    </r>
  </si>
  <si>
    <r>
      <t>Мета:</t>
    </r>
    <r>
      <rPr>
        <sz val="12"/>
        <rFont val="Times New Roman"/>
        <family val="1"/>
      </rPr>
      <t xml:space="preserve"> Розвиток альтернативних видів пересування, покращення екологічного стану міста, оздоровлення населення територіальної громади, поширення інформації про міську мобільність </t>
    </r>
  </si>
  <si>
    <r>
      <t>Підпрограма 4.</t>
    </r>
    <r>
      <rPr>
        <b/>
        <sz val="12"/>
        <rFont val="Times New Roman"/>
        <family val="1"/>
      </rPr>
      <t xml:space="preserve"> "Розвиток альтернативних видів транспорту та формування позитивного сприйняття міської мобільності" </t>
    </r>
    <r>
      <rPr>
        <sz val="12"/>
        <rFont val="Times New Roman"/>
        <family val="1"/>
      </rPr>
      <t xml:space="preserve">
Мета:  Розвиток альтернативних видів пересування, покращення екологічного стану міста, оздоровлення населення територіальної громади
</t>
    </r>
  </si>
  <si>
    <r>
      <rPr>
        <b/>
        <sz val="12"/>
        <color indexed="8"/>
        <rFont val="Times New Roman"/>
        <family val="1"/>
      </rPr>
      <t>Завдання 2.</t>
    </r>
    <r>
      <rPr>
        <sz val="12"/>
        <color indexed="8"/>
        <rFont val="Times New Roman"/>
        <family val="1"/>
      </rPr>
      <t xml:space="preserve"> Розробка Плану сталої міської мобільності м. Суми КПКВК 0217693</t>
    </r>
  </si>
  <si>
    <t>орієнтовний обсяг видатків на макетування, верстку та друк ПСММ, тис. грн.</t>
  </si>
  <si>
    <t>орієнтовна вартість одного друкованого примірника ПСММ, грн.</t>
  </si>
  <si>
    <t>планова орієнтовна кількість друкованих примірників ПСММ, од.</t>
  </si>
  <si>
    <t>відстоток надрукованих примірників ПСММ до їх потреби, %</t>
  </si>
  <si>
    <t>КПКВК 0214082</t>
  </si>
  <si>
    <t>середня вартість облаштування одного муніципального пункту прокату велосипедів,  тис. грн.</t>
  </si>
  <si>
    <t>кількість ремонтного обладнання (набір інструментів та змазуючих матеріалів), що планується придбати, од.</t>
  </si>
  <si>
    <t xml:space="preserve">середня вартість одиниці ремонтного обладнання (набір інструментів та змазуючих матеріалів), грн. </t>
  </si>
  <si>
    <t>кількість шоломів для захисту голови, що планується придбати, од.</t>
  </si>
  <si>
    <t>кількість комплектів світловідбиваючих ліхтарів та фар, що планується придбати, од.</t>
  </si>
  <si>
    <t>середня вартість одного шолому для захисту голови, грн.</t>
  </si>
  <si>
    <t>середня вартість одного комплекту світловідбиваючих ліхтарів та фар, грн.</t>
  </si>
  <si>
    <t>1.1.2.Реалізація підпроєкту "Оновлення рухомого  складу КП "Електроавтотранс" у м. Суми" (придбання тролейбусів)</t>
  </si>
  <si>
    <t>бюджет Сумської МТГ (шляхом поповнення статутного капіталу). Сплата ПДВ</t>
  </si>
  <si>
    <t>1.3.3.Придбання одноагрегатної модульної комплектної тягової підстанції для міського електротранспорту</t>
  </si>
  <si>
    <t>1.3.4. Придбання телемеханіки для диспетчерського пункту телеуправління тяговими підстанціями</t>
  </si>
  <si>
    <t>сума, необхідна для реалізації підпроєкту "Оновлення рухомого  складу КП "Електроавтотранс" у м. Суми" (придбання тролейбусів, сплата ПДВ), тис. грн.</t>
  </si>
  <si>
    <t>кількість обладнання (модульна комплектна тягова підстанція), що необхідно замінити, од.</t>
  </si>
  <si>
    <t>кількість обладнання (одноагрегатна модульна комплектна тягова підстанція), що необхідно замінити, од.</t>
  </si>
  <si>
    <t>кількість обладнання (одноагрегатна модульна комплектна тягова підстанція), що буде замінена, од.</t>
  </si>
  <si>
    <t>середня вартість  1 комплекту обладнання (одноагрегатна модульна комплектна тягова підстанція), тис. грн.</t>
  </si>
  <si>
    <t>3.1.1.Відшкодування різниці між  встановленим  граничним та споживчим тарифами на послуги міського електричного транспорту  КП СМР «Електроавтотранс»</t>
  </si>
  <si>
    <t xml:space="preserve">3.1.Відшкодування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</si>
  <si>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3.1.2.Відшкодування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</si>
  <si>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Забезпечення балансу між платоспроможним попитом пасажирів на транспортні послуги та обсягом витрат КП СМР "Електроавтотранс" на їх надання, забезпечення беззбиткового функціонування комунального підприємства</t>
  </si>
  <si>
    <r>
      <t>Завдання 1.</t>
    </r>
    <r>
      <rPr>
        <sz val="12"/>
        <rFont val="Times New Roman"/>
        <family val="1"/>
      </rPr>
      <t xml:space="preserve">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</si>
  <si>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t xml:space="preserve">Виконавчий комітет  Сумської міської ради, КП СМР
«Електроавтотранс» , приватні перевізники м. Суми
 </t>
  </si>
  <si>
    <t>КПКВК 0217422 (КП СМР "Електроавтотранс")</t>
  </si>
  <si>
    <t>КПКВК 0217412 (КП СМР "Електроавтотранс")</t>
  </si>
  <si>
    <r>
      <t xml:space="preserve">Завдання 1. </t>
    </r>
    <r>
      <rPr>
        <sz val="12"/>
        <rFont val="Times New Roman"/>
        <family val="1"/>
      </rPr>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</si>
  <si>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r>
      <t xml:space="preserve">орієнтовний обсяг видатків </t>
    </r>
    <r>
      <rPr>
        <sz val="12"/>
        <color indexed="8"/>
        <rFont val="Times New Roman"/>
        <family val="1"/>
      </rPr>
      <t>на відшкодування різниці  між встановленими граничними та споживчими тарифами КП СМР "Електроавтотранс", тис. грн.</t>
    </r>
  </si>
  <si>
    <t>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 грн.</t>
  </si>
  <si>
    <t>темп зростання видатків на відшкодування різниці в тарифах на послуги міського електричного транспорту КП СМР "Електроватотранс" порівняно з попереднім роком, %</t>
  </si>
  <si>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КП СМР "Електроватотранс"  порівняно з попереднім роком, %</t>
    </r>
  </si>
  <si>
    <t>кількість муніципальних пунктів прокату велосипедів, що планується створити, од.</t>
  </si>
  <si>
    <r>
      <t xml:space="preserve">Завдання 6. </t>
    </r>
    <r>
      <rPr>
        <sz val="12"/>
        <rFont val="Times New Roman"/>
        <family val="1"/>
      </rPr>
      <t xml:space="preserve">Модернізація підстанцій </t>
    </r>
  </si>
  <si>
    <t>кількість  автомобілів місткістю до 20 місць, що необхідно придбати, од.</t>
  </si>
  <si>
    <t>кількість  автомобілів місткістю до 20 місць, що планується придбати, од.</t>
  </si>
  <si>
    <t xml:space="preserve"> середня вартість автомобіля місткістю до 20 місць, тис. грн.</t>
  </si>
  <si>
    <t>відсоток придбаних  автомобілів місткістю до 20 місць до потреби, %</t>
  </si>
  <si>
    <r>
      <t>6.1.Функціонування автоматизованої системи обліку оплати проїзду</t>
    </r>
    <r>
      <rPr>
        <sz val="12"/>
        <color indexed="8"/>
        <rFont val="Times New Roman"/>
        <family val="1"/>
      </rPr>
      <t xml:space="preserve"> в міському комунальному </t>
    </r>
    <r>
      <rPr>
        <sz val="12"/>
        <rFont val="Times New Roman"/>
        <family val="1"/>
      </rPr>
      <t>транспорті</t>
    </r>
  </si>
  <si>
    <t>кількість осіб, що мають право на пільговий проїзд у міському пасажирському транспорті (що перебувають на обліку в ЄДАРП станом на 01.01.2020), чол.</t>
  </si>
  <si>
    <t>залучені (кредитні) кошти без ПДВ</t>
  </si>
  <si>
    <t>бюджет Сумської МТГ. Сплата ПДВ</t>
  </si>
  <si>
    <t>2023-2024 роки</t>
  </si>
  <si>
    <t xml:space="preserve"> КП СМР "Електроавтотранс"</t>
  </si>
  <si>
    <t>Покращення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</si>
  <si>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Покращення умов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</si>
  <si>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1.4.1.Реконструкція контактної мережі з заміною опор, контактного проводу, спецчастин та інших елементів (33,61 км)</t>
  </si>
  <si>
    <r>
      <t>Завдання 1.</t>
    </r>
    <r>
      <rPr>
        <sz val="12"/>
        <rFont val="Times New Roman"/>
        <family val="1"/>
      </rPr>
      <t xml:space="preserve"> Оновлення парку тролейбусів          КПКВК 0217670</t>
    </r>
  </si>
  <si>
    <t>сума, необхідна для сплати ПДВ за придбані тролейбуси за рахунок залучених (кредитних) коштів, тис. грн.</t>
  </si>
  <si>
    <t xml:space="preserve">кількість електротранспорту, що буде придбана за рахунок залучених (кредитних) коштів, од. </t>
  </si>
  <si>
    <t>сума ПДВ з розрахунку на 1 придбаний тролейбус, тис. грн.</t>
  </si>
  <si>
    <t>сума, необхідна для сплати ПДВ за придбану модульну комплектну тягову підстанцію  за рахунок залучених (кредитних) коштів, тис. грн.</t>
  </si>
  <si>
    <t>кількість обладнання (модульна комплектна тягова підстанція), що буде придбана за залучені (кредитні) кошти, од.</t>
  </si>
  <si>
    <t>сума ПДВ з розрахунку на 1 придбану модульну комплектну тягову підстанцію, тис. грн.</t>
  </si>
  <si>
    <t>середня вартість 1 спеціального автомобіля (пересувна електротехнічна лабораторія), тис. грн.</t>
  </si>
  <si>
    <t>відсоток придбаних спеціальних автомобілів (пересувна електротехнічна лабораторія) до їх загальної кількості,  %</t>
  </si>
  <si>
    <t>сума, необхідна для сплати ПДВ за виконання реконструкції контактної мережі, тис. грн.</t>
  </si>
  <si>
    <t>протяжність контактної мережі, яку планується реконструювати за рахунок залучених (кредитних) коштів, км</t>
  </si>
  <si>
    <t>сума ПДВ з розрахунку на 1  км реконструйованої контактної мережі, тис. грн.</t>
  </si>
  <si>
    <t>кількість поворотів, які планується облаштувати на перехресті вул. Набережної р. Стрілки і  вул. Іллінська, од.</t>
  </si>
  <si>
    <t>протяжність кабельних ліній „+”„-” 0,6 кВ, які планується капітально відремонтувати за рахунок залучених (кредитних) коштів, км</t>
  </si>
  <si>
    <t>протяжність кабельних ліній 6 кВ, які планується капітально відремонтувати за рахунок залучених (кредитних) коштів, км</t>
  </si>
  <si>
    <t>сума, необхідна для сплати ПДВ за виконання капітального ремонту кабельних ліній „+”„-” 0,6 кВ, тис. грн.</t>
  </si>
  <si>
    <t>сума ПДВ з розрахунку на 1  км капітально відремонтованих кабельних ліній „+”„-” 0,6 кВ, тис. грн.</t>
  </si>
  <si>
    <t>сума ПДВ з розрахунку на 1  км капітально відремонтованих кабельних ліній ,6 кВ, тис. грн.</t>
  </si>
  <si>
    <t>середня вартість послуг з підтримки та супроводження АСДУ з розрахунку на 1 транспортний засіб на місяць, грн.</t>
  </si>
  <si>
    <t>відстоток міського пасажирського транспорту, підключеного до АСДУ, %</t>
  </si>
  <si>
    <t>середньомісячний розмір відшкодування різниці між встановленим граничним та споживчим тарифами  на послуги міського електричного транспорту КП СМР "Електроавтотранс", грн.</t>
  </si>
  <si>
    <t>кількість поворотів, які необхідно облаштувати на перехресті вул. Набережної р. Стрілки і  вул. Іллінська, од.</t>
  </si>
  <si>
    <t xml:space="preserve">відсоток капітально відремонтованих кабельних ліній  6 кВ до її загальної протяжності, %                                              </t>
  </si>
  <si>
    <t xml:space="preserve">відсоток капітально відремонтованих кабельних ліній  „+”„-” 0,6 кВ до її загальної протяжності, %                                                   </t>
  </si>
  <si>
    <t>5.1.1.Проведення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</si>
  <si>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кількість  автобусних маршрутів пасажирського транспорту,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 од.</t>
  </si>
  <si>
    <t>кількість тролейбусних маршрутів,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громади,од.</t>
  </si>
  <si>
    <t>Підвищення ефективності управління та безпеки перевезення пасажирів; отримання звітів про роботу міського пасажирського  транспорту</t>
  </si>
  <si>
    <t>кількість міського пасажирського транспорту (тролейбуси, автобуси), що необхідно підключити до АСДУ , од.</t>
  </si>
  <si>
    <t xml:space="preserve">Виконком СМР (відділ транспорту, зв'язку та телекомунікаційних послуг  СМР), суб'єкт господарю-вання, що виготовляє пільгові електронні квитки </t>
  </si>
  <si>
    <r>
      <t xml:space="preserve">Завдання 4. </t>
    </r>
    <r>
      <rPr>
        <sz val="12"/>
        <rFont val="Times New Roman"/>
        <family val="1"/>
      </rPr>
      <t>Реконструкція електротранспортної інфраструктури КПКВК 1517330</t>
    </r>
  </si>
  <si>
    <r>
      <t xml:space="preserve">Завдання 1. </t>
    </r>
    <r>
      <rPr>
        <sz val="12"/>
        <rFont val="Times New Roman"/>
        <family val="1"/>
      </rPr>
      <t>Оновлення парку тролейбусів, тис. грн. КПКВК 0217670</t>
    </r>
  </si>
  <si>
    <r>
      <rPr>
        <b/>
        <sz val="12"/>
        <rFont val="Times New Roman"/>
        <family val="1"/>
      </rPr>
      <t>Завдання 3</t>
    </r>
    <r>
      <rPr>
        <sz val="12"/>
        <rFont val="Times New Roman"/>
        <family val="1"/>
      </rPr>
      <t xml:space="preserve">.  Реконструкція електротранспортної інфраструктури, тис. грн.  КПКВК  1517330
</t>
    </r>
  </si>
  <si>
    <t>Управління капіталь-ного будівни-цтва та дорожньо-го госпо-дарства СМР</t>
  </si>
  <si>
    <r>
      <t>Упра</t>
    </r>
    <r>
      <rPr>
        <sz val="12"/>
        <color indexed="8"/>
        <rFont val="Times New Roman"/>
        <family val="1"/>
      </rPr>
      <t>в</t>
    </r>
    <r>
      <rPr>
        <sz val="12"/>
        <rFont val="Times New Roman"/>
        <family val="1"/>
      </rPr>
      <t>ління капіталь-ного будівни-цтва та дорожньо-го госпо-дарства СМР</t>
    </r>
  </si>
  <si>
    <t>Виконком СМР (відділ транспорту, зв'язку та телекомуні-каційних послуг  СМР)</t>
  </si>
  <si>
    <t>6.2.1. Підтримка та супроводження АСДУ</t>
  </si>
  <si>
    <r>
      <t xml:space="preserve">Завдання 2. </t>
    </r>
    <r>
      <rPr>
        <sz val="12"/>
        <rFont val="Times New Roman"/>
        <family val="1"/>
      </rPr>
      <t xml:space="preserve">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t>
    </r>
  </si>
  <si>
    <r>
      <rPr>
        <b/>
        <sz val="12"/>
        <rFont val="Times New Roman"/>
        <family val="1"/>
      </rPr>
      <t xml:space="preserve">Завдання 2. </t>
    </r>
    <r>
      <rPr>
        <sz val="12"/>
        <rFont val="Times New Roman"/>
        <family val="1"/>
      </rPr>
      <t xml:space="preserve">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КПКВК 0217450</t>
    </r>
  </si>
  <si>
    <t>кількість міського пасажирського транспорту,що планується підключити до АСДУ, од.</t>
  </si>
  <si>
    <t>6.2.Функціонування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особами-підприємцями та юридичними особами) договорів про організацію перевезень пасажирів</t>
  </si>
  <si>
    <r>
      <t xml:space="preserve">Завдання 3. </t>
    </r>
    <r>
      <rPr>
        <sz val="12"/>
        <color indexed="8"/>
        <rFont val="Times New Roman"/>
        <family val="1"/>
      </rPr>
      <t>Покращення виробничо-технічної бази КП СМР "Електроавтотранс"</t>
    </r>
  </si>
  <si>
    <t>3.3. Покращення виробничо-технічної бази КП СМР "Електроавтотранс"</t>
  </si>
  <si>
    <r>
      <t>3.3.1. Капітальний ремонт покрівлі цехів служби рухомого складу (2619 м</t>
    </r>
    <r>
      <rPr>
        <vertAlign val="superscript"/>
        <sz val="12"/>
        <rFont val="Times New Roman"/>
        <family val="1"/>
      </rPr>
      <t>2</t>
    </r>
    <r>
      <rPr>
        <sz val="12"/>
        <rFont val="Times New Roman"/>
        <family val="1"/>
      </rPr>
      <t>)</t>
    </r>
  </si>
  <si>
    <t>3.3.2. Капітальний ремонт оглядових канав №1, №2, №3, №5</t>
  </si>
  <si>
    <t>Виконком СМР</t>
  </si>
  <si>
    <t>Забезпечення функціонування КП СМР "Електроавтотранс"</t>
  </si>
  <si>
    <r>
      <t xml:space="preserve">Завдання 4. </t>
    </r>
    <r>
      <rPr>
        <sz val="12"/>
        <color indexed="8"/>
        <rFont val="Times New Roman"/>
        <family val="1"/>
      </rPr>
      <t xml:space="preserve"> Надання фінансової підтримки КП СМР "Електроавтотранс"</t>
    </r>
  </si>
  <si>
    <t>орієнтовний обсяг видатків на фінансову підтримку, тис.грн.</t>
  </si>
  <si>
    <t>кількість комунальних підприємств, яким планується фінансова підтримка, од.</t>
  </si>
  <si>
    <t>середньомісячний розмір фінансової підтримки по електричному транспорту, грн.</t>
  </si>
  <si>
    <t>середньомісячний розмір фінансової підтримки по автотранспорту, грн.</t>
  </si>
  <si>
    <t>темп зростання видатків на фінансову підтримку у електротранспорті порівняно з попереднім роком, %</t>
  </si>
  <si>
    <t>КПКВК 0217426 (електротранспорт)</t>
  </si>
  <si>
    <t>КПКВК 0217413 (автотранспорт)</t>
  </si>
  <si>
    <t xml:space="preserve">2022 (план) </t>
  </si>
  <si>
    <t>2022 рік (план)</t>
  </si>
  <si>
    <t>3.4. Надання фінансової підтримки  КП СМР "Електроавтотранс"</t>
  </si>
  <si>
    <t xml:space="preserve">  </t>
  </si>
  <si>
    <t>бюджет Сумської МТГ.</t>
  </si>
  <si>
    <t xml:space="preserve">Завдання 1. Створення муніципальної мережі прокату велосипедів  </t>
  </si>
  <si>
    <t>Завдання 2. Розробка Плану сталої міської мобільності м. Суми КПКВК 0217693</t>
  </si>
  <si>
    <t>Мета: Підвищення якості транспортних послуг на території Сумської міської територіальної громади</t>
  </si>
  <si>
    <t>Завдання 1. Вивчення транспортного попиту КПКВК 0217450</t>
  </si>
  <si>
    <t>2022, 2024 роки</t>
  </si>
  <si>
    <t>2022- 2023 роки</t>
  </si>
  <si>
    <r>
      <rPr>
        <b/>
        <u val="single"/>
        <sz val="12"/>
        <rFont val="Times New Roman"/>
        <family val="1"/>
      </rPr>
      <t>Підпрограма 5.</t>
    </r>
    <r>
      <rPr>
        <sz val="12"/>
        <rFont val="Times New Roman"/>
        <family val="1"/>
      </rPr>
      <t>"Організація перевезення пасажирів на маршрутах пасажирського транспорту, що не виходять за межі  Сумської міської територіальної громади "</t>
    </r>
  </si>
  <si>
    <t>Додаток 2</t>
  </si>
  <si>
    <t>сума, необхідна для сплати ПДВ за виконання капітального ремонту кабельних ліній 6 кВ, тис. грн.сума, необхідна для сплати ПДВ за виконання капітального ремонту кабельних ліній 6 кВ, тис. грн.</t>
  </si>
  <si>
    <t>протяжність кабельних ліній 6 кВ, які планується замінити за рахунок коштів бюджету СМТГ, км</t>
  </si>
  <si>
    <t>середня вартість заміни 1 км кабельних ліній 6 кВ, тис. грн.</t>
  </si>
  <si>
    <t xml:space="preserve">відсоток замінени кабельних ліній  6 кВ до її загальної протяжності, %    </t>
  </si>
  <si>
    <r>
      <t>Підпрограма 3. "</t>
    </r>
    <r>
      <rPr>
        <b/>
        <sz val="12"/>
        <rFont val="Times New Roman"/>
        <family val="1"/>
      </rPr>
      <t>Забезпечення сталого функціонування підприємств транспортної галузі "                                                                                                                       Мета: 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</si>
  <si>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t>середня сума фінансовї підтримки, тис. грн.</t>
  </si>
  <si>
    <t>темп зростання видатків на фінансову  підтримку порівняно з попереднім роком, %</t>
  </si>
  <si>
    <r>
      <t xml:space="preserve">Завдання 3. </t>
    </r>
    <r>
      <rPr>
        <sz val="12"/>
        <color indexed="8"/>
        <rFont val="Times New Roman"/>
        <family val="1"/>
      </rPr>
      <t xml:space="preserve"> Надання фінансової підтримки КП СМР "Електроавтотранс"</t>
    </r>
  </si>
  <si>
    <t>1.5.3. Заміна кабельної лінії 6 кВ  (3250 м) від комірки 33 ПС "ТЕЦ" до ТП-1 (Пр-т Шевченка в районі скверу "Дружба")</t>
  </si>
  <si>
    <t>1.5.1.Капітальний ремонт кабельних ліній  „+”„-” 0,6 кВ (8545 м)</t>
  </si>
  <si>
    <t>1.5.2.Капітальний ремонт живлячих кабельних ліній 6 кВ (10200 м)</t>
  </si>
  <si>
    <t>1.3.5. Придбання спецавтомобіля (пересувна електротехнічна лабораторія)</t>
  </si>
  <si>
    <r>
      <t xml:space="preserve">3.4.1. Надання фінансової підтримки КП СМР "Електроавтотранс" для забезпечення стабільної роботи підприємства у зв'язку з введенням воєнного стану в Україні згідно із Указом Президента України від 24 лютого 2022 року № 64/2022  "Про введення воєнного стану в Україні" (зі змінами), розпорядження Сумської обласної військової адміністрації  від 02.03.2022 №84-ОД </t>
    </r>
    <r>
      <rPr>
        <sz val="11"/>
        <rFont val="Times New Roman"/>
        <family val="1"/>
      </rPr>
      <t xml:space="preserve">(на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t>
    </r>
  </si>
  <si>
    <r>
      <rPr>
        <b/>
        <sz val="12"/>
        <rFont val="Times New Roman"/>
        <family val="1"/>
      </rPr>
      <t xml:space="preserve">Сумський міський голова   </t>
    </r>
    <r>
      <rPr>
        <sz val="12"/>
        <rFont val="Times New Roman"/>
        <family val="1"/>
      </rPr>
      <t xml:space="preserve">
</t>
    </r>
  </si>
  <si>
    <t>Олександр ЛИСЕНКО</t>
  </si>
  <si>
    <t>Виконавець: ЯКОВЕНКО Сергій</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</si>
  <si>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14 грудня 2022 року  №3327-МР</t>
  </si>
  <si>
    <t>власні кошти КП СМР "Електроавтотранс"</t>
  </si>
  <si>
    <r>
      <rPr>
        <b/>
        <sz val="12"/>
        <rFont val="Times New Roman"/>
        <family val="1"/>
      </rPr>
      <t xml:space="preserve">Сумський міський голова   </t>
    </r>
    <r>
      <rPr>
        <sz val="12"/>
        <rFont val="Times New Roman"/>
        <family val="1"/>
      </rPr>
      <t xml:space="preserve">   
</t>
    </r>
  </si>
  <si>
    <t xml:space="preserve">                   Олександр ЛИСЕНКО</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</si>
  <si>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14 грудня 2022 року  № 3327-МР</t>
  </si>
  <si>
    <t xml:space="preserve">Сумський міський голова </t>
  </si>
  <si>
    <t xml:space="preserve"> Олександр ЛИСЕНКО</t>
  </si>
  <si>
    <t xml:space="preserve">Сумський міський голова   </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</si>
  <si>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14 грудня 2022 року   № 3327-МР</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</si>
  <si>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14 грудня 2022 року  № 3327-МР</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</si>
</sst>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000"/>
    <numFmt numFmtId="200" formatCode="0.0"/>
    <numFmt numFmtId="201" formatCode="#,##0.0&quot;р.&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FC19]d\ mmmm\ yyyy\ &quot;г.&quot;"/>
    <numFmt numFmtId="207" formatCode="#,##0.00&quot;р.&quot;"/>
    <numFmt numFmtId="208" formatCode="[$-422]d\ mmmm\ yyyy&quot; р.&quot;"/>
    <numFmt numFmtId="209" formatCode="0.000"/>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2"/>
    </font>
    <font>
      <b/>
      <sz val="12"/>
      <color indexed="8"/>
      <name val="Times New Roman"/>
      <family val="1"/>
    </font>
    <font>
      <i/>
      <sz val="12"/>
      <name val="Times New Roman"/>
      <family val="1"/>
    </font>
    <font>
      <sz val="11"/>
      <name val="Times New Roman"/>
      <family val="1"/>
    </font>
    <font>
      <vertAlign val="superscript"/>
      <sz val="12"/>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cellStyleXfs>
  <cellXfs count="376">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0" xfId="0" applyFont="1" applyFill="1" applyBorder="1" applyAlignment="1">
      <alignment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1" xfId="0" applyFont="1" applyFill="1" applyBorder="1" applyAlignment="1">
      <alignment horizontal="center" vertical="center" wrapText="1"/>
    </xf>
    <xf numFmtId="0" fontId="2" fillId="32" borderId="12" xfId="0" applyFont="1" applyFill="1" applyBorder="1" applyAlignment="1">
      <alignment wrapText="1"/>
    </xf>
    <xf numFmtId="0" fontId="2" fillId="32" borderId="13" xfId="0" applyFont="1" applyFill="1" applyBorder="1" applyAlignment="1">
      <alignment horizontal="center" vertical="center" wrapText="1"/>
    </xf>
    <xf numFmtId="0" fontId="2" fillId="32" borderId="13" xfId="0" applyFont="1" applyFill="1" applyBorder="1" applyAlignment="1">
      <alignment wrapText="1"/>
    </xf>
    <xf numFmtId="0" fontId="2" fillId="32" borderId="10" xfId="0" applyFont="1" applyFill="1" applyBorder="1" applyAlignment="1">
      <alignment horizontal="center" wrapText="1"/>
    </xf>
    <xf numFmtId="2"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49" fontId="2" fillId="32" borderId="14"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0" xfId="0" applyFont="1" applyFill="1" applyBorder="1" applyAlignment="1">
      <alignment vertical="top" wrapText="1"/>
    </xf>
    <xf numFmtId="0" fontId="1" fillId="32" borderId="10" xfId="0" applyFont="1" applyFill="1" applyBorder="1" applyAlignment="1">
      <alignment/>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horizontal="justify" vertical="top" wrapText="1"/>
    </xf>
    <xf numFmtId="2" fontId="1" fillId="32" borderId="10" xfId="0" applyNumberFormat="1" applyFont="1" applyFill="1" applyBorder="1" applyAlignment="1">
      <alignment horizontal="center" vertical="top" wrapText="1"/>
    </xf>
    <xf numFmtId="0" fontId="2" fillId="32" borderId="10" xfId="0" applyFont="1" applyFill="1" applyBorder="1" applyAlignment="1">
      <alignment vertical="center"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11" xfId="0" applyFont="1" applyFill="1" applyBorder="1" applyAlignment="1">
      <alignment vertical="top" wrapText="1"/>
    </xf>
    <xf numFmtId="2" fontId="2" fillId="32" borderId="10" xfId="0" applyNumberFormat="1" applyFont="1" applyFill="1" applyBorder="1" applyAlignment="1">
      <alignment horizontal="center" wrapText="1"/>
    </xf>
    <xf numFmtId="2" fontId="2" fillId="32" borderId="13"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0" xfId="0" applyFont="1" applyFill="1" applyBorder="1" applyAlignment="1">
      <alignment horizontal="left" wrapText="1"/>
    </xf>
    <xf numFmtId="0" fontId="1" fillId="32" borderId="10" xfId="0" applyFont="1" applyFill="1" applyBorder="1" applyAlignment="1">
      <alignment horizontal="justify"/>
    </xf>
    <xf numFmtId="0" fontId="2" fillId="32" borderId="16"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197" fontId="2" fillId="32" borderId="10" xfId="60" applyFont="1" applyFill="1" applyBorder="1" applyAlignment="1">
      <alignment horizontal="center" vertical="top" wrapText="1"/>
    </xf>
    <xf numFmtId="2" fontId="2" fillId="32" borderId="10" xfId="0" applyNumberFormat="1" applyFont="1" applyFill="1" applyBorder="1" applyAlignment="1">
      <alignment vertical="top" wrapText="1"/>
    </xf>
    <xf numFmtId="49" fontId="1" fillId="32" borderId="0" xfId="0" applyNumberFormat="1" applyFont="1" applyFill="1" applyAlignment="1">
      <alignment horizontal="center" vertical="center" wrapText="1"/>
    </xf>
    <xf numFmtId="0" fontId="2" fillId="32"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justify" vertical="top" wrapText="1"/>
    </xf>
    <xf numFmtId="0" fontId="2" fillId="32" borderId="13" xfId="0" applyFont="1" applyFill="1" applyBorder="1" applyAlignment="1">
      <alignment vertical="top"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xf>
    <xf numFmtId="2" fontId="1" fillId="0" borderId="10" xfId="0" applyNumberFormat="1" applyFont="1" applyFill="1" applyBorder="1" applyAlignment="1">
      <alignment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0" borderId="10" xfId="0" applyFont="1" applyFill="1" applyBorder="1" applyAlignment="1">
      <alignment/>
    </xf>
    <xf numFmtId="0" fontId="2" fillId="32" borderId="10" xfId="0" applyFont="1" applyFill="1" applyBorder="1" applyAlignment="1">
      <alignment horizontal="center"/>
    </xf>
    <xf numFmtId="173" fontId="2" fillId="32" borderId="10" xfId="0" applyNumberFormat="1" applyFont="1" applyFill="1" applyBorder="1" applyAlignment="1">
      <alignment/>
    </xf>
    <xf numFmtId="2" fontId="2" fillId="32" borderId="0" xfId="0" applyNumberFormat="1" applyFont="1" applyFill="1" applyBorder="1" applyAlignment="1">
      <alignment/>
    </xf>
    <xf numFmtId="0" fontId="2" fillId="0" borderId="0" xfId="0" applyFont="1" applyAlignment="1">
      <alignment horizontal="center"/>
    </xf>
    <xf numFmtId="0" fontId="11" fillId="32" borderId="10" xfId="0" applyFont="1" applyFill="1" applyBorder="1" applyAlignment="1">
      <alignment vertical="top" wrapText="1"/>
    </xf>
    <xf numFmtId="2" fontId="1" fillId="32" borderId="13" xfId="0" applyNumberFormat="1" applyFont="1" applyFill="1" applyBorder="1" applyAlignment="1">
      <alignment horizontal="center" vertical="center" wrapText="1"/>
    </xf>
    <xf numFmtId="2" fontId="1" fillId="0" borderId="10" xfId="0" applyNumberFormat="1" applyFont="1" applyBorder="1" applyAlignment="1">
      <alignment/>
    </xf>
    <xf numFmtId="49" fontId="2" fillId="32" borderId="17" xfId="0" applyNumberFormat="1" applyFont="1" applyFill="1" applyBorder="1" applyAlignment="1">
      <alignment horizontal="center" vertical="center" wrapText="1"/>
    </xf>
    <xf numFmtId="0" fontId="12" fillId="0" borderId="10" xfId="0" applyFont="1" applyFill="1" applyBorder="1" applyAlignment="1">
      <alignment wrapText="1"/>
    </xf>
    <xf numFmtId="0" fontId="2" fillId="0" borderId="10" xfId="0" applyFont="1" applyFill="1" applyBorder="1" applyAlignment="1">
      <alignment wrapText="1"/>
    </xf>
    <xf numFmtId="0" fontId="12" fillId="0" borderId="10" xfId="0" applyFont="1" applyFill="1" applyBorder="1" applyAlignment="1">
      <alignment vertical="top" wrapText="1"/>
    </xf>
    <xf numFmtId="0" fontId="2" fillId="0" borderId="18"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justify" wrapText="1"/>
    </xf>
    <xf numFmtId="0" fontId="6"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xf>
    <xf numFmtId="1" fontId="2" fillId="32" borderId="10" xfId="0" applyNumberFormat="1" applyFont="1" applyFill="1" applyBorder="1" applyAlignment="1">
      <alignment/>
    </xf>
    <xf numFmtId="200" fontId="2" fillId="32" borderId="10" xfId="0" applyNumberFormat="1" applyFont="1" applyFill="1" applyBorder="1" applyAlignment="1">
      <alignment/>
    </xf>
    <xf numFmtId="0" fontId="0" fillId="0" borderId="13" xfId="0" applyFill="1" applyBorder="1" applyAlignment="1">
      <alignment wrapText="1"/>
    </xf>
    <xf numFmtId="0" fontId="0" fillId="0" borderId="12" xfId="0" applyFill="1" applyBorder="1" applyAlignment="1">
      <alignment wrapText="1"/>
    </xf>
    <xf numFmtId="0" fontId="2" fillId="32" borderId="11" xfId="0" applyFont="1" applyFill="1" applyBorder="1" applyAlignment="1">
      <alignment wrapText="1"/>
    </xf>
    <xf numFmtId="0" fontId="2" fillId="32" borderId="18" xfId="0" applyFont="1" applyFill="1" applyBorder="1" applyAlignment="1">
      <alignment horizontal="left" vertical="top" wrapText="1"/>
    </xf>
    <xf numFmtId="0" fontId="12" fillId="32" borderId="10" xfId="0" applyFont="1" applyFill="1" applyBorder="1" applyAlignment="1">
      <alignment vertical="top" wrapText="1"/>
    </xf>
    <xf numFmtId="0" fontId="6" fillId="32" borderId="10" xfId="0" applyFont="1" applyFill="1" applyBorder="1" applyAlignment="1">
      <alignment vertical="top" wrapText="1"/>
    </xf>
    <xf numFmtId="0" fontId="0" fillId="0" borderId="11" xfId="0" applyBorder="1" applyAlignment="1">
      <alignment wrapText="1"/>
    </xf>
    <xf numFmtId="0" fontId="2" fillId="32" borderId="11" xfId="0" applyFont="1" applyFill="1" applyBorder="1" applyAlignment="1">
      <alignment horizontal="left" vertical="top" wrapText="1"/>
    </xf>
    <xf numFmtId="0" fontId="2" fillId="0" borderId="0" xfId="0" applyFont="1" applyAlignment="1">
      <alignment/>
    </xf>
    <xf numFmtId="0" fontId="2" fillId="32" borderId="11" xfId="0" applyFont="1" applyFill="1" applyBorder="1" applyAlignment="1">
      <alignment horizontal="justify" vertical="top" wrapText="1"/>
    </xf>
    <xf numFmtId="2" fontId="2" fillId="32" borderId="11" xfId="0" applyNumberFormat="1" applyFont="1" applyFill="1" applyBorder="1" applyAlignment="1">
      <alignment horizontal="center" vertical="top" wrapText="1"/>
    </xf>
    <xf numFmtId="2" fontId="2" fillId="32" borderId="11" xfId="0" applyNumberFormat="1" applyFont="1" applyFill="1" applyBorder="1" applyAlignment="1">
      <alignment horizontal="justify" vertical="top" wrapText="1"/>
    </xf>
    <xf numFmtId="0" fontId="10"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0"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justify" vertical="top" wrapText="1"/>
    </xf>
    <xf numFmtId="0" fontId="6" fillId="0" borderId="10" xfId="0" applyFont="1" applyFill="1" applyBorder="1" applyAlignment="1">
      <alignment wrapText="1"/>
    </xf>
    <xf numFmtId="49" fontId="1" fillId="32"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xf>
    <xf numFmtId="0" fontId="2" fillId="32" borderId="19" xfId="0" applyFont="1" applyFill="1" applyBorder="1" applyAlignment="1">
      <alignment wrapText="1"/>
    </xf>
    <xf numFmtId="0" fontId="0" fillId="0" borderId="10" xfId="0" applyBorder="1" applyAlignment="1">
      <alignment horizontal="center" vertical="center"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0" fillId="0" borderId="19" xfId="0" applyFill="1" applyBorder="1" applyAlignment="1">
      <alignment wrapText="1"/>
    </xf>
    <xf numFmtId="0" fontId="2" fillId="32" borderId="18" xfId="0" applyFont="1" applyFill="1" applyBorder="1" applyAlignment="1">
      <alignment vertical="top" wrapText="1"/>
    </xf>
    <xf numFmtId="0" fontId="12" fillId="0" borderId="13" xfId="0" applyFont="1" applyFill="1" applyBorder="1" applyAlignment="1">
      <alignment vertical="top" wrapText="1"/>
    </xf>
    <xf numFmtId="0" fontId="0" fillId="0" borderId="16" xfId="0" applyFill="1" applyBorder="1" applyAlignment="1">
      <alignment wrapText="1"/>
    </xf>
    <xf numFmtId="0" fontId="1" fillId="32" borderId="13" xfId="0" applyFont="1" applyFill="1" applyBorder="1" applyAlignment="1">
      <alignment horizontal="center" vertical="top" wrapText="1"/>
    </xf>
    <xf numFmtId="0" fontId="2" fillId="32" borderId="20" xfId="0" applyFont="1" applyFill="1" applyBorder="1" applyAlignment="1">
      <alignment horizontal="left" vertical="top" wrapText="1"/>
    </xf>
    <xf numFmtId="0" fontId="2" fillId="0" borderId="10" xfId="0" applyFont="1" applyBorder="1" applyAlignment="1">
      <alignment/>
    </xf>
    <xf numFmtId="0" fontId="2" fillId="0" borderId="11" xfId="0" applyFont="1" applyFill="1" applyBorder="1" applyAlignment="1">
      <alignment vertical="top" wrapText="1"/>
    </xf>
    <xf numFmtId="0" fontId="0" fillId="0" borderId="21" xfId="0" applyFill="1" applyBorder="1" applyAlignment="1">
      <alignment wrapText="1"/>
    </xf>
    <xf numFmtId="209" fontId="2" fillId="32" borderId="10" xfId="0" applyNumberFormat="1" applyFont="1" applyFill="1" applyBorder="1" applyAlignment="1">
      <alignment horizontal="center" vertical="top" wrapText="1"/>
    </xf>
    <xf numFmtId="0" fontId="1" fillId="0" borderId="11" xfId="0" applyFont="1" applyFill="1" applyBorder="1" applyAlignment="1">
      <alignment vertical="center" wrapText="1"/>
    </xf>
    <xf numFmtId="0" fontId="2" fillId="0" borderId="12" xfId="0" applyFont="1" applyFill="1" applyBorder="1" applyAlignment="1">
      <alignment/>
    </xf>
    <xf numFmtId="49" fontId="2" fillId="32" borderId="11"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0" fontId="12" fillId="0" borderId="18" xfId="0" applyFont="1" applyFill="1" applyBorder="1" applyAlignment="1">
      <alignment vertical="top" wrapText="1"/>
    </xf>
    <xf numFmtId="0" fontId="2" fillId="0" borderId="22" xfId="0" applyFont="1" applyFill="1" applyBorder="1" applyAlignment="1">
      <alignment vertical="top" wrapText="1"/>
    </xf>
    <xf numFmtId="0" fontId="12" fillId="0" borderId="11" xfId="0" applyFont="1" applyFill="1" applyBorder="1" applyAlignment="1">
      <alignment vertical="top" wrapText="1"/>
    </xf>
    <xf numFmtId="0" fontId="2" fillId="32" borderId="20" xfId="0" applyFont="1" applyFill="1" applyBorder="1" applyAlignment="1">
      <alignment vertical="top" wrapText="1"/>
    </xf>
    <xf numFmtId="0" fontId="2" fillId="0" borderId="13" xfId="0" applyFont="1" applyFill="1" applyBorder="1" applyAlignment="1">
      <alignment wrapText="1"/>
    </xf>
    <xf numFmtId="0" fontId="2" fillId="32" borderId="14" xfId="0" applyFont="1" applyFill="1" applyBorder="1" applyAlignment="1">
      <alignment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32" borderId="13" xfId="0" applyFont="1" applyFill="1" applyBorder="1" applyAlignment="1">
      <alignment horizontal="justify"/>
    </xf>
    <xf numFmtId="0" fontId="1" fillId="32" borderId="11" xfId="0" applyFont="1" applyFill="1" applyBorder="1" applyAlignment="1">
      <alignment horizontal="justify"/>
    </xf>
    <xf numFmtId="0" fontId="1" fillId="32" borderId="12" xfId="0" applyFont="1" applyFill="1" applyBorder="1" applyAlignment="1">
      <alignment horizontal="justify"/>
    </xf>
    <xf numFmtId="200" fontId="2" fillId="32" borderId="10" xfId="0" applyNumberFormat="1" applyFont="1" applyFill="1" applyBorder="1" applyAlignment="1">
      <alignment horizontal="center" vertical="top" wrapText="1"/>
    </xf>
    <xf numFmtId="200" fontId="2" fillId="0" borderId="10" xfId="0" applyNumberFormat="1" applyFont="1" applyFill="1" applyBorder="1" applyAlignment="1">
      <alignment horizontal="center" vertical="top" wrapText="1"/>
    </xf>
    <xf numFmtId="197" fontId="2" fillId="32" borderId="11" xfId="60" applyFont="1" applyFill="1" applyBorder="1" applyAlignment="1">
      <alignment horizontal="center" vertical="top" wrapText="1"/>
    </xf>
    <xf numFmtId="0" fontId="2" fillId="0" borderId="11" xfId="0" applyFont="1" applyBorder="1" applyAlignment="1">
      <alignment/>
    </xf>
    <xf numFmtId="2" fontId="2" fillId="0" borderId="10" xfId="0" applyNumberFormat="1" applyFont="1" applyBorder="1" applyAlignment="1">
      <alignment/>
    </xf>
    <xf numFmtId="2" fontId="2" fillId="34" borderId="14" xfId="0" applyNumberFormat="1" applyFont="1" applyFill="1" applyBorder="1" applyAlignment="1">
      <alignment horizontal="center" vertical="center" wrapText="1"/>
    </xf>
    <xf numFmtId="197" fontId="2" fillId="0" borderId="10" xfId="60" applyFont="1" applyFill="1" applyBorder="1" applyAlignment="1">
      <alignment wrapText="1"/>
    </xf>
    <xf numFmtId="197" fontId="2" fillId="0" borderId="11" xfId="60" applyFont="1" applyFill="1" applyBorder="1" applyAlignment="1">
      <alignment wrapText="1"/>
    </xf>
    <xf numFmtId="197" fontId="2" fillId="32" borderId="10" xfId="60" applyFont="1" applyFill="1" applyBorder="1" applyAlignment="1">
      <alignment wrapText="1"/>
    </xf>
    <xf numFmtId="197" fontId="2" fillId="34" borderId="10" xfId="60" applyFont="1" applyFill="1" applyBorder="1" applyAlignment="1">
      <alignment wrapText="1"/>
    </xf>
    <xf numFmtId="197" fontId="2" fillId="34" borderId="14" xfId="60" applyFont="1" applyFill="1" applyBorder="1" applyAlignment="1">
      <alignment wrapText="1"/>
    </xf>
    <xf numFmtId="197" fontId="2" fillId="34" borderId="13" xfId="60" applyFont="1" applyFill="1" applyBorder="1" applyAlignment="1">
      <alignment wrapText="1"/>
    </xf>
    <xf numFmtId="197" fontId="2" fillId="34" borderId="18" xfId="60" applyFont="1" applyFill="1" applyBorder="1" applyAlignment="1">
      <alignment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vertical="top" wrapText="1"/>
    </xf>
    <xf numFmtId="0" fontId="1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1" fillId="34" borderId="11" xfId="0" applyFont="1" applyFill="1" applyBorder="1" applyAlignment="1">
      <alignment horizontal="justify" vertical="top" wrapText="1"/>
    </xf>
    <xf numFmtId="2" fontId="2" fillId="32" borderId="10" xfId="0" applyNumberFormat="1" applyFont="1" applyFill="1" applyBorder="1" applyAlignment="1">
      <alignment horizontal="center" vertical="center"/>
    </xf>
    <xf numFmtId="0" fontId="10" fillId="34" borderId="10" xfId="0" applyFont="1" applyFill="1" applyBorder="1" applyAlignment="1">
      <alignment horizontal="justify" vertical="top" wrapText="1"/>
    </xf>
    <xf numFmtId="0" fontId="1" fillId="32" borderId="0" xfId="0" applyFont="1" applyFill="1" applyBorder="1" applyAlignment="1">
      <alignment vertical="center" wrapText="1"/>
    </xf>
    <xf numFmtId="0" fontId="0" fillId="0" borderId="14" xfId="0" applyFont="1" applyBorder="1" applyAlignment="1">
      <alignment wrapText="1"/>
    </xf>
    <xf numFmtId="0" fontId="6" fillId="32" borderId="18" xfId="0" applyFont="1" applyFill="1" applyBorder="1" applyAlignment="1">
      <alignment vertical="top" wrapText="1"/>
    </xf>
    <xf numFmtId="2" fontId="2" fillId="34" borderId="10" xfId="0" applyNumberFormat="1" applyFont="1" applyFill="1" applyBorder="1" applyAlignment="1">
      <alignment wrapText="1"/>
    </xf>
    <xf numFmtId="49" fontId="2" fillId="32" borderId="23"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12" xfId="0" applyNumberFormat="1" applyFont="1" applyFill="1" applyBorder="1" applyAlignment="1">
      <alignment wrapText="1"/>
    </xf>
    <xf numFmtId="0" fontId="2" fillId="32" borderId="12" xfId="0" applyFont="1" applyFill="1" applyBorder="1" applyAlignment="1">
      <alignment horizontal="left" wrapText="1"/>
    </xf>
    <xf numFmtId="0" fontId="2" fillId="32" borderId="16" xfId="0" applyFont="1" applyFill="1" applyBorder="1" applyAlignment="1">
      <alignment wrapText="1"/>
    </xf>
    <xf numFmtId="0" fontId="2" fillId="32" borderId="13" xfId="0" applyFont="1" applyFill="1" applyBorder="1" applyAlignment="1">
      <alignment horizontal="left" vertical="top" wrapText="1"/>
    </xf>
    <xf numFmtId="0" fontId="14" fillId="0" borderId="11" xfId="0" applyFont="1" applyFill="1" applyBorder="1" applyAlignment="1">
      <alignment vertical="top" wrapText="1"/>
    </xf>
    <xf numFmtId="0" fontId="2" fillId="0" borderId="0" xfId="0" applyFont="1" applyFill="1" applyBorder="1" applyAlignment="1">
      <alignment wrapText="1"/>
    </xf>
    <xf numFmtId="2" fontId="2"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197" fontId="2" fillId="0" borderId="15" xfId="60" applyFont="1" applyFill="1" applyBorder="1" applyAlignment="1">
      <alignment wrapText="1"/>
    </xf>
    <xf numFmtId="197" fontId="2" fillId="0" borderId="17" xfId="60" applyFont="1" applyFill="1" applyBorder="1" applyAlignment="1">
      <alignment wrapText="1"/>
    </xf>
    <xf numFmtId="197" fontId="2" fillId="0" borderId="13" xfId="60" applyFont="1" applyFill="1" applyBorder="1" applyAlignment="1">
      <alignment wrapText="1"/>
    </xf>
    <xf numFmtId="2" fontId="2" fillId="0" borderId="13" xfId="0" applyNumberFormat="1"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Alignment="1">
      <alignment wrapText="1"/>
    </xf>
    <xf numFmtId="0" fontId="1" fillId="34" borderId="10" xfId="0" applyFont="1" applyFill="1" applyBorder="1" applyAlignment="1">
      <alignment horizontal="center" wrapText="1"/>
    </xf>
    <xf numFmtId="197" fontId="2" fillId="34" borderId="11" xfId="60" applyFont="1" applyFill="1" applyBorder="1" applyAlignment="1">
      <alignment wrapText="1"/>
    </xf>
    <xf numFmtId="2" fontId="2" fillId="34" borderId="10" xfId="0" applyNumberFormat="1" applyFont="1" applyFill="1" applyBorder="1" applyAlignment="1">
      <alignment horizontal="center" wrapText="1"/>
    </xf>
    <xf numFmtId="2" fontId="2" fillId="34" borderId="12" xfId="0" applyNumberFormat="1" applyFont="1" applyFill="1" applyBorder="1" applyAlignment="1">
      <alignment wrapText="1"/>
    </xf>
    <xf numFmtId="2" fontId="2" fillId="34" borderId="0" xfId="0" applyNumberFormat="1" applyFont="1" applyFill="1" applyBorder="1" applyAlignment="1">
      <alignment wrapText="1"/>
    </xf>
    <xf numFmtId="0" fontId="2" fillId="34" borderId="0" xfId="0" applyFont="1" applyFill="1" applyBorder="1" applyAlignment="1">
      <alignment wrapText="1"/>
    </xf>
    <xf numFmtId="0" fontId="2" fillId="34" borderId="0" xfId="0" applyFont="1" applyFill="1" applyAlignment="1">
      <alignment wrapText="1"/>
    </xf>
    <xf numFmtId="0" fontId="1" fillId="32" borderId="10" xfId="0" applyFont="1" applyFill="1" applyBorder="1" applyAlignment="1">
      <alignment horizontal="left" vertical="top" wrapText="1"/>
    </xf>
    <xf numFmtId="0" fontId="2" fillId="34" borderId="0" xfId="0" applyFont="1" applyFill="1" applyAlignment="1">
      <alignment wrapText="1"/>
    </xf>
    <xf numFmtId="2" fontId="2" fillId="32" borderId="10" xfId="0" applyNumberFormat="1" applyFont="1" applyFill="1" applyBorder="1" applyAlignment="1">
      <alignment horizontal="center"/>
    </xf>
    <xf numFmtId="0" fontId="2" fillId="0" borderId="11" xfId="0" applyFont="1" applyBorder="1" applyAlignment="1">
      <alignment horizontal="center"/>
    </xf>
    <xf numFmtId="2" fontId="2" fillId="0" borderId="10" xfId="0" applyNumberFormat="1" applyFont="1" applyBorder="1" applyAlignment="1">
      <alignment horizontal="center"/>
    </xf>
    <xf numFmtId="0" fontId="2" fillId="0" borderId="10" xfId="0" applyFont="1" applyBorder="1" applyAlignment="1">
      <alignment horizontal="center"/>
    </xf>
    <xf numFmtId="0" fontId="0" fillId="0" borderId="0" xfId="0" applyFill="1" applyBorder="1" applyAlignment="1">
      <alignment wrapText="1"/>
    </xf>
    <xf numFmtId="0" fontId="2" fillId="0" borderId="2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0" fontId="0" fillId="0" borderId="13" xfId="0" applyBorder="1" applyAlignment="1">
      <alignment vertical="top" wrapText="1"/>
    </xf>
    <xf numFmtId="197" fontId="2" fillId="0" borderId="11" xfId="60" applyFont="1" applyFill="1" applyBorder="1" applyAlignment="1">
      <alignment wrapText="1"/>
    </xf>
    <xf numFmtId="197" fontId="0" fillId="0" borderId="13" xfId="60" applyFont="1" applyBorder="1" applyAlignment="1">
      <alignment wrapText="1"/>
    </xf>
    <xf numFmtId="0" fontId="1" fillId="32" borderId="0" xfId="0" applyFont="1" applyFill="1" applyAlignment="1">
      <alignment horizontal="center" wrapText="1"/>
    </xf>
    <xf numFmtId="0" fontId="2" fillId="0" borderId="12" xfId="0" applyFont="1" applyFill="1" applyBorder="1" applyAlignment="1">
      <alignment vertical="top" wrapText="1"/>
    </xf>
    <xf numFmtId="0" fontId="2" fillId="34"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1" xfId="0" applyFont="1" applyFill="1" applyBorder="1" applyAlignment="1">
      <alignment vertical="top" wrapText="1"/>
    </xf>
    <xf numFmtId="0" fontId="1" fillId="32" borderId="13" xfId="0" applyFont="1" applyFill="1" applyBorder="1" applyAlignment="1">
      <alignment vertical="top" wrapText="1"/>
    </xf>
    <xf numFmtId="0" fontId="2" fillId="34" borderId="0" xfId="0" applyFont="1" applyFill="1" applyAlignment="1">
      <alignment wrapText="1"/>
    </xf>
    <xf numFmtId="0" fontId="0" fillId="0" borderId="0" xfId="0" applyAlignment="1">
      <alignment wrapText="1"/>
    </xf>
    <xf numFmtId="0" fontId="0" fillId="0" borderId="12" xfId="0" applyFill="1" applyBorder="1" applyAlignment="1">
      <alignment wrapText="1"/>
    </xf>
    <xf numFmtId="0" fontId="0" fillId="0" borderId="13" xfId="0" applyBorder="1" applyAlignment="1">
      <alignment wrapText="1"/>
    </xf>
    <xf numFmtId="0" fontId="2" fillId="0" borderId="10" xfId="0" applyFont="1" applyFill="1" applyBorder="1" applyAlignment="1">
      <alignment vertical="top" wrapText="1"/>
    </xf>
    <xf numFmtId="0" fontId="2" fillId="0" borderId="11" xfId="0" applyFont="1" applyFill="1" applyBorder="1" applyAlignment="1">
      <alignment wrapText="1"/>
    </xf>
    <xf numFmtId="0" fontId="2" fillId="0" borderId="11" xfId="0" applyFont="1" applyFill="1" applyBorder="1" applyAlignment="1">
      <alignment vertical="center" wrapText="1"/>
    </xf>
    <xf numFmtId="0" fontId="0" fillId="0" borderId="13" xfId="0" applyBorder="1" applyAlignment="1">
      <alignment vertical="center" wrapText="1"/>
    </xf>
    <xf numFmtId="2" fontId="2" fillId="34" borderId="11" xfId="0" applyNumberFormat="1" applyFont="1" applyFill="1" applyBorder="1" applyAlignment="1">
      <alignment horizontal="center" wrapText="1"/>
    </xf>
    <xf numFmtId="0" fontId="0" fillId="0" borderId="13" xfId="0" applyBorder="1" applyAlignment="1">
      <alignment horizontal="center" wrapText="1"/>
    </xf>
    <xf numFmtId="0" fontId="6" fillId="34" borderId="11" xfId="0" applyFont="1" applyFill="1" applyBorder="1" applyAlignment="1">
      <alignment vertical="top" wrapText="1"/>
    </xf>
    <xf numFmtId="0" fontId="0" fillId="34" borderId="13" xfId="0" applyFill="1" applyBorder="1" applyAlignment="1">
      <alignment vertical="top" wrapText="1"/>
    </xf>
    <xf numFmtId="0" fontId="1" fillId="32" borderId="10" xfId="0" applyFont="1" applyFill="1" applyBorder="1" applyAlignment="1">
      <alignment horizontal="center" vertical="top" wrapText="1"/>
    </xf>
    <xf numFmtId="0" fontId="1" fillId="32" borderId="14"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1" xfId="0" applyFont="1" applyFill="1" applyBorder="1" applyAlignment="1">
      <alignment wrapText="1"/>
    </xf>
    <xf numFmtId="0" fontId="1" fillId="32" borderId="13" xfId="0" applyFont="1" applyFill="1" applyBorder="1" applyAlignment="1">
      <alignment wrapText="1"/>
    </xf>
    <xf numFmtId="197" fontId="0" fillId="0" borderId="13" xfId="60" applyFont="1" applyFill="1" applyBorder="1" applyAlignment="1">
      <alignment wrapText="1"/>
    </xf>
    <xf numFmtId="197" fontId="2" fillId="34" borderId="11" xfId="60" applyFont="1" applyFill="1" applyBorder="1" applyAlignment="1">
      <alignment wrapText="1"/>
    </xf>
    <xf numFmtId="197" fontId="0" fillId="34" borderId="13" xfId="60" applyFont="1" applyFill="1" applyBorder="1" applyAlignment="1">
      <alignment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0" fillId="34" borderId="12" xfId="0" applyFill="1" applyBorder="1" applyAlignment="1">
      <alignment wrapText="1"/>
    </xf>
    <xf numFmtId="0" fontId="0" fillId="34" borderId="13" xfId="0" applyFill="1" applyBorder="1" applyAlignment="1">
      <alignment wrapText="1"/>
    </xf>
    <xf numFmtId="0" fontId="2" fillId="0" borderId="12" xfId="0" applyFont="1" applyFill="1" applyBorder="1" applyAlignment="1">
      <alignment wrapText="1"/>
    </xf>
    <xf numFmtId="0" fontId="2" fillId="32" borderId="11" xfId="0" applyFont="1" applyFill="1" applyBorder="1" applyAlignment="1">
      <alignment horizontal="center" wrapText="1"/>
    </xf>
    <xf numFmtId="0" fontId="2" fillId="0" borderId="18" xfId="0" applyFont="1" applyFill="1" applyBorder="1" applyAlignment="1">
      <alignment wrapText="1"/>
    </xf>
    <xf numFmtId="2" fontId="2" fillId="0" borderId="11" xfId="0" applyNumberFormat="1" applyFont="1" applyFill="1" applyBorder="1" applyAlignment="1">
      <alignment wrapText="1"/>
    </xf>
    <xf numFmtId="0" fontId="0" fillId="0" borderId="13" xfId="0" applyFill="1" applyBorder="1" applyAlignment="1">
      <alignment wrapText="1"/>
    </xf>
    <xf numFmtId="0" fontId="1" fillId="34" borderId="10" xfId="0" applyFont="1" applyFill="1" applyBorder="1" applyAlignment="1">
      <alignment horizontal="center" wrapText="1"/>
    </xf>
    <xf numFmtId="0" fontId="0" fillId="0" borderId="10" xfId="0" applyBorder="1" applyAlignment="1">
      <alignment horizontal="center" wrapText="1"/>
    </xf>
    <xf numFmtId="0" fontId="2" fillId="32" borderId="11" xfId="0" applyFont="1" applyFill="1" applyBorder="1" applyAlignment="1">
      <alignment horizontal="left" wrapText="1"/>
    </xf>
    <xf numFmtId="0" fontId="0" fillId="0" borderId="13" xfId="0" applyBorder="1" applyAlignment="1">
      <alignment horizontal="left" wrapText="1"/>
    </xf>
    <xf numFmtId="0" fontId="2" fillId="34" borderId="11" xfId="0" applyFont="1" applyFill="1" applyBorder="1" applyAlignment="1">
      <alignment vertical="top" wrapText="1"/>
    </xf>
    <xf numFmtId="2" fontId="2" fillId="34" borderId="11" xfId="0" applyNumberFormat="1" applyFont="1" applyFill="1" applyBorder="1" applyAlignment="1">
      <alignment wrapText="1"/>
    </xf>
    <xf numFmtId="0" fontId="2" fillId="32" borderId="14"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2" fontId="1"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0" fillId="0" borderId="10" xfId="0" applyBorder="1" applyAlignment="1">
      <alignment horizontal="left" vertical="top" wrapText="1"/>
    </xf>
    <xf numFmtId="0" fontId="1" fillId="32" borderId="16"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32" borderId="16" xfId="0" applyFont="1" applyFill="1" applyBorder="1" applyAlignment="1">
      <alignment wrapText="1"/>
    </xf>
    <xf numFmtId="0" fontId="1" fillId="32" borderId="17" xfId="0" applyFont="1" applyFill="1" applyBorder="1" applyAlignment="1">
      <alignment wrapText="1"/>
    </xf>
    <xf numFmtId="0" fontId="1" fillId="32" borderId="18" xfId="0" applyFont="1" applyFill="1" applyBorder="1" applyAlignment="1">
      <alignment wrapText="1"/>
    </xf>
    <xf numFmtId="2" fontId="2" fillId="0" borderId="11" xfId="0" applyNumberFormat="1" applyFont="1" applyFill="1" applyBorder="1" applyAlignment="1">
      <alignment horizontal="center" wrapText="1"/>
    </xf>
    <xf numFmtId="0" fontId="0" fillId="0" borderId="13" xfId="0" applyFill="1" applyBorder="1" applyAlignment="1">
      <alignment horizontal="center" wrapText="1"/>
    </xf>
    <xf numFmtId="0" fontId="0" fillId="34" borderId="13" xfId="0" applyFill="1" applyBorder="1" applyAlignment="1">
      <alignment horizont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12" xfId="0" applyBorder="1" applyAlignment="1">
      <alignment horizontal="center" vertical="center" wrapText="1"/>
    </xf>
    <xf numFmtId="0" fontId="2" fillId="32" borderId="11" xfId="0" applyFont="1" applyFill="1" applyBorder="1" applyAlignment="1">
      <alignment horizontal="center" vertical="top" wrapText="1"/>
    </xf>
    <xf numFmtId="0" fontId="2" fillId="32" borderId="12" xfId="0" applyFont="1" applyFill="1" applyBorder="1" applyAlignment="1">
      <alignment horizontal="center" vertical="top" wrapText="1"/>
    </xf>
    <xf numFmtId="0" fontId="2" fillId="32"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2" fontId="2" fillId="34"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2"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1" fillId="32" borderId="11" xfId="0" applyFont="1" applyFill="1" applyBorder="1" applyAlignment="1">
      <alignment vertical="center" wrapText="1"/>
    </xf>
    <xf numFmtId="0" fontId="0" fillId="0" borderId="12" xfId="0" applyBorder="1" applyAlignment="1">
      <alignment vertical="center"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0" xfId="0" applyFont="1" applyFill="1" applyBorder="1" applyAlignment="1">
      <alignment vertical="top" wrapText="1"/>
    </xf>
    <xf numFmtId="0" fontId="2" fillId="32" borderId="10" xfId="0" applyFont="1" applyFill="1" applyBorder="1" applyAlignment="1">
      <alignment vertical="top"/>
    </xf>
    <xf numFmtId="2" fontId="2" fillId="0" borderId="10" xfId="0" applyNumberFormat="1" applyFont="1" applyFill="1" applyBorder="1" applyAlignment="1">
      <alignment horizontal="center" wrapText="1"/>
    </xf>
    <xf numFmtId="2" fontId="2" fillId="0" borderId="10" xfId="0" applyNumberFormat="1" applyFont="1" applyFill="1" applyBorder="1" applyAlignment="1">
      <alignment wrapText="1"/>
    </xf>
    <xf numFmtId="0" fontId="1" fillId="0" borderId="11" xfId="0" applyFont="1" applyFill="1" applyBorder="1" applyAlignment="1">
      <alignment vertical="top" wrapText="1"/>
    </xf>
    <xf numFmtId="0" fontId="2" fillId="0" borderId="13" xfId="0" applyFont="1" applyFill="1" applyBorder="1" applyAlignment="1">
      <alignment vertical="top" wrapText="1"/>
    </xf>
    <xf numFmtId="0" fontId="1" fillId="32" borderId="0" xfId="0" applyFont="1" applyFill="1" applyAlignment="1">
      <alignment horizontal="center" vertical="top" wrapText="1"/>
    </xf>
    <xf numFmtId="0" fontId="2" fillId="32" borderId="0" xfId="0" applyFont="1" applyFill="1" applyAlignment="1">
      <alignment vertical="top"/>
    </xf>
    <xf numFmtId="2" fontId="2" fillId="0" borderId="10" xfId="0" applyNumberFormat="1" applyFont="1" applyFill="1" applyBorder="1" applyAlignment="1">
      <alignment horizontal="justify" wrapText="1"/>
    </xf>
    <xf numFmtId="0" fontId="2" fillId="32" borderId="14" xfId="0" applyFont="1" applyFill="1" applyBorder="1" applyAlignment="1">
      <alignment wrapText="1"/>
    </xf>
    <xf numFmtId="0" fontId="0" fillId="0" borderId="17" xfId="0" applyBorder="1" applyAlignment="1">
      <alignment/>
    </xf>
    <xf numFmtId="0" fontId="0" fillId="0" borderId="18" xfId="0" applyBorder="1" applyAlignment="1">
      <alignment/>
    </xf>
    <xf numFmtId="0" fontId="1" fillId="32" borderId="0" xfId="0" applyFont="1" applyFill="1" applyAlignment="1">
      <alignment horizontal="justify" vertical="top" wrapText="1"/>
    </xf>
    <xf numFmtId="0" fontId="0" fillId="0" borderId="0" xfId="0" applyAlignment="1">
      <alignment/>
    </xf>
    <xf numFmtId="0" fontId="1" fillId="0" borderId="10" xfId="0" applyFont="1" applyFill="1" applyBorder="1" applyAlignment="1">
      <alignment vertical="top" wrapText="1"/>
    </xf>
    <xf numFmtId="0" fontId="1" fillId="32" borderId="10" xfId="0" applyFont="1" applyFill="1" applyBorder="1" applyAlignment="1">
      <alignment horizontal="center" vertical="top"/>
    </xf>
    <xf numFmtId="0" fontId="2" fillId="32" borderId="10" xfId="0" applyFont="1" applyFill="1" applyBorder="1" applyAlignment="1">
      <alignment/>
    </xf>
    <xf numFmtId="0" fontId="2" fillId="32" borderId="0" xfId="0" applyFont="1" applyFill="1" applyBorder="1" applyAlignment="1">
      <alignment horizontal="center" vertical="center"/>
    </xf>
    <xf numFmtId="0" fontId="2" fillId="32" borderId="0" xfId="0" applyFont="1" applyFill="1" applyAlignment="1">
      <alignment/>
    </xf>
    <xf numFmtId="0" fontId="2" fillId="32"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xf>
    <xf numFmtId="0" fontId="1" fillId="32" borderId="10" xfId="0" applyFont="1" applyFill="1" applyBorder="1" applyAlignment="1">
      <alignment vertical="top" wrapText="1"/>
    </xf>
    <xf numFmtId="0" fontId="2" fillId="32" borderId="14" xfId="0" applyFont="1" applyFill="1" applyBorder="1" applyAlignment="1">
      <alignment horizontal="center"/>
    </xf>
    <xf numFmtId="0" fontId="2" fillId="32" borderId="17" xfId="0" applyFont="1" applyFill="1" applyBorder="1" applyAlignment="1">
      <alignment horizontal="center"/>
    </xf>
    <xf numFmtId="0" fontId="2" fillId="32" borderId="18" xfId="0" applyFont="1" applyFill="1" applyBorder="1" applyAlignment="1">
      <alignment horizontal="center"/>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0" xfId="0" applyFont="1" applyFill="1" applyAlignment="1">
      <alignment horizontal="justify" vertical="center" wrapText="1"/>
    </xf>
    <xf numFmtId="0" fontId="2" fillId="0" borderId="0" xfId="0" applyFont="1" applyAlignment="1">
      <alignment horizontal="justify" vertical="center"/>
    </xf>
    <xf numFmtId="0" fontId="1" fillId="32" borderId="0" xfId="0" applyFont="1" applyFill="1" applyAlignment="1">
      <alignment horizontal="left" vertical="center" wrapText="1"/>
    </xf>
    <xf numFmtId="0" fontId="2" fillId="32"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2;&#1080;%20&#1087;&#1088;&#1086;&#1075;&#1088;%20&#1079;&#1110;%20&#1079;&#1084;&#1110;&#1085;%20&#1092;&#1110;&#1085;&#1087;&#1110;&#1076;&#1090;&#1088;%20&#1045;&#1083;&#1077;&#1082;&#1090;&#1088;&#1086;&#1072;&#1074;&#1090;&#1086;&#1090;&#1088;&#1072;&#1085;&#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аток2"/>
      <sheetName val="Додаток3"/>
      <sheetName val="Додаток 4"/>
      <sheetName val="Додаток 1"/>
    </sheetNames>
    <sheetDataSet>
      <sheetData sheetId="0">
        <row r="40">
          <cell r="H40">
            <v>0</v>
          </cell>
          <cell r="J40">
            <v>613.3</v>
          </cell>
        </row>
        <row r="41">
          <cell r="H41">
            <v>0</v>
          </cell>
          <cell r="J41">
            <v>372.4</v>
          </cell>
        </row>
        <row r="42">
          <cell r="H42">
            <v>0</v>
          </cell>
          <cell r="J42">
            <v>70</v>
          </cell>
        </row>
        <row r="43">
          <cell r="H43">
            <v>0</v>
          </cell>
          <cell r="J43">
            <v>80</v>
          </cell>
        </row>
        <row r="45">
          <cell r="H45">
            <v>0</v>
          </cell>
          <cell r="I45">
            <v>510</v>
          </cell>
          <cell r="J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93" zoomScaleSheetLayoutView="93" zoomScalePageLayoutView="0" workbookViewId="0" topLeftCell="A1">
      <selection activeCell="G10" sqref="G10"/>
    </sheetView>
  </sheetViews>
  <sheetFormatPr defaultColWidth="9.28125" defaultRowHeight="12.75"/>
  <cols>
    <col min="1" max="1" width="4.7109375" style="12" customWidth="1"/>
    <col min="2" max="2" width="25.7109375" style="12" customWidth="1"/>
    <col min="3" max="3" width="32.8515625" style="12" customWidth="1"/>
    <col min="4" max="4" width="8.57421875" style="12" customWidth="1"/>
    <col min="5" max="5" width="12.00390625" style="12" customWidth="1"/>
    <col min="6" max="6" width="19.57421875" style="12" customWidth="1"/>
    <col min="7" max="7" width="12.28125" style="12" customWidth="1"/>
    <col min="8" max="8" width="12.28125" style="231" customWidth="1"/>
    <col min="9" max="9" width="12.28125" style="238" customWidth="1"/>
    <col min="10" max="10" width="12.7109375" style="12" customWidth="1"/>
    <col min="11" max="11" width="31.28125" style="12" customWidth="1"/>
    <col min="12" max="16384" width="9.28125" style="12" customWidth="1"/>
  </cols>
  <sheetData>
    <row r="1" spans="9:10" ht="15.75">
      <c r="I1" s="240"/>
      <c r="J1" s="12" t="s">
        <v>348</v>
      </c>
    </row>
    <row r="2" spans="9:11" ht="129" customHeight="1">
      <c r="I2" s="259" t="s">
        <v>374</v>
      </c>
      <c r="J2" s="260"/>
      <c r="K2" s="260"/>
    </row>
    <row r="3" spans="8:11" ht="10.5" customHeight="1">
      <c r="H3" s="254"/>
      <c r="I3" s="254"/>
      <c r="J3" s="254"/>
      <c r="K3" s="254"/>
    </row>
    <row r="4" spans="3:10" ht="15.75">
      <c r="C4" s="14"/>
      <c r="D4" s="252" t="s">
        <v>12</v>
      </c>
      <c r="E4" s="252"/>
      <c r="F4" s="252"/>
      <c r="G4" s="252"/>
      <c r="H4" s="252"/>
      <c r="I4" s="252"/>
      <c r="J4" s="252"/>
    </row>
    <row r="5" spans="3:11" ht="15.75">
      <c r="C5" s="252" t="s">
        <v>114</v>
      </c>
      <c r="D5" s="252"/>
      <c r="E5" s="252"/>
      <c r="F5" s="252"/>
      <c r="G5" s="252"/>
      <c r="H5" s="252"/>
      <c r="I5" s="252"/>
      <c r="J5" s="252"/>
      <c r="K5" s="252"/>
    </row>
    <row r="6" spans="1:11" ht="31.5">
      <c r="A6" s="275" t="s">
        <v>13</v>
      </c>
      <c r="B6" s="255" t="s">
        <v>14</v>
      </c>
      <c r="C6" s="255" t="s">
        <v>15</v>
      </c>
      <c r="D6" s="256" t="s">
        <v>16</v>
      </c>
      <c r="E6" s="257" t="s">
        <v>17</v>
      </c>
      <c r="F6" s="17" t="s">
        <v>98</v>
      </c>
      <c r="G6" s="271" t="s">
        <v>20</v>
      </c>
      <c r="H6" s="271"/>
      <c r="I6" s="271"/>
      <c r="J6" s="271"/>
      <c r="K6" s="256" t="s">
        <v>19</v>
      </c>
    </row>
    <row r="7" spans="1:11" ht="27.75" customHeight="1">
      <c r="A7" s="276"/>
      <c r="B7" s="256"/>
      <c r="C7" s="256"/>
      <c r="D7" s="256"/>
      <c r="E7" s="258"/>
      <c r="F7" s="17"/>
      <c r="G7" s="17" t="s">
        <v>18</v>
      </c>
      <c r="H7" s="225" t="s">
        <v>336</v>
      </c>
      <c r="I7" s="232" t="s">
        <v>119</v>
      </c>
      <c r="J7" s="18" t="s">
        <v>120</v>
      </c>
      <c r="K7" s="256"/>
    </row>
    <row r="8" spans="1:11" ht="16.5" customHeight="1">
      <c r="A8" s="272" t="s">
        <v>117</v>
      </c>
      <c r="B8" s="273"/>
      <c r="C8" s="273"/>
      <c r="D8" s="273"/>
      <c r="E8" s="273"/>
      <c r="F8" s="273"/>
      <c r="G8" s="273"/>
      <c r="H8" s="273"/>
      <c r="I8" s="273"/>
      <c r="J8" s="273"/>
      <c r="K8" s="274"/>
    </row>
    <row r="9" spans="1:11" ht="30">
      <c r="A9" s="248" t="s">
        <v>21</v>
      </c>
      <c r="B9" s="248" t="s">
        <v>22</v>
      </c>
      <c r="C9" s="264" t="s">
        <v>50</v>
      </c>
      <c r="D9" s="248" t="s">
        <v>127</v>
      </c>
      <c r="E9" s="265" t="s">
        <v>105</v>
      </c>
      <c r="F9" s="116" t="s">
        <v>274</v>
      </c>
      <c r="G9" s="188">
        <f>H9+I9+J9</f>
        <v>207480</v>
      </c>
      <c r="H9" s="188">
        <v>0</v>
      </c>
      <c r="I9" s="191">
        <v>0</v>
      </c>
      <c r="J9" s="188">
        <v>207480</v>
      </c>
      <c r="K9" s="248" t="s">
        <v>52</v>
      </c>
    </row>
    <row r="10" spans="1:11" ht="90">
      <c r="A10" s="253"/>
      <c r="B10" s="253"/>
      <c r="C10" s="262"/>
      <c r="D10" s="249"/>
      <c r="E10" s="266"/>
      <c r="F10" s="114" t="s">
        <v>245</v>
      </c>
      <c r="G10" s="189">
        <f>SUM(H10:J10)</f>
        <v>41496</v>
      </c>
      <c r="H10" s="189">
        <v>0</v>
      </c>
      <c r="I10" s="233">
        <v>0</v>
      </c>
      <c r="J10" s="189">
        <v>41496</v>
      </c>
      <c r="K10" s="253"/>
    </row>
    <row r="11" spans="1:11" ht="90">
      <c r="A11" s="253"/>
      <c r="B11" s="249"/>
      <c r="C11" s="151" t="s">
        <v>244</v>
      </c>
      <c r="D11" s="104" t="s">
        <v>129</v>
      </c>
      <c r="E11" s="115" t="s">
        <v>64</v>
      </c>
      <c r="F11" s="114" t="s">
        <v>245</v>
      </c>
      <c r="G11" s="189">
        <f>SUM(H11:J11)</f>
        <v>1679.8</v>
      </c>
      <c r="H11" s="189">
        <v>0</v>
      </c>
      <c r="I11" s="233">
        <v>1679.8</v>
      </c>
      <c r="J11" s="189">
        <v>0</v>
      </c>
      <c r="K11" s="249"/>
    </row>
    <row r="12" spans="1:11" ht="15.75">
      <c r="A12" s="261"/>
      <c r="B12" s="248" t="s">
        <v>121</v>
      </c>
      <c r="C12" s="248" t="s">
        <v>122</v>
      </c>
      <c r="D12" s="263" t="s">
        <v>345</v>
      </c>
      <c r="E12" s="263" t="s">
        <v>101</v>
      </c>
      <c r="F12" s="248" t="s">
        <v>68</v>
      </c>
      <c r="G12" s="250">
        <f>SUM(H12:J13)</f>
        <v>4374.8</v>
      </c>
      <c r="H12" s="250">
        <v>1721.3</v>
      </c>
      <c r="I12" s="278"/>
      <c r="J12" s="250">
        <v>2653.5</v>
      </c>
      <c r="K12" s="263" t="s">
        <v>147</v>
      </c>
    </row>
    <row r="13" spans="1:11" ht="62.25" customHeight="1">
      <c r="A13" s="175"/>
      <c r="B13" s="249"/>
      <c r="C13" s="262"/>
      <c r="D13" s="287"/>
      <c r="E13" s="263"/>
      <c r="F13" s="249"/>
      <c r="G13" s="251"/>
      <c r="H13" s="277"/>
      <c r="I13" s="279"/>
      <c r="J13" s="251"/>
      <c r="K13" s="263"/>
    </row>
    <row r="14" spans="1:11" ht="110.25">
      <c r="A14" s="157"/>
      <c r="B14" s="104" t="s">
        <v>123</v>
      </c>
      <c r="C14" s="117" t="s">
        <v>124</v>
      </c>
      <c r="D14" s="117" t="s">
        <v>127</v>
      </c>
      <c r="E14" s="104" t="s">
        <v>48</v>
      </c>
      <c r="F14" s="116" t="s">
        <v>112</v>
      </c>
      <c r="G14" s="188">
        <f aca="true" t="shared" si="0" ref="G14:G28">H14+I14+J14</f>
        <v>3700</v>
      </c>
      <c r="H14" s="188"/>
      <c r="I14" s="191"/>
      <c r="J14" s="188">
        <v>3700</v>
      </c>
      <c r="K14" s="104" t="s">
        <v>148</v>
      </c>
    </row>
    <row r="15" spans="1:11" ht="30">
      <c r="A15" s="162"/>
      <c r="B15" s="222"/>
      <c r="C15" s="248" t="s">
        <v>126</v>
      </c>
      <c r="D15" s="248" t="s">
        <v>127</v>
      </c>
      <c r="E15" s="248" t="s">
        <v>48</v>
      </c>
      <c r="F15" s="116" t="s">
        <v>274</v>
      </c>
      <c r="G15" s="188">
        <f>SUM(H15:J15)</f>
        <v>80438.4</v>
      </c>
      <c r="H15" s="226">
        <v>0</v>
      </c>
      <c r="I15" s="191"/>
      <c r="J15" s="188">
        <v>80438.4</v>
      </c>
      <c r="K15" s="248" t="s">
        <v>149</v>
      </c>
    </row>
    <row r="16" spans="1:11" ht="90">
      <c r="A16" s="154"/>
      <c r="B16" s="153"/>
      <c r="C16" s="249"/>
      <c r="D16" s="249"/>
      <c r="E16" s="249"/>
      <c r="F16" s="116" t="s">
        <v>245</v>
      </c>
      <c r="G16" s="188">
        <f>SUM(H16:J16)</f>
        <v>16087.7</v>
      </c>
      <c r="H16" s="226">
        <v>0</v>
      </c>
      <c r="I16" s="191"/>
      <c r="J16" s="188">
        <v>16087.7</v>
      </c>
      <c r="K16" s="253"/>
    </row>
    <row r="17" spans="1:11" ht="110.25">
      <c r="A17" s="154"/>
      <c r="B17" s="153"/>
      <c r="C17" s="117" t="s">
        <v>246</v>
      </c>
      <c r="D17" s="117" t="s">
        <v>125</v>
      </c>
      <c r="E17" s="104" t="s">
        <v>48</v>
      </c>
      <c r="F17" s="116" t="s">
        <v>112</v>
      </c>
      <c r="G17" s="188">
        <f>SUM(H17:J17)</f>
        <v>21000</v>
      </c>
      <c r="H17" s="188">
        <v>21000</v>
      </c>
      <c r="I17" s="191">
        <v>0</v>
      </c>
      <c r="J17" s="188">
        <v>0</v>
      </c>
      <c r="K17" s="249"/>
    </row>
    <row r="18" spans="1:11" ht="110.25">
      <c r="A18" s="154"/>
      <c r="B18" s="153"/>
      <c r="C18" s="117" t="s">
        <v>247</v>
      </c>
      <c r="D18" s="104" t="s">
        <v>127</v>
      </c>
      <c r="E18" s="104" t="s">
        <v>106</v>
      </c>
      <c r="F18" s="116" t="s">
        <v>112</v>
      </c>
      <c r="G18" s="188">
        <f>H18+I18+J18</f>
        <v>11200.8</v>
      </c>
      <c r="H18" s="188">
        <v>0</v>
      </c>
      <c r="I18" s="191">
        <v>0</v>
      </c>
      <c r="J18" s="188">
        <v>11200.8</v>
      </c>
      <c r="K18" s="104" t="s">
        <v>149</v>
      </c>
    </row>
    <row r="19" spans="1:11" ht="110.25">
      <c r="A19" s="154"/>
      <c r="B19" s="153"/>
      <c r="C19" s="174" t="s">
        <v>360</v>
      </c>
      <c r="D19" s="67" t="s">
        <v>127</v>
      </c>
      <c r="E19" s="127" t="s">
        <v>106</v>
      </c>
      <c r="F19" s="4" t="s">
        <v>112</v>
      </c>
      <c r="G19" s="190">
        <f>H19+I19+J19</f>
        <v>4740.5</v>
      </c>
      <c r="H19" s="188">
        <v>0</v>
      </c>
      <c r="I19" s="191"/>
      <c r="J19" s="190">
        <v>4740.5</v>
      </c>
      <c r="K19" s="127" t="s">
        <v>149</v>
      </c>
    </row>
    <row r="20" spans="1:11" ht="141.75">
      <c r="A20" s="245"/>
      <c r="B20" s="161" t="s">
        <v>221</v>
      </c>
      <c r="C20" s="246" t="s">
        <v>280</v>
      </c>
      <c r="D20" s="169" t="s">
        <v>127</v>
      </c>
      <c r="E20" s="161" t="s">
        <v>314</v>
      </c>
      <c r="F20" s="171" t="s">
        <v>274</v>
      </c>
      <c r="G20" s="191">
        <f t="shared" si="0"/>
        <v>8400</v>
      </c>
      <c r="H20" s="188">
        <v>0</v>
      </c>
      <c r="I20" s="191"/>
      <c r="J20" s="192">
        <v>8400</v>
      </c>
      <c r="K20" s="104" t="s">
        <v>219</v>
      </c>
    </row>
    <row r="21" spans="1:11" ht="30">
      <c r="A21" s="157"/>
      <c r="B21" s="247"/>
      <c r="C21" s="170"/>
      <c r="D21" s="170"/>
      <c r="E21" s="153"/>
      <c r="F21" s="171" t="s">
        <v>275</v>
      </c>
      <c r="G21" s="191">
        <f t="shared" si="0"/>
        <v>1680</v>
      </c>
      <c r="H21" s="227">
        <v>0</v>
      </c>
      <c r="I21" s="191"/>
      <c r="J21" s="191">
        <v>1680</v>
      </c>
      <c r="K21" s="104"/>
    </row>
    <row r="22" spans="1:11" ht="141.75">
      <c r="A22" s="154"/>
      <c r="B22" s="153"/>
      <c r="C22" s="172" t="s">
        <v>222</v>
      </c>
      <c r="D22" s="153" t="s">
        <v>127</v>
      </c>
      <c r="E22" s="153" t="s">
        <v>315</v>
      </c>
      <c r="F22" s="156" t="s">
        <v>108</v>
      </c>
      <c r="G22" s="193">
        <f>SUM(H22:J22)</f>
        <v>3783.2</v>
      </c>
      <c r="H22" s="228">
        <v>0</v>
      </c>
      <c r="I22" s="193"/>
      <c r="J22" s="193">
        <v>3783.2</v>
      </c>
      <c r="K22" s="153" t="s">
        <v>220</v>
      </c>
    </row>
    <row r="23" spans="1:11" ht="141.75">
      <c r="A23" s="154"/>
      <c r="B23" s="169" t="s">
        <v>128</v>
      </c>
      <c r="C23" s="169" t="s">
        <v>358</v>
      </c>
      <c r="D23" s="169" t="s">
        <v>127</v>
      </c>
      <c r="E23" s="161" t="s">
        <v>314</v>
      </c>
      <c r="F23" s="171" t="s">
        <v>274</v>
      </c>
      <c r="G23" s="191">
        <f t="shared" si="0"/>
        <v>8384.9</v>
      </c>
      <c r="H23" s="188">
        <v>0</v>
      </c>
      <c r="I23" s="191"/>
      <c r="J23" s="191">
        <v>8384.9</v>
      </c>
      <c r="K23" s="104" t="s">
        <v>149</v>
      </c>
    </row>
    <row r="24" spans="1:11" ht="30">
      <c r="A24" s="154"/>
      <c r="B24" s="170"/>
      <c r="C24" s="153"/>
      <c r="D24" s="153"/>
      <c r="E24" s="172"/>
      <c r="F24" s="173" t="s">
        <v>275</v>
      </c>
      <c r="G24" s="191">
        <f t="shared" si="0"/>
        <v>1677</v>
      </c>
      <c r="H24" s="188">
        <v>0</v>
      </c>
      <c r="I24" s="191"/>
      <c r="J24" s="191">
        <v>1677</v>
      </c>
      <c r="K24" s="104"/>
    </row>
    <row r="25" spans="1:11" ht="141.75">
      <c r="A25" s="154"/>
      <c r="B25" s="169"/>
      <c r="C25" s="161" t="s">
        <v>359</v>
      </c>
      <c r="D25" s="169" t="s">
        <v>127</v>
      </c>
      <c r="E25" s="169" t="s">
        <v>314</v>
      </c>
      <c r="F25" s="161" t="s">
        <v>274</v>
      </c>
      <c r="G25" s="194">
        <f t="shared" si="0"/>
        <v>25207.5</v>
      </c>
      <c r="H25" s="188">
        <v>0</v>
      </c>
      <c r="I25" s="191"/>
      <c r="J25" s="191">
        <v>25207.5</v>
      </c>
      <c r="K25" s="104" t="s">
        <v>149</v>
      </c>
    </row>
    <row r="26" spans="1:11" ht="30">
      <c r="A26" s="126"/>
      <c r="B26" s="152"/>
      <c r="C26" s="152"/>
      <c r="D26" s="152"/>
      <c r="E26" s="152"/>
      <c r="F26" s="116" t="s">
        <v>275</v>
      </c>
      <c r="G26" s="194">
        <f t="shared" si="0"/>
        <v>5041.5</v>
      </c>
      <c r="H26" s="188">
        <v>0</v>
      </c>
      <c r="I26" s="191"/>
      <c r="J26" s="191">
        <v>5041.5</v>
      </c>
      <c r="K26" s="104"/>
    </row>
    <row r="27" spans="1:11" ht="141.75">
      <c r="A27" s="126"/>
      <c r="B27" s="152"/>
      <c r="C27" s="152" t="s">
        <v>357</v>
      </c>
      <c r="D27" s="152" t="s">
        <v>129</v>
      </c>
      <c r="E27" s="169" t="s">
        <v>314</v>
      </c>
      <c r="F27" s="156" t="s">
        <v>340</v>
      </c>
      <c r="G27" s="194">
        <f>H27+I27+J27</f>
        <v>8031.4</v>
      </c>
      <c r="H27" s="188"/>
      <c r="I27" s="191">
        <v>8031.4</v>
      </c>
      <c r="J27" s="191"/>
      <c r="K27" s="104" t="s">
        <v>149</v>
      </c>
    </row>
    <row r="28" spans="1:11" ht="141.75">
      <c r="A28" s="125"/>
      <c r="B28" s="104" t="s">
        <v>217</v>
      </c>
      <c r="C28" s="4" t="s">
        <v>130</v>
      </c>
      <c r="D28" s="19" t="s">
        <v>129</v>
      </c>
      <c r="E28" s="115" t="s">
        <v>314</v>
      </c>
      <c r="F28" s="19" t="s">
        <v>68</v>
      </c>
      <c r="G28" s="190">
        <f t="shared" si="0"/>
        <v>103.4</v>
      </c>
      <c r="H28" s="188">
        <v>0</v>
      </c>
      <c r="I28" s="191">
        <v>103.4</v>
      </c>
      <c r="J28" s="190">
        <v>0</v>
      </c>
      <c r="K28" s="19" t="s">
        <v>149</v>
      </c>
    </row>
    <row r="29" spans="1:11" ht="15.75">
      <c r="A29" s="280" t="s">
        <v>131</v>
      </c>
      <c r="B29" s="281"/>
      <c r="C29" s="281"/>
      <c r="D29" s="281"/>
      <c r="E29" s="281"/>
      <c r="F29" s="281"/>
      <c r="G29" s="281"/>
      <c r="H29" s="281"/>
      <c r="I29" s="281"/>
      <c r="J29" s="281"/>
      <c r="K29" s="282"/>
    </row>
    <row r="30" spans="1:11" ht="110.25">
      <c r="A30" s="264" t="s">
        <v>23</v>
      </c>
      <c r="B30" s="104" t="s">
        <v>132</v>
      </c>
      <c r="C30" s="118" t="s">
        <v>133</v>
      </c>
      <c r="D30" s="104" t="s">
        <v>345</v>
      </c>
      <c r="E30" s="104" t="s">
        <v>101</v>
      </c>
      <c r="F30" s="104" t="s">
        <v>68</v>
      </c>
      <c r="G30" s="90">
        <f>H30+I30+J30</f>
        <v>25946</v>
      </c>
      <c r="H30" s="90">
        <v>9960</v>
      </c>
      <c r="I30" s="213"/>
      <c r="J30" s="90">
        <v>15986</v>
      </c>
      <c r="K30" s="119" t="s">
        <v>150</v>
      </c>
    </row>
    <row r="31" spans="1:11" ht="110.25">
      <c r="A31" s="285"/>
      <c r="B31" s="104" t="s">
        <v>70</v>
      </c>
      <c r="C31" s="120" t="s">
        <v>134</v>
      </c>
      <c r="D31" s="104" t="s">
        <v>345</v>
      </c>
      <c r="E31" s="104" t="s">
        <v>49</v>
      </c>
      <c r="F31" s="104" t="s">
        <v>69</v>
      </c>
      <c r="G31" s="90">
        <f>H31+I31+J31</f>
        <v>2969</v>
      </c>
      <c r="H31" s="90">
        <v>940</v>
      </c>
      <c r="I31" s="213"/>
      <c r="J31" s="90">
        <v>2029</v>
      </c>
      <c r="K31" s="104" t="s">
        <v>151</v>
      </c>
    </row>
    <row r="32" spans="1:11" ht="15.75">
      <c r="A32" s="303" t="s">
        <v>135</v>
      </c>
      <c r="B32" s="304"/>
      <c r="C32" s="304"/>
      <c r="D32" s="304"/>
      <c r="E32" s="304"/>
      <c r="F32" s="304"/>
      <c r="G32" s="304"/>
      <c r="H32" s="304"/>
      <c r="I32" s="304"/>
      <c r="J32" s="304"/>
      <c r="K32" s="305"/>
    </row>
    <row r="33" spans="1:11" ht="189">
      <c r="A33" s="127" t="s">
        <v>71</v>
      </c>
      <c r="B33" s="159" t="s">
        <v>254</v>
      </c>
      <c r="C33" s="128" t="s">
        <v>253</v>
      </c>
      <c r="D33" s="57" t="s">
        <v>118</v>
      </c>
      <c r="E33" s="57" t="s">
        <v>64</v>
      </c>
      <c r="F33" s="57" t="s">
        <v>107</v>
      </c>
      <c r="G33" s="68">
        <f>SUM(H33:J33)</f>
        <v>278983.39</v>
      </c>
      <c r="H33" s="224">
        <v>40419.99</v>
      </c>
      <c r="I33" s="234">
        <v>117275.7</v>
      </c>
      <c r="J33" s="68">
        <v>121287.7</v>
      </c>
      <c r="K33" s="71" t="s">
        <v>256</v>
      </c>
    </row>
    <row r="34" spans="1:11" ht="141.75">
      <c r="A34" s="148"/>
      <c r="B34" s="158"/>
      <c r="C34" s="128" t="s">
        <v>255</v>
      </c>
      <c r="D34" s="57" t="s">
        <v>118</v>
      </c>
      <c r="E34" s="57" t="s">
        <v>64</v>
      </c>
      <c r="F34" s="57" t="s">
        <v>107</v>
      </c>
      <c r="G34" s="68">
        <f>SUM(H34:J34)</f>
        <v>95261.4</v>
      </c>
      <c r="H34" s="224">
        <v>19833.2</v>
      </c>
      <c r="I34" s="234">
        <v>36414.5</v>
      </c>
      <c r="J34" s="68">
        <v>39013.7</v>
      </c>
      <c r="K34" s="71" t="s">
        <v>256</v>
      </c>
    </row>
    <row r="35" spans="1:11" ht="15.75">
      <c r="A35" s="19"/>
      <c r="B35" s="301" t="s">
        <v>136</v>
      </c>
      <c r="C35" s="292" t="s">
        <v>223</v>
      </c>
      <c r="D35" s="286" t="s">
        <v>127</v>
      </c>
      <c r="E35" s="286" t="s">
        <v>64</v>
      </c>
      <c r="F35" s="292" t="s">
        <v>112</v>
      </c>
      <c r="G35" s="267">
        <f>J35</f>
        <v>1481</v>
      </c>
      <c r="H35" s="312">
        <v>0</v>
      </c>
      <c r="I35" s="267">
        <v>0</v>
      </c>
      <c r="J35" s="267">
        <v>1481</v>
      </c>
      <c r="K35" s="292" t="s">
        <v>152</v>
      </c>
    </row>
    <row r="36" spans="1:11" ht="46.5" customHeight="1">
      <c r="A36" s="22"/>
      <c r="B36" s="302"/>
      <c r="C36" s="293"/>
      <c r="D36" s="268"/>
      <c r="E36" s="268"/>
      <c r="F36" s="293"/>
      <c r="G36" s="268"/>
      <c r="H36" s="313"/>
      <c r="I36" s="314"/>
      <c r="J36" s="268"/>
      <c r="K36" s="293"/>
    </row>
    <row r="37" spans="1:11" s="13" customFormat="1" ht="110.25">
      <c r="A37" s="176"/>
      <c r="B37" s="27" t="s">
        <v>323</v>
      </c>
      <c r="C37" s="155" t="s">
        <v>324</v>
      </c>
      <c r="D37" s="19" t="s">
        <v>129</v>
      </c>
      <c r="E37" s="19" t="s">
        <v>49</v>
      </c>
      <c r="F37" s="19" t="s">
        <v>68</v>
      </c>
      <c r="G37" s="20">
        <f>SUM(H37:J37)</f>
        <v>2700</v>
      </c>
      <c r="H37" s="90">
        <v>0</v>
      </c>
      <c r="I37" s="213">
        <v>2700</v>
      </c>
      <c r="J37" s="20">
        <v>0</v>
      </c>
      <c r="K37" s="71" t="s">
        <v>279</v>
      </c>
    </row>
    <row r="38" spans="1:11" s="13" customFormat="1" ht="112.5" customHeight="1">
      <c r="A38" s="19"/>
      <c r="B38" s="27"/>
      <c r="C38" s="4" t="s">
        <v>325</v>
      </c>
      <c r="D38" s="19" t="s">
        <v>129</v>
      </c>
      <c r="E38" s="19" t="s">
        <v>277</v>
      </c>
      <c r="F38" s="19" t="s">
        <v>68</v>
      </c>
      <c r="G38" s="20">
        <f>SUM(H38:J38)</f>
        <v>7112.7</v>
      </c>
      <c r="H38" s="90">
        <v>0</v>
      </c>
      <c r="I38" s="213">
        <v>7112.7</v>
      </c>
      <c r="J38" s="20">
        <v>0</v>
      </c>
      <c r="K38" s="71" t="s">
        <v>278</v>
      </c>
    </row>
    <row r="39" spans="1:11" s="13" customFormat="1" ht="331.5" customHeight="1">
      <c r="A39" s="24"/>
      <c r="B39" s="199" t="s">
        <v>338</v>
      </c>
      <c r="C39" s="161" t="s">
        <v>361</v>
      </c>
      <c r="D39" s="19" t="s">
        <v>346</v>
      </c>
      <c r="E39" s="206" t="s">
        <v>326</v>
      </c>
      <c r="F39" s="71" t="s">
        <v>107</v>
      </c>
      <c r="G39" s="20">
        <f>SUM(H39:J39)</f>
        <v>51165.009999999995</v>
      </c>
      <c r="H39" s="90">
        <f>Додаток3!D36</f>
        <v>31165.01</v>
      </c>
      <c r="I39" s="213">
        <v>20000</v>
      </c>
      <c r="J39" s="20"/>
      <c r="K39" s="71" t="s">
        <v>327</v>
      </c>
    </row>
    <row r="40" spans="1:11" ht="15.75">
      <c r="A40" s="290" t="s">
        <v>224</v>
      </c>
      <c r="B40" s="291"/>
      <c r="C40" s="291"/>
      <c r="D40" s="291"/>
      <c r="E40" s="291"/>
      <c r="F40" s="291"/>
      <c r="G40" s="291"/>
      <c r="H40" s="291"/>
      <c r="I40" s="291"/>
      <c r="J40" s="291"/>
      <c r="K40" s="291"/>
    </row>
    <row r="41" spans="1:11" ht="78.75">
      <c r="A41" s="148" t="s">
        <v>97</v>
      </c>
      <c r="B41" s="132" t="s">
        <v>139</v>
      </c>
      <c r="C41" s="27" t="s">
        <v>137</v>
      </c>
      <c r="D41" s="25" t="s">
        <v>127</v>
      </c>
      <c r="E41" s="25" t="s">
        <v>138</v>
      </c>
      <c r="F41" s="71" t="s">
        <v>112</v>
      </c>
      <c r="G41" s="68">
        <f>SUM(H41:J41)</f>
        <v>613.3</v>
      </c>
      <c r="H41" s="90">
        <v>0</v>
      </c>
      <c r="I41" s="205">
        <v>0</v>
      </c>
      <c r="J41" s="234">
        <v>613.3</v>
      </c>
      <c r="K41" s="71" t="s">
        <v>154</v>
      </c>
    </row>
    <row r="42" spans="1:11" ht="63">
      <c r="A42" s="220"/>
      <c r="B42" s="221"/>
      <c r="C42" s="128" t="s">
        <v>157</v>
      </c>
      <c r="D42" s="25" t="s">
        <v>127</v>
      </c>
      <c r="E42" s="25" t="s">
        <v>138</v>
      </c>
      <c r="F42" s="71" t="s">
        <v>339</v>
      </c>
      <c r="G42" s="68">
        <f>SUM(H42:J42)</f>
        <v>372.4</v>
      </c>
      <c r="H42" s="90">
        <v>0</v>
      </c>
      <c r="I42" s="205">
        <v>0</v>
      </c>
      <c r="J42" s="234">
        <v>372.4</v>
      </c>
      <c r="K42" s="71" t="s">
        <v>153</v>
      </c>
    </row>
    <row r="43" spans="1:11" ht="236.25">
      <c r="A43" s="22"/>
      <c r="B43" s="158"/>
      <c r="C43" s="22" t="s">
        <v>158</v>
      </c>
      <c r="D43" s="22" t="s">
        <v>127</v>
      </c>
      <c r="E43" s="22" t="s">
        <v>179</v>
      </c>
      <c r="F43" s="22" t="s">
        <v>107</v>
      </c>
      <c r="G43" s="217">
        <f>SUM(H43:J43)</f>
        <v>70</v>
      </c>
      <c r="H43" s="229">
        <v>0</v>
      </c>
      <c r="I43" s="235">
        <v>0</v>
      </c>
      <c r="J43" s="218">
        <v>70</v>
      </c>
      <c r="K43" s="219" t="s">
        <v>155</v>
      </c>
    </row>
    <row r="44" spans="1:11" ht="157.5">
      <c r="A44" s="24"/>
      <c r="B44" s="55" t="s">
        <v>225</v>
      </c>
      <c r="C44" s="19" t="s">
        <v>226</v>
      </c>
      <c r="D44" s="19" t="s">
        <v>127</v>
      </c>
      <c r="E44" s="19" t="s">
        <v>227</v>
      </c>
      <c r="F44" s="127" t="s">
        <v>107</v>
      </c>
      <c r="G44" s="20">
        <f>SUM(H44:J44)</f>
        <v>80</v>
      </c>
      <c r="H44" s="90">
        <v>0</v>
      </c>
      <c r="I44" s="213">
        <v>0</v>
      </c>
      <c r="J44" s="20">
        <v>80</v>
      </c>
      <c r="K44" s="71"/>
    </row>
    <row r="45" spans="1:11" ht="15.75">
      <c r="A45" s="309" t="s">
        <v>140</v>
      </c>
      <c r="B45" s="310"/>
      <c r="C45" s="310"/>
      <c r="D45" s="310"/>
      <c r="E45" s="310"/>
      <c r="F45" s="310"/>
      <c r="G45" s="310"/>
      <c r="H45" s="310"/>
      <c r="I45" s="310"/>
      <c r="J45" s="310"/>
      <c r="K45" s="311"/>
    </row>
    <row r="46" spans="1:11" ht="157.5">
      <c r="A46" s="67" t="s">
        <v>142</v>
      </c>
      <c r="B46" s="70" t="s">
        <v>143</v>
      </c>
      <c r="C46" s="27" t="s">
        <v>305</v>
      </c>
      <c r="D46" s="25" t="s">
        <v>129</v>
      </c>
      <c r="E46" s="71" t="s">
        <v>178</v>
      </c>
      <c r="F46" s="129" t="s">
        <v>107</v>
      </c>
      <c r="G46" s="20">
        <f>H46+I46+J46</f>
        <v>510</v>
      </c>
      <c r="H46" s="224">
        <v>0</v>
      </c>
      <c r="I46" s="234">
        <v>510</v>
      </c>
      <c r="J46" s="68">
        <v>0</v>
      </c>
      <c r="K46" s="71" t="s">
        <v>177</v>
      </c>
    </row>
    <row r="47" spans="1:11" ht="15.75">
      <c r="A47" s="306" t="s">
        <v>141</v>
      </c>
      <c r="B47" s="307"/>
      <c r="C47" s="307"/>
      <c r="D47" s="307"/>
      <c r="E47" s="307"/>
      <c r="F47" s="307"/>
      <c r="G47" s="307"/>
      <c r="H47" s="307"/>
      <c r="I47" s="307"/>
      <c r="J47" s="307"/>
      <c r="K47" s="308"/>
    </row>
    <row r="48" spans="1:11" ht="225">
      <c r="A48" s="211" t="s">
        <v>144</v>
      </c>
      <c r="B48" s="4" t="s">
        <v>272</v>
      </c>
      <c r="C48" s="212" t="s">
        <v>145</v>
      </c>
      <c r="D48" s="4" t="s">
        <v>276</v>
      </c>
      <c r="E48" s="129" t="s">
        <v>310</v>
      </c>
      <c r="F48" s="4" t="s">
        <v>107</v>
      </c>
      <c r="G48" s="213">
        <f>SUM(H48:J48)</f>
        <v>4708.96</v>
      </c>
      <c r="H48" s="90">
        <v>0</v>
      </c>
      <c r="I48" s="213">
        <v>4548.96</v>
      </c>
      <c r="J48" s="213">
        <v>160</v>
      </c>
      <c r="K48" s="4" t="s">
        <v>156</v>
      </c>
    </row>
    <row r="49" spans="1:11" ht="110.25">
      <c r="A49" s="131"/>
      <c r="B49" s="4"/>
      <c r="C49" s="130" t="s">
        <v>146</v>
      </c>
      <c r="D49" s="4" t="s">
        <v>118</v>
      </c>
      <c r="E49" s="4" t="s">
        <v>102</v>
      </c>
      <c r="F49" s="4" t="s">
        <v>100</v>
      </c>
      <c r="G49" s="20">
        <v>0</v>
      </c>
      <c r="H49" s="90">
        <v>0</v>
      </c>
      <c r="I49" s="213">
        <v>0</v>
      </c>
      <c r="J49" s="20">
        <v>0</v>
      </c>
      <c r="K49" s="4" t="s">
        <v>103</v>
      </c>
    </row>
    <row r="50" spans="1:11" ht="120">
      <c r="A50" s="283"/>
      <c r="B50" s="294" t="s">
        <v>321</v>
      </c>
      <c r="C50" s="269" t="s">
        <v>317</v>
      </c>
      <c r="D50" s="196" t="s">
        <v>276</v>
      </c>
      <c r="E50" s="197" t="s">
        <v>316</v>
      </c>
      <c r="F50" s="294" t="s">
        <v>107</v>
      </c>
      <c r="G50" s="295">
        <f>SUM(H50:J51)</f>
        <v>1284</v>
      </c>
      <c r="H50" s="288">
        <v>0</v>
      </c>
      <c r="I50" s="295">
        <f>(428*125*12)/1000</f>
        <v>642</v>
      </c>
      <c r="J50" s="295">
        <f>(428*125*12)/1000</f>
        <v>642</v>
      </c>
      <c r="K50" s="67" t="s">
        <v>308</v>
      </c>
    </row>
    <row r="51" spans="1:11" ht="128.25" customHeight="1">
      <c r="A51" s="284"/>
      <c r="B51" s="270"/>
      <c r="C51" s="270"/>
      <c r="D51" s="198"/>
      <c r="E51" s="198"/>
      <c r="F51" s="270"/>
      <c r="G51" s="284"/>
      <c r="H51" s="289"/>
      <c r="I51" s="284"/>
      <c r="J51" s="262"/>
      <c r="K51" s="84"/>
    </row>
    <row r="52" spans="1:11" ht="15.75">
      <c r="A52" s="296" t="s">
        <v>24</v>
      </c>
      <c r="B52" s="297"/>
      <c r="C52" s="297"/>
      <c r="D52" s="297"/>
      <c r="E52" s="297"/>
      <c r="F52" s="298"/>
      <c r="G52" s="90">
        <f>SUM(H52:J52)</f>
        <v>927764.06</v>
      </c>
      <c r="H52" s="90">
        <f>H9+H12+H14+H18+H19+H20+H22+H23+H25+H28+H30+H31+H33+H34+H35+H38+H39+H46+H48+H49+H50+H44+H11+H15+H17+H10+H16+H21+H24+H26+H37+H41+H42+H43</f>
        <v>125039.49999999999</v>
      </c>
      <c r="I52" s="213">
        <f>I11+I27+I28+I33+I34+I37+I38+I39+I46+I48+I50</f>
        <v>199018.46</v>
      </c>
      <c r="J52" s="90">
        <f>J9+J12+J14+J18+J19+J20+J22+J23+J25+J28+J30+J31+J33+J34+J35+J38+J46+J48+J49+J50+J44+J11+J15+J17+J10+J16+J21+J24+J26+J37+J43+J41+J42</f>
        <v>603706.1000000001</v>
      </c>
      <c r="K52" s="24"/>
    </row>
    <row r="53" spans="1:11" ht="57.75" customHeight="1">
      <c r="A53" s="254" t="s">
        <v>367</v>
      </c>
      <c r="B53" s="259"/>
      <c r="C53" s="259"/>
      <c r="D53" s="13"/>
      <c r="E53" s="13"/>
      <c r="F53" s="13"/>
      <c r="G53" s="28"/>
      <c r="H53" s="230"/>
      <c r="I53" s="236"/>
      <c r="J53" s="299" t="s">
        <v>363</v>
      </c>
      <c r="K53" s="300"/>
    </row>
    <row r="55" spans="1:11" ht="15.75">
      <c r="A55" s="254" t="s">
        <v>364</v>
      </c>
      <c r="B55" s="260"/>
      <c r="C55" s="260"/>
      <c r="D55" s="13"/>
      <c r="E55" s="13"/>
      <c r="F55" s="13"/>
      <c r="G55" s="13"/>
      <c r="H55" s="223"/>
      <c r="I55" s="237"/>
      <c r="J55" s="13"/>
      <c r="K55" s="13"/>
    </row>
    <row r="56" spans="1:11" ht="15.75">
      <c r="A56" s="254"/>
      <c r="B56" s="259"/>
      <c r="C56" s="259"/>
      <c r="D56" s="13"/>
      <c r="E56" s="13"/>
      <c r="F56" s="13"/>
      <c r="G56" s="13"/>
      <c r="H56" s="223"/>
      <c r="I56" s="237"/>
      <c r="J56" s="13"/>
      <c r="K56" s="13"/>
    </row>
    <row r="57" spans="1:11" ht="1.5" customHeight="1">
      <c r="A57" s="13"/>
      <c r="B57" s="13"/>
      <c r="C57" s="13"/>
      <c r="D57" s="13"/>
      <c r="E57" s="13"/>
      <c r="F57" s="13"/>
      <c r="G57" s="13"/>
      <c r="H57" s="223"/>
      <c r="I57" s="237"/>
      <c r="J57" s="13"/>
      <c r="K57" s="13"/>
    </row>
    <row r="58" spans="1:11" ht="15.75" hidden="1">
      <c r="A58" s="13"/>
      <c r="B58" s="13"/>
      <c r="C58" s="13"/>
      <c r="D58" s="13"/>
      <c r="E58" s="13"/>
      <c r="F58" s="13"/>
      <c r="G58" s="13"/>
      <c r="H58" s="223"/>
      <c r="I58" s="237"/>
      <c r="J58" s="13"/>
      <c r="K58" s="13"/>
    </row>
    <row r="59" spans="1:11" ht="15.75" hidden="1">
      <c r="A59" s="13"/>
      <c r="B59" s="13"/>
      <c r="C59" s="13"/>
      <c r="D59" s="13"/>
      <c r="E59" s="13"/>
      <c r="F59" s="13"/>
      <c r="G59" s="13"/>
      <c r="H59" s="223"/>
      <c r="I59" s="237"/>
      <c r="J59" s="13"/>
      <c r="K59" s="13"/>
    </row>
    <row r="60" spans="1:11" ht="15.75" hidden="1">
      <c r="A60" s="13"/>
      <c r="B60" s="13"/>
      <c r="C60" s="13"/>
      <c r="D60" s="13"/>
      <c r="E60" s="13"/>
      <c r="F60" s="13"/>
      <c r="G60" s="13"/>
      <c r="H60" s="223"/>
      <c r="I60" s="237"/>
      <c r="J60" s="13"/>
      <c r="K60" s="13"/>
    </row>
    <row r="61" spans="1:11" ht="15.75" hidden="1">
      <c r="A61" s="13"/>
      <c r="B61" s="13"/>
      <c r="C61" s="13"/>
      <c r="D61" s="13"/>
      <c r="E61" s="13"/>
      <c r="F61" s="13"/>
      <c r="G61" s="13"/>
      <c r="H61" s="223"/>
      <c r="I61" s="237"/>
      <c r="J61" s="13"/>
      <c r="K61" s="13"/>
    </row>
  </sheetData>
  <sheetProtection/>
  <mergeCells count="61">
    <mergeCell ref="A55:C55"/>
    <mergeCell ref="A32:K32"/>
    <mergeCell ref="A56:C56"/>
    <mergeCell ref="A47:K47"/>
    <mergeCell ref="A45:K45"/>
    <mergeCell ref="H35:H36"/>
    <mergeCell ref="I35:I36"/>
    <mergeCell ref="J35:J36"/>
    <mergeCell ref="K35:K36"/>
    <mergeCell ref="G50:G51"/>
    <mergeCell ref="B50:B51"/>
    <mergeCell ref="C35:C36"/>
    <mergeCell ref="A53:C53"/>
    <mergeCell ref="F50:F51"/>
    <mergeCell ref="I50:I51"/>
    <mergeCell ref="J50:J51"/>
    <mergeCell ref="A52:F52"/>
    <mergeCell ref="J53:K53"/>
    <mergeCell ref="B35:B36"/>
    <mergeCell ref="F35:F36"/>
    <mergeCell ref="A29:K29"/>
    <mergeCell ref="A50:A51"/>
    <mergeCell ref="A30:A31"/>
    <mergeCell ref="D35:D36"/>
    <mergeCell ref="E35:E36"/>
    <mergeCell ref="D12:D13"/>
    <mergeCell ref="H50:H51"/>
    <mergeCell ref="J12:J13"/>
    <mergeCell ref="A40:K40"/>
    <mergeCell ref="K15:K17"/>
    <mergeCell ref="G35:G36"/>
    <mergeCell ref="K6:K7"/>
    <mergeCell ref="C50:C51"/>
    <mergeCell ref="G6:J6"/>
    <mergeCell ref="A8:K8"/>
    <mergeCell ref="A6:A7"/>
    <mergeCell ref="B6:B7"/>
    <mergeCell ref="H12:H13"/>
    <mergeCell ref="I12:I13"/>
    <mergeCell ref="B9:B11"/>
    <mergeCell ref="A9:A12"/>
    <mergeCell ref="B12:B13"/>
    <mergeCell ref="C12:C13"/>
    <mergeCell ref="K12:K13"/>
    <mergeCell ref="E12:E13"/>
    <mergeCell ref="C9:C10"/>
    <mergeCell ref="D9:D10"/>
    <mergeCell ref="E9:E10"/>
    <mergeCell ref="H3:K3"/>
    <mergeCell ref="C6:C7"/>
    <mergeCell ref="D6:D7"/>
    <mergeCell ref="E6:E7"/>
    <mergeCell ref="D4:J4"/>
    <mergeCell ref="I2:K2"/>
    <mergeCell ref="C15:C16"/>
    <mergeCell ref="D15:D16"/>
    <mergeCell ref="E15:E16"/>
    <mergeCell ref="G12:G13"/>
    <mergeCell ref="F12:F13"/>
    <mergeCell ref="C5:K5"/>
    <mergeCell ref="K9:K11"/>
  </mergeCells>
  <printOptions/>
  <pageMargins left="0.7480314960629921" right="0.7480314960629921" top="1.1811023622047245" bottom="0.984251968503937" header="0.5118110236220472" footer="0.5118110236220472"/>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82"/>
  <sheetViews>
    <sheetView view="pageBreakPreview" zoomScale="75" zoomScaleNormal="70" zoomScaleSheetLayoutView="75" zoomScalePageLayoutView="0" workbookViewId="0" topLeftCell="A1">
      <selection activeCell="A53" sqref="A53"/>
    </sheetView>
  </sheetViews>
  <sheetFormatPr defaultColWidth="9.28125" defaultRowHeight="12.75"/>
  <cols>
    <col min="1" max="1" width="55.7109375" style="9" customWidth="1"/>
    <col min="2" max="2" width="15.57421875" style="30" customWidth="1"/>
    <col min="3" max="3" width="11.7109375" style="3" customWidth="1"/>
    <col min="4" max="4" width="10.57421875" style="3" customWidth="1"/>
    <col min="5" max="6" width="12.28125" style="3" customWidth="1"/>
    <col min="7" max="7" width="11.28125" style="3" customWidth="1"/>
    <col min="8" max="8" width="12.421875" style="3" customWidth="1"/>
    <col min="9" max="9" width="11.421875" style="3" customWidth="1"/>
    <col min="10" max="10" width="11.00390625" style="3" customWidth="1"/>
    <col min="11" max="11" width="12.7109375" style="3" customWidth="1"/>
    <col min="12" max="12" width="34.57421875" style="3" customWidth="1"/>
    <col min="13" max="16384" width="9.28125" style="1" customWidth="1"/>
  </cols>
  <sheetData>
    <row r="1" spans="1:12" ht="15.75">
      <c r="A1" s="29"/>
      <c r="C1" s="31"/>
      <c r="D1" s="31"/>
      <c r="E1" s="31"/>
      <c r="F1" s="31"/>
      <c r="G1" s="32" t="s">
        <v>3</v>
      </c>
      <c r="H1" s="33"/>
      <c r="I1" s="340" t="s">
        <v>45</v>
      </c>
      <c r="J1" s="340"/>
      <c r="K1" s="340"/>
      <c r="L1" s="340"/>
    </row>
    <row r="2" spans="6:13" ht="105.75" customHeight="1">
      <c r="F2" s="31"/>
      <c r="G2" s="31"/>
      <c r="H2" s="31"/>
      <c r="I2" s="342" t="s">
        <v>369</v>
      </c>
      <c r="J2" s="342"/>
      <c r="K2" s="342"/>
      <c r="L2" s="342"/>
      <c r="M2" s="35"/>
    </row>
    <row r="3" spans="1:12" ht="15.75">
      <c r="A3" s="29"/>
      <c r="C3" s="31"/>
      <c r="D3" s="31"/>
      <c r="E3" s="31"/>
      <c r="F3" s="31"/>
      <c r="G3" s="31"/>
      <c r="H3" s="31"/>
      <c r="I3" s="343"/>
      <c r="J3" s="343"/>
      <c r="K3" s="343"/>
      <c r="L3" s="343"/>
    </row>
    <row r="4" spans="1:12" ht="31.5" customHeight="1">
      <c r="A4" s="341" t="s">
        <v>115</v>
      </c>
      <c r="B4" s="341"/>
      <c r="C4" s="341"/>
      <c r="D4" s="341"/>
      <c r="E4" s="341"/>
      <c r="F4" s="341"/>
      <c r="G4" s="341"/>
      <c r="H4" s="341"/>
      <c r="I4" s="341"/>
      <c r="J4" s="341"/>
      <c r="K4" s="341"/>
      <c r="L4" s="341"/>
    </row>
    <row r="5" spans="1:12" ht="10.5" customHeight="1">
      <c r="A5" s="36"/>
      <c r="B5" s="36"/>
      <c r="C5" s="36"/>
      <c r="D5" s="36"/>
      <c r="E5" s="36"/>
      <c r="F5" s="36"/>
      <c r="G5" s="36"/>
      <c r="H5" s="36"/>
      <c r="I5" s="36"/>
      <c r="J5" s="36"/>
      <c r="L5" s="3" t="s">
        <v>6</v>
      </c>
    </row>
    <row r="6" spans="1:12" ht="22.5" customHeight="1">
      <c r="A6" s="319" t="s">
        <v>65</v>
      </c>
      <c r="B6" s="318" t="s">
        <v>98</v>
      </c>
      <c r="C6" s="335" t="s">
        <v>337</v>
      </c>
      <c r="D6" s="335"/>
      <c r="E6" s="335"/>
      <c r="F6" s="335" t="s">
        <v>159</v>
      </c>
      <c r="G6" s="335"/>
      <c r="H6" s="335"/>
      <c r="I6" s="319" t="s">
        <v>160</v>
      </c>
      <c r="J6" s="319"/>
      <c r="K6" s="319"/>
      <c r="L6" s="319" t="s">
        <v>4</v>
      </c>
    </row>
    <row r="7" spans="1:12" ht="30.75" customHeight="1">
      <c r="A7" s="319"/>
      <c r="B7" s="318"/>
      <c r="C7" s="335" t="s">
        <v>1</v>
      </c>
      <c r="D7" s="335" t="s">
        <v>5</v>
      </c>
      <c r="E7" s="335"/>
      <c r="F7" s="335" t="s">
        <v>1</v>
      </c>
      <c r="G7" s="335" t="s">
        <v>79</v>
      </c>
      <c r="H7" s="335"/>
      <c r="I7" s="335" t="s">
        <v>1</v>
      </c>
      <c r="J7" s="335" t="s">
        <v>80</v>
      </c>
      <c r="K7" s="335"/>
      <c r="L7" s="319"/>
    </row>
    <row r="8" spans="1:12" ht="45.75" customHeight="1">
      <c r="A8" s="319"/>
      <c r="B8" s="318"/>
      <c r="C8" s="335"/>
      <c r="D8" s="38" t="s">
        <v>0</v>
      </c>
      <c r="E8" s="38" t="s">
        <v>10</v>
      </c>
      <c r="F8" s="335"/>
      <c r="G8" s="38" t="s">
        <v>0</v>
      </c>
      <c r="H8" s="38" t="s">
        <v>10</v>
      </c>
      <c r="I8" s="335"/>
      <c r="J8" s="38" t="s">
        <v>0</v>
      </c>
      <c r="K8" s="15" t="s">
        <v>10</v>
      </c>
      <c r="L8" s="319"/>
    </row>
    <row r="9" spans="1:12" ht="15.75">
      <c r="A9" s="39">
        <v>1</v>
      </c>
      <c r="B9" s="40">
        <v>2</v>
      </c>
      <c r="C9" s="41">
        <v>3</v>
      </c>
      <c r="D9" s="41">
        <v>4</v>
      </c>
      <c r="E9" s="41">
        <v>5</v>
      </c>
      <c r="F9" s="41">
        <v>6</v>
      </c>
      <c r="G9" s="41">
        <v>7</v>
      </c>
      <c r="H9" s="41">
        <v>8</v>
      </c>
      <c r="I9" s="41">
        <v>9</v>
      </c>
      <c r="J9" s="41">
        <v>10</v>
      </c>
      <c r="K9" s="39">
        <v>11</v>
      </c>
      <c r="L9" s="39">
        <v>12</v>
      </c>
    </row>
    <row r="10" spans="1:12" ht="27.75" customHeight="1">
      <c r="A10" s="42" t="s">
        <v>2</v>
      </c>
      <c r="B10" s="16"/>
      <c r="C10" s="91">
        <f aca="true" t="shared" si="0" ref="C10:K10">C11+C24+C29+C39+C45+C48</f>
        <v>125039.5</v>
      </c>
      <c r="D10" s="91">
        <f t="shared" si="0"/>
        <v>91418.2</v>
      </c>
      <c r="E10" s="91">
        <f t="shared" si="0"/>
        <v>21000</v>
      </c>
      <c r="F10" s="91">
        <f t="shared" si="0"/>
        <v>199018.46000000002</v>
      </c>
      <c r="G10" s="91">
        <f t="shared" si="0"/>
        <v>179391.16</v>
      </c>
      <c r="H10" s="91">
        <f t="shared" si="0"/>
        <v>9711.199999999999</v>
      </c>
      <c r="I10" s="91">
        <f t="shared" si="0"/>
        <v>603706.1</v>
      </c>
      <c r="J10" s="91">
        <f t="shared" si="0"/>
        <v>161253.4</v>
      </c>
      <c r="K10" s="91">
        <f t="shared" si="0"/>
        <v>91873.4</v>
      </c>
      <c r="L10" s="323" t="s">
        <v>8</v>
      </c>
    </row>
    <row r="11" spans="1:12" ht="41.25" customHeight="1">
      <c r="A11" s="44" t="s">
        <v>185</v>
      </c>
      <c r="C11" s="91">
        <f>SUM(C13:C23)</f>
        <v>22721.3</v>
      </c>
      <c r="D11" s="43">
        <v>0</v>
      </c>
      <c r="E11" s="43">
        <f>E14+E18+E20+E22</f>
        <v>21000</v>
      </c>
      <c r="F11" s="91">
        <f>SUM(F13:F23)</f>
        <v>9814.599999999999</v>
      </c>
      <c r="G11" s="92">
        <v>0</v>
      </c>
      <c r="H11" s="92">
        <f>H14+H18+H20+H22</f>
        <v>9711.199999999999</v>
      </c>
      <c r="I11" s="91">
        <f>SUM(I13:I23)</f>
        <v>421971.00000000006</v>
      </c>
      <c r="J11" s="92">
        <v>0</v>
      </c>
      <c r="K11" s="91">
        <f>K14+K18+K20+K22</f>
        <v>89406.7</v>
      </c>
      <c r="L11" s="324"/>
    </row>
    <row r="12" spans="1:12" ht="70.5" customHeight="1">
      <c r="A12" s="42" t="s">
        <v>167</v>
      </c>
      <c r="B12" s="37"/>
      <c r="C12" s="26"/>
      <c r="D12" s="16"/>
      <c r="E12" s="16"/>
      <c r="F12" s="93"/>
      <c r="G12" s="94"/>
      <c r="H12" s="95"/>
      <c r="I12" s="93"/>
      <c r="J12" s="94"/>
      <c r="K12" s="95"/>
      <c r="L12" s="324"/>
    </row>
    <row r="13" spans="1:12" ht="99.75" customHeight="1">
      <c r="A13" s="164" t="s">
        <v>281</v>
      </c>
      <c r="B13" s="166" t="s">
        <v>274</v>
      </c>
      <c r="C13" s="26">
        <f>Додаток2!H9</f>
        <v>0</v>
      </c>
      <c r="D13" s="26"/>
      <c r="E13" s="26">
        <v>0</v>
      </c>
      <c r="F13" s="93">
        <f>Додаток2!I9</f>
        <v>0</v>
      </c>
      <c r="G13" s="93"/>
      <c r="H13" s="93">
        <v>0</v>
      </c>
      <c r="I13" s="93">
        <f>Додаток2!J9</f>
        <v>207480</v>
      </c>
      <c r="J13" s="93"/>
      <c r="K13" s="93">
        <v>0</v>
      </c>
      <c r="L13" s="324"/>
    </row>
    <row r="14" spans="1:12" ht="119.25" customHeight="1">
      <c r="A14" s="165"/>
      <c r="B14" s="177" t="s">
        <v>245</v>
      </c>
      <c r="C14" s="178">
        <v>0</v>
      </c>
      <c r="D14" s="178"/>
      <c r="E14" s="178">
        <f>Додаток2!H10+Додаток2!H11</f>
        <v>0</v>
      </c>
      <c r="F14" s="178">
        <f>H14</f>
        <v>1679.8</v>
      </c>
      <c r="G14" s="178"/>
      <c r="H14" s="178">
        <f>Додаток2!I10+Додаток2!I11</f>
        <v>1679.8</v>
      </c>
      <c r="I14" s="178">
        <f>K14</f>
        <v>41496</v>
      </c>
      <c r="J14" s="178"/>
      <c r="K14" s="178">
        <f>Додаток2!J10</f>
        <v>41496</v>
      </c>
      <c r="L14" s="167"/>
    </row>
    <row r="15" spans="1:12" ht="79.5" customHeight="1">
      <c r="A15" s="338" t="s">
        <v>162</v>
      </c>
      <c r="B15" s="336" t="s">
        <v>7</v>
      </c>
      <c r="C15" s="334">
        <f>Додаток2!H12</f>
        <v>1721.3</v>
      </c>
      <c r="D15" s="334"/>
      <c r="E15" s="334"/>
      <c r="F15" s="334">
        <f>Додаток2!I12</f>
        <v>0</v>
      </c>
      <c r="G15" s="334"/>
      <c r="H15" s="334"/>
      <c r="I15" s="334">
        <f>Додаток2!J12</f>
        <v>2653.5</v>
      </c>
      <c r="J15" s="334"/>
      <c r="K15" s="334"/>
      <c r="L15" s="323" t="s">
        <v>163</v>
      </c>
    </row>
    <row r="16" spans="1:12" ht="135" customHeight="1" hidden="1">
      <c r="A16" s="339"/>
      <c r="B16" s="333"/>
      <c r="C16" s="333"/>
      <c r="D16" s="333"/>
      <c r="E16" s="333"/>
      <c r="F16" s="333"/>
      <c r="G16" s="333"/>
      <c r="H16" s="333"/>
      <c r="I16" s="333"/>
      <c r="J16" s="333"/>
      <c r="K16" s="333"/>
      <c r="L16" s="333"/>
    </row>
    <row r="17" spans="1:12" ht="63.75" customHeight="1">
      <c r="A17" s="72" t="s">
        <v>164</v>
      </c>
      <c r="B17" s="113" t="s">
        <v>274</v>
      </c>
      <c r="C17" s="16">
        <f>Додаток2!H15</f>
        <v>0</v>
      </c>
      <c r="D17" s="16"/>
      <c r="E17" s="187">
        <v>0</v>
      </c>
      <c r="F17" s="216">
        <f>Додаток2!I15</f>
        <v>0</v>
      </c>
      <c r="G17" s="216"/>
      <c r="H17" s="187">
        <v>0</v>
      </c>
      <c r="I17" s="216">
        <f>Додаток2!J15</f>
        <v>80438.4</v>
      </c>
      <c r="J17" s="216"/>
      <c r="K17" s="187">
        <v>0</v>
      </c>
      <c r="L17" s="15" t="s">
        <v>73</v>
      </c>
    </row>
    <row r="18" spans="1:12" ht="114.75" customHeight="1">
      <c r="A18" s="181"/>
      <c r="B18" s="214" t="s">
        <v>112</v>
      </c>
      <c r="C18" s="69">
        <f aca="true" t="shared" si="1" ref="C18:C23">E18</f>
        <v>21000</v>
      </c>
      <c r="D18" s="69"/>
      <c r="E18" s="215">
        <f>Додаток2!H14+Додаток2!H16+Додаток2!H17+Додаток2!H18+Додаток2!H19</f>
        <v>21000</v>
      </c>
      <c r="F18" s="69">
        <f>H18</f>
        <v>0</v>
      </c>
      <c r="G18" s="69"/>
      <c r="H18" s="215">
        <f>Додаток2!I14+Додаток2!I16+Додаток2!I17+Додаток2!I18+Додаток2!I19</f>
        <v>0</v>
      </c>
      <c r="I18" s="69">
        <f aca="true" t="shared" si="2" ref="I18:I23">K18</f>
        <v>35729</v>
      </c>
      <c r="J18" s="69"/>
      <c r="K18" s="215">
        <f>Додаток2!J14+Додаток2!J16+Додаток2!J17+Додаток2!J18+Додаток2!J19</f>
        <v>35729</v>
      </c>
      <c r="L18" s="167"/>
    </row>
    <row r="19" spans="1:12" ht="67.5" customHeight="1">
      <c r="A19" s="180" t="s">
        <v>311</v>
      </c>
      <c r="B19" s="113" t="s">
        <v>274</v>
      </c>
      <c r="C19" s="16">
        <f>Додаток2!H20</f>
        <v>0</v>
      </c>
      <c r="D19" s="16"/>
      <c r="E19" s="16">
        <v>0</v>
      </c>
      <c r="F19" s="16">
        <f>Додаток2!I20</f>
        <v>0</v>
      </c>
      <c r="G19" s="16"/>
      <c r="H19" s="16">
        <f>Додаток2!I20</f>
        <v>0</v>
      </c>
      <c r="I19" s="16">
        <f>Додаток2!J20</f>
        <v>8400</v>
      </c>
      <c r="J19" s="16"/>
      <c r="K19" s="48">
        <v>0</v>
      </c>
      <c r="L19" s="21" t="s">
        <v>165</v>
      </c>
    </row>
    <row r="20" spans="1:12" ht="55.5" customHeight="1">
      <c r="A20" s="181"/>
      <c r="B20" s="113" t="s">
        <v>108</v>
      </c>
      <c r="C20" s="16">
        <f t="shared" si="1"/>
        <v>0</v>
      </c>
      <c r="D20" s="16"/>
      <c r="E20" s="16">
        <f>Додаток2!H21+Додаток2!H22</f>
        <v>0</v>
      </c>
      <c r="F20" s="16">
        <f>H20</f>
        <v>0</v>
      </c>
      <c r="G20" s="16"/>
      <c r="H20" s="16">
        <f>Додаток2!I21+Додаток2!I22</f>
        <v>0</v>
      </c>
      <c r="I20" s="16">
        <f t="shared" si="2"/>
        <v>5463.2</v>
      </c>
      <c r="J20" s="16"/>
      <c r="K20" s="48">
        <f>Додаток2!J21+Додаток2!J22</f>
        <v>5463.2</v>
      </c>
      <c r="L20" s="167"/>
    </row>
    <row r="21" spans="1:12" ht="69" customHeight="1">
      <c r="A21" s="180" t="s">
        <v>191</v>
      </c>
      <c r="B21" s="113" t="s">
        <v>274</v>
      </c>
      <c r="C21" s="16">
        <f>Додаток2!H23+Додаток2!H25</f>
        <v>0</v>
      </c>
      <c r="D21" s="16"/>
      <c r="E21" s="48">
        <v>0</v>
      </c>
      <c r="F21" s="16">
        <f>Додаток2!I23+Додаток2!I25</f>
        <v>0</v>
      </c>
      <c r="G21" s="16"/>
      <c r="H21" s="48">
        <f>Додаток2!I23+Додаток2!I25</f>
        <v>0</v>
      </c>
      <c r="I21" s="16">
        <f>Додаток2!G23+Додаток2!G25</f>
        <v>33592.4</v>
      </c>
      <c r="J21" s="16"/>
      <c r="K21" s="48">
        <v>0</v>
      </c>
      <c r="L21" s="21" t="s">
        <v>165</v>
      </c>
    </row>
    <row r="22" spans="1:12" ht="69" customHeight="1">
      <c r="A22" s="179"/>
      <c r="B22" s="113" t="s">
        <v>108</v>
      </c>
      <c r="C22" s="16">
        <f t="shared" si="1"/>
        <v>0</v>
      </c>
      <c r="D22" s="16"/>
      <c r="E22" s="16">
        <f>Додаток2!H24+Додаток2!H26</f>
        <v>0</v>
      </c>
      <c r="F22" s="16">
        <f>H22</f>
        <v>8031.4</v>
      </c>
      <c r="G22" s="16"/>
      <c r="H22" s="48">
        <f>Додаток2!I27</f>
        <v>8031.4</v>
      </c>
      <c r="I22" s="16">
        <f t="shared" si="2"/>
        <v>6718.5</v>
      </c>
      <c r="J22" s="16"/>
      <c r="K22" s="48">
        <f>Додаток2!J24+Додаток2!J26</f>
        <v>6718.5</v>
      </c>
      <c r="L22" s="23"/>
    </row>
    <row r="23" spans="1:12" ht="78" customHeight="1">
      <c r="A23" s="72" t="s">
        <v>267</v>
      </c>
      <c r="B23" s="113" t="s">
        <v>7</v>
      </c>
      <c r="C23" s="16">
        <f t="shared" si="1"/>
        <v>0</v>
      </c>
      <c r="D23" s="16"/>
      <c r="E23" s="16"/>
      <c r="F23" s="16">
        <f>Додаток2!I28</f>
        <v>103.4</v>
      </c>
      <c r="G23" s="16"/>
      <c r="H23" s="16"/>
      <c r="I23" s="16">
        <f t="shared" si="2"/>
        <v>0</v>
      </c>
      <c r="J23" s="16"/>
      <c r="K23" s="48"/>
      <c r="L23" s="15" t="s">
        <v>165</v>
      </c>
    </row>
    <row r="24" spans="1:12" ht="30" customHeight="1">
      <c r="A24" s="44" t="s">
        <v>166</v>
      </c>
      <c r="B24" s="37"/>
      <c r="C24" s="43">
        <f>C26+C28</f>
        <v>10900</v>
      </c>
      <c r="D24" s="43">
        <v>0</v>
      </c>
      <c r="E24" s="43">
        <v>0</v>
      </c>
      <c r="F24" s="43">
        <f>F26+F28</f>
        <v>0</v>
      </c>
      <c r="G24" s="43">
        <v>0</v>
      </c>
      <c r="H24" s="43">
        <v>0</v>
      </c>
      <c r="I24" s="43">
        <f>I26+I28</f>
        <v>18015</v>
      </c>
      <c r="J24" s="43">
        <v>0</v>
      </c>
      <c r="K24" s="46">
        <f>0</f>
        <v>0</v>
      </c>
      <c r="L24" s="15"/>
    </row>
    <row r="25" spans="1:12" ht="63" customHeight="1">
      <c r="A25" s="42" t="s">
        <v>168</v>
      </c>
      <c r="B25" s="37"/>
      <c r="C25" s="16"/>
      <c r="D25" s="16"/>
      <c r="E25" s="16"/>
      <c r="F25" s="16"/>
      <c r="G25" s="16"/>
      <c r="H25" s="16"/>
      <c r="I25" s="16"/>
      <c r="J25" s="16"/>
      <c r="K25" s="48"/>
      <c r="L25" s="15"/>
    </row>
    <row r="26" spans="1:12" ht="60" customHeight="1">
      <c r="A26" s="317" t="s">
        <v>169</v>
      </c>
      <c r="B26" s="318" t="s">
        <v>7</v>
      </c>
      <c r="C26" s="332">
        <f>Додаток2!H30</f>
        <v>9960</v>
      </c>
      <c r="D26" s="332"/>
      <c r="E26" s="332"/>
      <c r="F26" s="332">
        <f>Додаток2!I30</f>
        <v>0</v>
      </c>
      <c r="G26" s="332"/>
      <c r="H26" s="332"/>
      <c r="I26" s="332">
        <f>Додаток2!J30</f>
        <v>15986</v>
      </c>
      <c r="J26" s="332"/>
      <c r="K26" s="332"/>
      <c r="L26" s="319" t="s">
        <v>170</v>
      </c>
    </row>
    <row r="27" spans="1:12" ht="27.75" customHeight="1">
      <c r="A27" s="317"/>
      <c r="B27" s="319"/>
      <c r="C27" s="332"/>
      <c r="D27" s="332"/>
      <c r="E27" s="332"/>
      <c r="F27" s="332"/>
      <c r="G27" s="332"/>
      <c r="H27" s="332"/>
      <c r="I27" s="332"/>
      <c r="J27" s="332"/>
      <c r="K27" s="332"/>
      <c r="L27" s="319"/>
    </row>
    <row r="28" spans="1:12" ht="76.5" customHeight="1">
      <c r="A28" s="42" t="s">
        <v>72</v>
      </c>
      <c r="B28" s="37" t="s">
        <v>7</v>
      </c>
      <c r="C28" s="16">
        <f>Додаток2!H31</f>
        <v>940</v>
      </c>
      <c r="D28" s="16"/>
      <c r="E28" s="16"/>
      <c r="F28" s="16">
        <f>Додаток2!I31</f>
        <v>0</v>
      </c>
      <c r="G28" s="16"/>
      <c r="H28" s="16"/>
      <c r="I28" s="16">
        <f>Додаток2!J31</f>
        <v>2029</v>
      </c>
      <c r="J28" s="16"/>
      <c r="K28" s="16"/>
      <c r="L28" s="15" t="s">
        <v>53</v>
      </c>
    </row>
    <row r="29" spans="1:12" ht="33.75" customHeight="1">
      <c r="A29" s="42" t="s">
        <v>171</v>
      </c>
      <c r="B29" s="37"/>
      <c r="C29" s="43">
        <f>C31+C34+C36</f>
        <v>91418.2</v>
      </c>
      <c r="D29" s="43">
        <f>D31+D35+D36</f>
        <v>91418.2</v>
      </c>
      <c r="E29" s="43">
        <f>E34</f>
        <v>0</v>
      </c>
      <c r="F29" s="43">
        <f>F31+F34+F35+F36</f>
        <v>183502.90000000002</v>
      </c>
      <c r="G29" s="43">
        <f>G31+G36</f>
        <v>173690.2</v>
      </c>
      <c r="H29" s="43">
        <f>H34</f>
        <v>0</v>
      </c>
      <c r="I29" s="43">
        <f>I31+I34+I35</f>
        <v>161782.4</v>
      </c>
      <c r="J29" s="43">
        <f>J31</f>
        <v>160301.4</v>
      </c>
      <c r="K29" s="46">
        <f>K34</f>
        <v>1481</v>
      </c>
      <c r="L29" s="15"/>
    </row>
    <row r="30" spans="1:12" ht="74.25" customHeight="1">
      <c r="A30" s="42" t="s">
        <v>172</v>
      </c>
      <c r="B30" s="37"/>
      <c r="C30" s="16"/>
      <c r="D30" s="16"/>
      <c r="E30" s="16"/>
      <c r="F30" s="16"/>
      <c r="G30" s="16"/>
      <c r="H30" s="16"/>
      <c r="I30" s="16"/>
      <c r="J30" s="16"/>
      <c r="K30" s="48"/>
      <c r="L30" s="15"/>
    </row>
    <row r="31" spans="1:12" ht="86.25" customHeight="1">
      <c r="A31" s="207" t="s">
        <v>257</v>
      </c>
      <c r="B31" s="336" t="s">
        <v>108</v>
      </c>
      <c r="C31" s="16">
        <f>D31</f>
        <v>60253.19</v>
      </c>
      <c r="D31" s="16">
        <f>D32+D33</f>
        <v>60253.19</v>
      </c>
      <c r="E31" s="16"/>
      <c r="F31" s="16">
        <f>G31</f>
        <v>153690.2</v>
      </c>
      <c r="G31" s="16">
        <f>G32+G33</f>
        <v>153690.2</v>
      </c>
      <c r="H31" s="16"/>
      <c r="I31" s="16">
        <f>J31</f>
        <v>160301.4</v>
      </c>
      <c r="J31" s="16">
        <f>J32+J33</f>
        <v>160301.4</v>
      </c>
      <c r="K31" s="16"/>
      <c r="L31" s="323" t="s">
        <v>258</v>
      </c>
    </row>
    <row r="32" spans="1:12" ht="15.75">
      <c r="A32" s="6" t="s">
        <v>259</v>
      </c>
      <c r="B32" s="337"/>
      <c r="C32" s="16">
        <f>D32</f>
        <v>40419.99</v>
      </c>
      <c r="D32" s="16">
        <f>Додаток2!H33</f>
        <v>40419.99</v>
      </c>
      <c r="E32" s="16"/>
      <c r="F32" s="80">
        <f>G32</f>
        <v>117275.7</v>
      </c>
      <c r="G32" s="80">
        <f>Додаток2!I33</f>
        <v>117275.7</v>
      </c>
      <c r="H32" s="16"/>
      <c r="I32" s="16">
        <f>J32</f>
        <v>121287.7</v>
      </c>
      <c r="J32" s="16">
        <f>Додаток2!J33</f>
        <v>121287.7</v>
      </c>
      <c r="K32" s="48"/>
      <c r="L32" s="326"/>
    </row>
    <row r="33" spans="1:12" ht="21.75" customHeight="1">
      <c r="A33" s="5" t="s">
        <v>260</v>
      </c>
      <c r="B33" s="337"/>
      <c r="C33" s="16">
        <f>D33</f>
        <v>19833.2</v>
      </c>
      <c r="D33" s="16">
        <f>Додаток2!H34</f>
        <v>19833.2</v>
      </c>
      <c r="E33" s="16"/>
      <c r="F33" s="95">
        <f>G33</f>
        <v>36414.5</v>
      </c>
      <c r="G33" s="95">
        <f>Додаток2!I34</f>
        <v>36414.5</v>
      </c>
      <c r="H33" s="95"/>
      <c r="I33" s="16">
        <f>J33</f>
        <v>39013.7</v>
      </c>
      <c r="J33" s="16">
        <f>Додаток2!J34</f>
        <v>39013.7</v>
      </c>
      <c r="K33" s="48"/>
      <c r="L33" s="326"/>
    </row>
    <row r="34" spans="1:12" ht="66.75" customHeight="1">
      <c r="A34" s="72" t="s">
        <v>173</v>
      </c>
      <c r="B34" s="47" t="s">
        <v>108</v>
      </c>
      <c r="C34" s="16">
        <f>E34</f>
        <v>0</v>
      </c>
      <c r="D34" s="16"/>
      <c r="E34" s="16">
        <f>Додаток2!H35</f>
        <v>0</v>
      </c>
      <c r="F34" s="95">
        <f>H34</f>
        <v>0</v>
      </c>
      <c r="G34" s="95"/>
      <c r="H34" s="95">
        <f>Додаток2!I35</f>
        <v>0</v>
      </c>
      <c r="I34" s="16">
        <f>K34</f>
        <v>1481</v>
      </c>
      <c r="J34" s="16"/>
      <c r="K34" s="16">
        <f>Додаток2!J35</f>
        <v>1481</v>
      </c>
      <c r="L34" s="15" t="s">
        <v>11</v>
      </c>
    </row>
    <row r="35" spans="1:12" ht="85.5" customHeight="1">
      <c r="A35" s="137" t="s">
        <v>322</v>
      </c>
      <c r="B35" s="145" t="s">
        <v>7</v>
      </c>
      <c r="C35" s="5"/>
      <c r="D35" s="5">
        <f>Додаток2!H37+Додаток2!H38</f>
        <v>0</v>
      </c>
      <c r="E35" s="6"/>
      <c r="F35" s="5">
        <f>Додаток2!I37+Додаток2!I38</f>
        <v>9812.7</v>
      </c>
      <c r="G35" s="5"/>
      <c r="H35" s="6"/>
      <c r="I35" s="5">
        <f>Додаток2!J37+Додаток2!J38</f>
        <v>0</v>
      </c>
      <c r="J35" s="5"/>
      <c r="K35" s="80"/>
      <c r="L35" s="146" t="s">
        <v>53</v>
      </c>
    </row>
    <row r="36" spans="1:12" ht="39" customHeight="1">
      <c r="A36" s="209" t="s">
        <v>328</v>
      </c>
      <c r="B36" s="320" t="s">
        <v>108</v>
      </c>
      <c r="C36" s="208">
        <f>D36</f>
        <v>31165.01</v>
      </c>
      <c r="D36" s="16">
        <f>D37+D38</f>
        <v>31165.01</v>
      </c>
      <c r="E36" s="6"/>
      <c r="F36" s="5">
        <f>G36</f>
        <v>20000</v>
      </c>
      <c r="G36" s="5">
        <f>G37+G38</f>
        <v>20000</v>
      </c>
      <c r="H36" s="6"/>
      <c r="I36" s="5"/>
      <c r="J36" s="5"/>
      <c r="K36" s="80"/>
      <c r="L36" s="323" t="s">
        <v>11</v>
      </c>
    </row>
    <row r="37" spans="1:12" ht="28.5" customHeight="1">
      <c r="A37" s="209" t="s">
        <v>334</v>
      </c>
      <c r="B37" s="321"/>
      <c r="C37" s="208">
        <f>D37</f>
        <v>26642.51</v>
      </c>
      <c r="D37" s="16">
        <v>26642.51</v>
      </c>
      <c r="E37" s="6"/>
      <c r="F37" s="5">
        <f>G37</f>
        <v>13460</v>
      </c>
      <c r="G37" s="5">
        <v>13460</v>
      </c>
      <c r="H37" s="6"/>
      <c r="I37" s="5"/>
      <c r="J37" s="5"/>
      <c r="K37" s="80"/>
      <c r="L37" s="324"/>
    </row>
    <row r="38" spans="1:12" ht="29.25" customHeight="1">
      <c r="A38" s="209" t="s">
        <v>335</v>
      </c>
      <c r="B38" s="322"/>
      <c r="C38" s="208">
        <f>D38</f>
        <v>4522.5</v>
      </c>
      <c r="D38" s="16">
        <v>4522.5</v>
      </c>
      <c r="E38" s="6"/>
      <c r="F38" s="5">
        <f>G38</f>
        <v>6540</v>
      </c>
      <c r="G38" s="5">
        <v>6540</v>
      </c>
      <c r="H38" s="6"/>
      <c r="I38" s="5"/>
      <c r="J38" s="5"/>
      <c r="K38" s="80"/>
      <c r="L38" s="325"/>
    </row>
    <row r="39" spans="1:12" ht="49.5" customHeight="1">
      <c r="A39" s="72" t="s">
        <v>228</v>
      </c>
      <c r="B39" s="143"/>
      <c r="C39" s="74">
        <f>C41+C44</f>
        <v>0</v>
      </c>
      <c r="D39" s="74">
        <f>D41+D44</f>
        <v>0</v>
      </c>
      <c r="E39" s="74">
        <f>E41</f>
        <v>0</v>
      </c>
      <c r="F39" s="92">
        <f>F41+F44</f>
        <v>0</v>
      </c>
      <c r="G39" s="92">
        <f>G41+G44</f>
        <v>0</v>
      </c>
      <c r="H39" s="92">
        <f>H41</f>
        <v>0</v>
      </c>
      <c r="I39" s="74">
        <f>I41+I44</f>
        <v>1135.6999999999998</v>
      </c>
      <c r="J39" s="74">
        <f>J41+J44</f>
        <v>150</v>
      </c>
      <c r="K39" s="74">
        <f>K41+K45</f>
        <v>985.6999999999999</v>
      </c>
      <c r="L39" s="15"/>
    </row>
    <row r="40" spans="1:12" ht="65.25" customHeight="1">
      <c r="A40" s="42" t="s">
        <v>229</v>
      </c>
      <c r="B40" s="45"/>
      <c r="C40" s="48"/>
      <c r="D40" s="48"/>
      <c r="E40" s="48"/>
      <c r="F40" s="48"/>
      <c r="G40" s="48"/>
      <c r="H40" s="48"/>
      <c r="I40" s="48"/>
      <c r="J40" s="48"/>
      <c r="K40" s="16"/>
      <c r="L40" s="15"/>
    </row>
    <row r="41" spans="1:12" ht="30.75" customHeight="1">
      <c r="A41" s="73" t="s">
        <v>341</v>
      </c>
      <c r="B41" s="327" t="s">
        <v>108</v>
      </c>
      <c r="C41" s="69">
        <f>C42+C43</f>
        <v>0</v>
      </c>
      <c r="D41" s="69">
        <f>D43</f>
        <v>0</v>
      </c>
      <c r="E41" s="69">
        <f>E42</f>
        <v>0</v>
      </c>
      <c r="F41" s="69">
        <f>F42+F43</f>
        <v>0</v>
      </c>
      <c r="G41" s="69">
        <v>0</v>
      </c>
      <c r="H41" s="69">
        <v>0</v>
      </c>
      <c r="I41" s="69">
        <f>I42+I43</f>
        <v>1055.6999999999998</v>
      </c>
      <c r="J41" s="69">
        <f>J43</f>
        <v>70</v>
      </c>
      <c r="K41" s="69">
        <f>K42</f>
        <v>985.6999999999999</v>
      </c>
      <c r="L41" s="327" t="s">
        <v>176</v>
      </c>
    </row>
    <row r="42" spans="1:12" ht="22.5" customHeight="1">
      <c r="A42" s="6" t="s">
        <v>174</v>
      </c>
      <c r="B42" s="328"/>
      <c r="C42" s="69">
        <f>E42</f>
        <v>0</v>
      </c>
      <c r="D42" s="69"/>
      <c r="E42" s="69">
        <f>'[1]Додаток2'!H40+'[1]Додаток2'!H41</f>
        <v>0</v>
      </c>
      <c r="F42" s="69">
        <f>H42</f>
        <v>0</v>
      </c>
      <c r="G42" s="69"/>
      <c r="H42" s="69">
        <v>0</v>
      </c>
      <c r="I42" s="69">
        <f>K42</f>
        <v>985.6999999999999</v>
      </c>
      <c r="J42" s="69"/>
      <c r="K42" s="69">
        <f>'[1]Додаток2'!J40+'[1]Додаток2'!J41</f>
        <v>985.6999999999999</v>
      </c>
      <c r="L42" s="330"/>
    </row>
    <row r="43" spans="1:12" ht="22.5" customHeight="1">
      <c r="A43" s="6" t="s">
        <v>236</v>
      </c>
      <c r="B43" s="329"/>
      <c r="C43" s="69">
        <f>D43</f>
        <v>0</v>
      </c>
      <c r="D43" s="69">
        <f>'[1]Додаток2'!H42</f>
        <v>0</v>
      </c>
      <c r="E43" s="69"/>
      <c r="F43" s="69">
        <f>G43</f>
        <v>0</v>
      </c>
      <c r="G43" s="69">
        <v>0</v>
      </c>
      <c r="H43" s="69"/>
      <c r="I43" s="69">
        <f>J43</f>
        <v>70</v>
      </c>
      <c r="J43" s="69">
        <f>'[1]Додаток2'!J42</f>
        <v>70</v>
      </c>
      <c r="K43" s="23"/>
      <c r="L43" s="331"/>
    </row>
    <row r="44" spans="1:12" ht="48.75" customHeight="1">
      <c r="A44" s="19" t="s">
        <v>342</v>
      </c>
      <c r="B44" s="21" t="s">
        <v>108</v>
      </c>
      <c r="C44" s="69">
        <f>D44</f>
        <v>0</v>
      </c>
      <c r="D44" s="69">
        <f>'[1]Додаток2'!H43</f>
        <v>0</v>
      </c>
      <c r="E44" s="69"/>
      <c r="F44" s="69">
        <v>0</v>
      </c>
      <c r="G44" s="69">
        <v>0</v>
      </c>
      <c r="H44" s="69"/>
      <c r="I44" s="69">
        <f>J44</f>
        <v>80</v>
      </c>
      <c r="J44" s="69">
        <f>'[1]Додаток2'!J43</f>
        <v>80</v>
      </c>
      <c r="K44" s="23"/>
      <c r="L44" s="144"/>
    </row>
    <row r="45" spans="1:12" ht="51" customHeight="1">
      <c r="A45" s="239" t="s">
        <v>347</v>
      </c>
      <c r="B45" s="149"/>
      <c r="C45" s="111">
        <f>D45</f>
        <v>0</v>
      </c>
      <c r="D45" s="111">
        <f>D47</f>
        <v>0</v>
      </c>
      <c r="E45" s="111">
        <v>0</v>
      </c>
      <c r="F45" s="111">
        <f>G45</f>
        <v>510</v>
      </c>
      <c r="G45" s="111">
        <f>G47</f>
        <v>510</v>
      </c>
      <c r="H45" s="111">
        <v>0</v>
      </c>
      <c r="I45" s="111">
        <f>I47</f>
        <v>0</v>
      </c>
      <c r="J45" s="111">
        <f>J47</f>
        <v>0</v>
      </c>
      <c r="K45" s="111">
        <v>0</v>
      </c>
      <c r="L45" s="15"/>
    </row>
    <row r="46" spans="1:12" ht="36" customHeight="1">
      <c r="A46" s="27" t="s">
        <v>343</v>
      </c>
      <c r="B46" s="144"/>
      <c r="C46" s="69"/>
      <c r="D46" s="69"/>
      <c r="E46" s="69"/>
      <c r="F46" s="69"/>
      <c r="G46" s="69"/>
      <c r="H46" s="69"/>
      <c r="I46" s="69"/>
      <c r="J46" s="69"/>
      <c r="K46" s="69"/>
      <c r="L46" s="15"/>
    </row>
    <row r="47" spans="1:12" ht="54" customHeight="1">
      <c r="A47" s="27" t="s">
        <v>344</v>
      </c>
      <c r="B47" s="15" t="s">
        <v>108</v>
      </c>
      <c r="C47" s="16">
        <f>D47</f>
        <v>0</v>
      </c>
      <c r="D47" s="16">
        <f>'[1]Додаток2'!H45</f>
        <v>0</v>
      </c>
      <c r="E47" s="16"/>
      <c r="F47" s="16">
        <f>G47</f>
        <v>510</v>
      </c>
      <c r="G47" s="16">
        <f>'[1]Додаток2'!I45</f>
        <v>510</v>
      </c>
      <c r="H47" s="16"/>
      <c r="I47" s="16">
        <f>J47</f>
        <v>0</v>
      </c>
      <c r="J47" s="16">
        <f>'[1]Додаток2'!J45</f>
        <v>0</v>
      </c>
      <c r="K47" s="16"/>
      <c r="L47" s="15" t="s">
        <v>180</v>
      </c>
    </row>
    <row r="48" spans="1:12" ht="97.5" customHeight="1">
      <c r="A48" s="132" t="s">
        <v>181</v>
      </c>
      <c r="B48" s="15"/>
      <c r="C48" s="111">
        <f>C50+C51</f>
        <v>0</v>
      </c>
      <c r="D48" s="111">
        <f>+D50+D51</f>
        <v>0</v>
      </c>
      <c r="E48" s="111">
        <v>0</v>
      </c>
      <c r="F48" s="111">
        <f>F50+F51</f>
        <v>5190.96</v>
      </c>
      <c r="G48" s="111">
        <f>+G50+G51</f>
        <v>5190.96</v>
      </c>
      <c r="H48" s="111">
        <v>0</v>
      </c>
      <c r="I48" s="111">
        <f>I50+I51</f>
        <v>802</v>
      </c>
      <c r="J48" s="111">
        <f>J50+J51</f>
        <v>802</v>
      </c>
      <c r="K48" s="111">
        <v>0</v>
      </c>
      <c r="L48" s="21"/>
    </row>
    <row r="49" spans="1:12" ht="67.5" customHeight="1">
      <c r="A49" s="132" t="s">
        <v>182</v>
      </c>
      <c r="B49" s="15"/>
      <c r="C49" s="69"/>
      <c r="D49" s="69"/>
      <c r="E49" s="69"/>
      <c r="F49" s="69"/>
      <c r="G49" s="69"/>
      <c r="H49" s="69"/>
      <c r="I49" s="69"/>
      <c r="J49" s="69"/>
      <c r="K49" s="69"/>
      <c r="L49" s="21"/>
    </row>
    <row r="50" spans="1:12" ht="109.5" customHeight="1">
      <c r="A50" s="199" t="s">
        <v>184</v>
      </c>
      <c r="B50" s="200" t="s">
        <v>108</v>
      </c>
      <c r="C50" s="201">
        <f>D50</f>
        <v>0</v>
      </c>
      <c r="D50" s="201">
        <f>Додаток2!H48+Додаток2!H49</f>
        <v>0</v>
      </c>
      <c r="E50" s="201"/>
      <c r="F50" s="201">
        <f>G50</f>
        <v>4548.96</v>
      </c>
      <c r="G50" s="201">
        <f>Додаток2!I48+Додаток2!I49</f>
        <v>4548.96</v>
      </c>
      <c r="H50" s="201"/>
      <c r="I50" s="201">
        <f>J50</f>
        <v>160</v>
      </c>
      <c r="J50" s="201">
        <f>Додаток2!J48+Додаток2!J49</f>
        <v>160</v>
      </c>
      <c r="K50" s="201"/>
      <c r="L50" s="202" t="s">
        <v>183</v>
      </c>
    </row>
    <row r="51" spans="1:12" ht="93.75" customHeight="1">
      <c r="A51" s="203" t="s">
        <v>318</v>
      </c>
      <c r="B51" s="204" t="s">
        <v>108</v>
      </c>
      <c r="C51" s="195">
        <f>D51</f>
        <v>0</v>
      </c>
      <c r="D51" s="195">
        <f>Додаток2!H50</f>
        <v>0</v>
      </c>
      <c r="E51" s="195"/>
      <c r="F51" s="195">
        <f>G51</f>
        <v>642</v>
      </c>
      <c r="G51" s="195">
        <f>Додаток2!I50</f>
        <v>642</v>
      </c>
      <c r="H51" s="195"/>
      <c r="I51" s="195">
        <f>J51</f>
        <v>642</v>
      </c>
      <c r="J51" s="195">
        <f>Додаток2!J50</f>
        <v>642</v>
      </c>
      <c r="K51" s="200"/>
      <c r="L51" s="200" t="s">
        <v>180</v>
      </c>
    </row>
    <row r="52" spans="1:12" ht="132.75" customHeight="1">
      <c r="A52" s="210" t="s">
        <v>370</v>
      </c>
      <c r="B52" s="49"/>
      <c r="C52" s="50"/>
      <c r="D52" s="50"/>
      <c r="E52" s="50"/>
      <c r="F52" s="50"/>
      <c r="G52" s="50"/>
      <c r="H52" s="50"/>
      <c r="I52" s="50"/>
      <c r="J52" s="50"/>
      <c r="K52" s="33"/>
      <c r="L52" s="51" t="s">
        <v>371</v>
      </c>
    </row>
    <row r="53" spans="1:11" ht="20.25" customHeight="1">
      <c r="A53" s="8" t="s">
        <v>364</v>
      </c>
      <c r="B53" s="3"/>
      <c r="H53" s="3" t="s">
        <v>9</v>
      </c>
      <c r="J53" s="32"/>
      <c r="K53" s="33"/>
    </row>
    <row r="54" spans="1:11" ht="15.75">
      <c r="A54" s="34"/>
      <c r="B54" s="49"/>
      <c r="C54" s="51"/>
      <c r="D54" s="52"/>
      <c r="E54" s="32"/>
      <c r="F54" s="52"/>
      <c r="G54" s="31"/>
      <c r="H54" s="32"/>
      <c r="I54" s="52"/>
      <c r="J54" s="32"/>
      <c r="K54" s="33"/>
    </row>
    <row r="55" spans="1:11" ht="15.75">
      <c r="A55" s="316"/>
      <c r="B55" s="316"/>
      <c r="C55" s="32"/>
      <c r="D55" s="32"/>
      <c r="E55" s="52"/>
      <c r="F55" s="31"/>
      <c r="G55" s="32"/>
      <c r="H55" s="32"/>
      <c r="I55" s="32"/>
      <c r="J55" s="32"/>
      <c r="K55" s="33"/>
    </row>
    <row r="56" ht="18.75" customHeight="1">
      <c r="E56" s="32"/>
    </row>
    <row r="57" spans="1:2" ht="15.75">
      <c r="A57" s="315"/>
      <c r="B57" s="315"/>
    </row>
    <row r="182" ht="31.5">
      <c r="B182" s="78" t="s">
        <v>63</v>
      </c>
    </row>
  </sheetData>
  <sheetProtection/>
  <mergeCells count="49">
    <mergeCell ref="I1:L1"/>
    <mergeCell ref="F6:H6"/>
    <mergeCell ref="I6:K6"/>
    <mergeCell ref="A4:L4"/>
    <mergeCell ref="L6:L8"/>
    <mergeCell ref="A6:A8"/>
    <mergeCell ref="I2:L2"/>
    <mergeCell ref="I3:L3"/>
    <mergeCell ref="B6:B8"/>
    <mergeCell ref="C7:C8"/>
    <mergeCell ref="C6:E6"/>
    <mergeCell ref="G7:H7"/>
    <mergeCell ref="F7:F8"/>
    <mergeCell ref="A15:A16"/>
    <mergeCell ref="D7:E7"/>
    <mergeCell ref="C15:C16"/>
    <mergeCell ref="B31:B33"/>
    <mergeCell ref="E15:E16"/>
    <mergeCell ref="F15:F16"/>
    <mergeCell ref="H26:H27"/>
    <mergeCell ref="B15:B16"/>
    <mergeCell ref="D15:D16"/>
    <mergeCell ref="L26:L27"/>
    <mergeCell ref="J7:K7"/>
    <mergeCell ref="I7:I8"/>
    <mergeCell ref="C26:C27"/>
    <mergeCell ref="D26:D27"/>
    <mergeCell ref="E26:E27"/>
    <mergeCell ref="F26:F27"/>
    <mergeCell ref="I26:I27"/>
    <mergeCell ref="G26:G27"/>
    <mergeCell ref="J26:J27"/>
    <mergeCell ref="L10:L13"/>
    <mergeCell ref="L15:L16"/>
    <mergeCell ref="G15:G16"/>
    <mergeCell ref="I15:I16"/>
    <mergeCell ref="H15:H16"/>
    <mergeCell ref="J15:J16"/>
    <mergeCell ref="K15:K16"/>
    <mergeCell ref="A57:B57"/>
    <mergeCell ref="A55:B55"/>
    <mergeCell ref="A26:A27"/>
    <mergeCell ref="B26:B27"/>
    <mergeCell ref="B36:B38"/>
    <mergeCell ref="L36:L38"/>
    <mergeCell ref="L31:L33"/>
    <mergeCell ref="B41:B43"/>
    <mergeCell ref="L41:L43"/>
    <mergeCell ref="K26:K27"/>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J219"/>
  <sheetViews>
    <sheetView view="pageBreakPreview" zoomScaleSheetLayoutView="100" zoomScalePageLayoutView="0" workbookViewId="0" topLeftCell="A204">
      <selection activeCell="A5" sqref="A5:J5"/>
    </sheetView>
  </sheetViews>
  <sheetFormatPr defaultColWidth="9.28125" defaultRowHeight="12.75"/>
  <cols>
    <col min="1" max="1" width="43.28125" style="1" customWidth="1"/>
    <col min="2" max="2" width="11.57421875" style="1" customWidth="1"/>
    <col min="3" max="4" width="12.28125" style="1" customWidth="1"/>
    <col min="5" max="5" width="13.28125" style="1" customWidth="1"/>
    <col min="6" max="6" width="12.7109375" style="1" customWidth="1"/>
    <col min="7" max="7" width="11.57421875" style="1" customWidth="1"/>
    <col min="8" max="8" width="13.28125" style="1" customWidth="1"/>
    <col min="9" max="9" width="12.7109375" style="1" customWidth="1"/>
    <col min="10" max="10" width="11.57421875" style="1" customWidth="1"/>
    <col min="11" max="16384" width="9.28125" style="1" customWidth="1"/>
  </cols>
  <sheetData>
    <row r="1" spans="6:10" ht="15.75">
      <c r="F1" s="361" t="s">
        <v>90</v>
      </c>
      <c r="G1" s="362"/>
      <c r="H1" s="362"/>
      <c r="I1" s="362"/>
      <c r="J1" s="362"/>
    </row>
    <row r="2" spans="6:10" ht="110.25" customHeight="1">
      <c r="F2" s="364" t="s">
        <v>373</v>
      </c>
      <c r="G2" s="364"/>
      <c r="H2" s="364"/>
      <c r="I2" s="364"/>
      <c r="J2" s="365"/>
    </row>
    <row r="3" spans="6:10" ht="3" customHeight="1">
      <c r="F3" s="363"/>
      <c r="G3" s="362"/>
      <c r="H3" s="362"/>
      <c r="I3" s="362"/>
      <c r="J3" s="362"/>
    </row>
    <row r="4" spans="6:10" ht="0.75" customHeight="1" hidden="1">
      <c r="F4" s="7"/>
      <c r="G4" s="2"/>
      <c r="H4" s="2"/>
      <c r="I4" s="2"/>
      <c r="J4" s="2"/>
    </row>
    <row r="5" spans="1:10" ht="32.25" customHeight="1">
      <c r="A5" s="350" t="s">
        <v>116</v>
      </c>
      <c r="B5" s="350"/>
      <c r="C5" s="350"/>
      <c r="D5" s="350"/>
      <c r="E5" s="350"/>
      <c r="F5" s="350"/>
      <c r="G5" s="350"/>
      <c r="H5" s="350"/>
      <c r="I5" s="350"/>
      <c r="J5" s="350"/>
    </row>
    <row r="6" ht="6.75" customHeight="1" hidden="1"/>
    <row r="7" spans="1:10" ht="14.25" customHeight="1">
      <c r="A7" s="366" t="s">
        <v>54</v>
      </c>
      <c r="B7" s="359" t="s">
        <v>337</v>
      </c>
      <c r="C7" s="359"/>
      <c r="D7" s="359"/>
      <c r="E7" s="359" t="s">
        <v>159</v>
      </c>
      <c r="F7" s="359"/>
      <c r="G7" s="359"/>
      <c r="H7" s="359" t="s">
        <v>160</v>
      </c>
      <c r="I7" s="359"/>
      <c r="J7" s="359"/>
    </row>
    <row r="8" spans="1:10" ht="14.25" customHeight="1">
      <c r="A8" s="360"/>
      <c r="B8" s="360" t="s">
        <v>26</v>
      </c>
      <c r="C8" s="360" t="s">
        <v>25</v>
      </c>
      <c r="D8" s="360"/>
      <c r="E8" s="360" t="s">
        <v>26</v>
      </c>
      <c r="F8" s="360" t="s">
        <v>25</v>
      </c>
      <c r="G8" s="360"/>
      <c r="H8" s="360" t="s">
        <v>26</v>
      </c>
      <c r="I8" s="360" t="s">
        <v>25</v>
      </c>
      <c r="J8" s="360"/>
    </row>
    <row r="9" spans="1:10" ht="29.25" customHeight="1">
      <c r="A9" s="360"/>
      <c r="B9" s="360"/>
      <c r="C9" s="4" t="s">
        <v>27</v>
      </c>
      <c r="D9" s="4" t="s">
        <v>44</v>
      </c>
      <c r="E9" s="360"/>
      <c r="F9" s="4" t="s">
        <v>27</v>
      </c>
      <c r="G9" s="4" t="s">
        <v>44</v>
      </c>
      <c r="H9" s="360"/>
      <c r="I9" s="4" t="s">
        <v>27</v>
      </c>
      <c r="J9" s="4" t="s">
        <v>44</v>
      </c>
    </row>
    <row r="10" spans="1:10" ht="20.25" customHeight="1">
      <c r="A10" s="96" t="s">
        <v>28</v>
      </c>
      <c r="B10" s="97">
        <f>C10+D10</f>
        <v>112418.2</v>
      </c>
      <c r="C10" s="97">
        <f>C13+C94+C138+C176+C191</f>
        <v>91418.2</v>
      </c>
      <c r="D10" s="97">
        <f>D13+D94+D138+D176+D191</f>
        <v>21000</v>
      </c>
      <c r="E10" s="97">
        <f>F10+G10</f>
        <v>189102.36000000002</v>
      </c>
      <c r="F10" s="97">
        <f>F13+F94+F138+F176+F191</f>
        <v>179391.16</v>
      </c>
      <c r="G10" s="97">
        <f>G13+G94+G138+G176+G191</f>
        <v>9711.199999999999</v>
      </c>
      <c r="H10" s="97">
        <f>I10+J10</f>
        <v>253126.8</v>
      </c>
      <c r="I10" s="97">
        <f>I13+I94+I138+I176+I191</f>
        <v>161253.4</v>
      </c>
      <c r="J10" s="97">
        <f>J13+J94+J138+J176+J191</f>
        <v>91873.4</v>
      </c>
    </row>
    <row r="11" spans="1:10" ht="30" customHeight="1">
      <c r="A11" s="358" t="s">
        <v>187</v>
      </c>
      <c r="B11" s="263"/>
      <c r="C11" s="263"/>
      <c r="D11" s="263"/>
      <c r="E11" s="263"/>
      <c r="F11" s="263"/>
      <c r="G11" s="263"/>
      <c r="H11" s="263"/>
      <c r="I11" s="263"/>
      <c r="J11" s="263"/>
    </row>
    <row r="12" spans="1:10" ht="45.75" customHeight="1">
      <c r="A12" s="263" t="s">
        <v>186</v>
      </c>
      <c r="B12" s="263"/>
      <c r="C12" s="263"/>
      <c r="D12" s="263"/>
      <c r="E12" s="263"/>
      <c r="F12" s="263"/>
      <c r="G12" s="263"/>
      <c r="H12" s="263"/>
      <c r="I12" s="263"/>
      <c r="J12" s="263"/>
    </row>
    <row r="13" spans="1:10" ht="29.25" customHeight="1">
      <c r="A13" s="99" t="s">
        <v>29</v>
      </c>
      <c r="B13" s="100">
        <f>$D$13</f>
        <v>21000</v>
      </c>
      <c r="C13" s="101">
        <v>0</v>
      </c>
      <c r="D13" s="101">
        <f>D15+D32+D59+D74</f>
        <v>21000</v>
      </c>
      <c r="E13" s="101">
        <f>G13</f>
        <v>9711.199999999999</v>
      </c>
      <c r="F13" s="98">
        <v>0</v>
      </c>
      <c r="G13" s="101">
        <f>G15+G32+G59+G74</f>
        <v>9711.199999999999</v>
      </c>
      <c r="H13" s="101">
        <f>$J$13</f>
        <v>89406.7</v>
      </c>
      <c r="I13" s="98">
        <v>0</v>
      </c>
      <c r="J13" s="101">
        <f>J15+J32+J59+J74</f>
        <v>89406.7</v>
      </c>
    </row>
    <row r="14" spans="1:10" ht="94.5" customHeight="1">
      <c r="A14" s="96" t="s">
        <v>92</v>
      </c>
      <c r="B14" s="102"/>
      <c r="C14" s="102"/>
      <c r="D14" s="102"/>
      <c r="E14" s="102"/>
      <c r="F14" s="102"/>
      <c r="G14" s="102"/>
      <c r="H14" s="102"/>
      <c r="I14" s="102"/>
      <c r="J14" s="102"/>
    </row>
    <row r="15" spans="1:10" ht="15.75">
      <c r="A15" s="348" t="s">
        <v>312</v>
      </c>
      <c r="B15" s="346">
        <f>D15</f>
        <v>0</v>
      </c>
      <c r="C15" s="346"/>
      <c r="D15" s="346">
        <f>Додаток3!E13</f>
        <v>0</v>
      </c>
      <c r="E15" s="346">
        <f>G15</f>
        <v>1679.8</v>
      </c>
      <c r="F15" s="347"/>
      <c r="G15" s="346">
        <f>Додаток3!H14</f>
        <v>1679.8</v>
      </c>
      <c r="H15" s="346">
        <f>J15</f>
        <v>41496</v>
      </c>
      <c r="I15" s="347"/>
      <c r="J15" s="352">
        <f>Додаток3!K14</f>
        <v>41496</v>
      </c>
    </row>
    <row r="16" spans="1:10" ht="15" customHeight="1">
      <c r="A16" s="349"/>
      <c r="B16" s="346"/>
      <c r="C16" s="346"/>
      <c r="D16" s="346"/>
      <c r="E16" s="346"/>
      <c r="F16" s="347"/>
      <c r="G16" s="346"/>
      <c r="H16" s="346"/>
      <c r="I16" s="347"/>
      <c r="J16" s="352"/>
    </row>
    <row r="17" spans="1:10" ht="15.75">
      <c r="A17" s="56" t="s">
        <v>30</v>
      </c>
      <c r="B17" s="55"/>
      <c r="C17" s="55"/>
      <c r="D17" s="55"/>
      <c r="E17" s="55"/>
      <c r="F17" s="55"/>
      <c r="G17" s="55"/>
      <c r="H17" s="55"/>
      <c r="I17" s="55"/>
      <c r="J17" s="55"/>
    </row>
    <row r="18" spans="1:10" ht="15" customHeight="1">
      <c r="A18" s="56" t="s">
        <v>46</v>
      </c>
      <c r="B18" s="57"/>
      <c r="C18" s="57"/>
      <c r="D18" s="57"/>
      <c r="E18" s="57"/>
      <c r="F18" s="57"/>
      <c r="G18" s="57"/>
      <c r="H18" s="57"/>
      <c r="I18" s="57"/>
      <c r="J18" s="55"/>
    </row>
    <row r="19" spans="1:10" ht="46.5" customHeight="1">
      <c r="A19" s="55" t="s">
        <v>74</v>
      </c>
      <c r="B19" s="57">
        <f>D19</f>
        <v>87</v>
      </c>
      <c r="C19" s="57"/>
      <c r="D19" s="57">
        <v>87</v>
      </c>
      <c r="E19" s="57">
        <v>87</v>
      </c>
      <c r="F19" s="57"/>
      <c r="G19" s="57">
        <v>87</v>
      </c>
      <c r="H19" s="57">
        <f>J19</f>
        <v>104</v>
      </c>
      <c r="I19" s="57"/>
      <c r="J19" s="27">
        <f>G19-G21+J25</f>
        <v>104</v>
      </c>
    </row>
    <row r="20" spans="1:10" ht="47.25" customHeight="1">
      <c r="A20" s="58" t="s">
        <v>31</v>
      </c>
      <c r="B20" s="57">
        <v>113</v>
      </c>
      <c r="C20" s="57"/>
      <c r="D20" s="57">
        <v>113</v>
      </c>
      <c r="E20" s="57">
        <v>113</v>
      </c>
      <c r="F20" s="57"/>
      <c r="G20" s="57">
        <v>113</v>
      </c>
      <c r="H20" s="57">
        <v>113</v>
      </c>
      <c r="I20" s="57"/>
      <c r="J20" s="55">
        <v>113</v>
      </c>
    </row>
    <row r="21" spans="1:10" ht="29.25" customHeight="1">
      <c r="A21" s="55" t="s">
        <v>32</v>
      </c>
      <c r="B21" s="57">
        <v>0</v>
      </c>
      <c r="C21" s="57"/>
      <c r="D21" s="57">
        <v>0</v>
      </c>
      <c r="E21" s="57">
        <v>3</v>
      </c>
      <c r="F21" s="57"/>
      <c r="G21" s="57">
        <v>3</v>
      </c>
      <c r="H21" s="57">
        <v>3</v>
      </c>
      <c r="I21" s="57"/>
      <c r="J21" s="55">
        <v>3</v>
      </c>
    </row>
    <row r="22" spans="1:10" ht="62.25" customHeight="1">
      <c r="A22" s="55" t="s">
        <v>248</v>
      </c>
      <c r="B22" s="57"/>
      <c r="C22" s="57"/>
      <c r="D22" s="57"/>
      <c r="E22" s="59">
        <f>G22</f>
        <v>1679.8</v>
      </c>
      <c r="F22" s="57"/>
      <c r="G22" s="59">
        <f>Додаток2!I11</f>
        <v>1679.8</v>
      </c>
      <c r="H22" s="57"/>
      <c r="I22" s="57"/>
      <c r="J22" s="55"/>
    </row>
    <row r="23" spans="1:10" ht="46.5" customHeight="1">
      <c r="A23" s="55" t="s">
        <v>282</v>
      </c>
      <c r="B23" s="57"/>
      <c r="C23" s="57"/>
      <c r="D23" s="57"/>
      <c r="E23" s="59"/>
      <c r="F23" s="57"/>
      <c r="G23" s="59"/>
      <c r="H23" s="59">
        <f>J23</f>
        <v>41496</v>
      </c>
      <c r="I23" s="57"/>
      <c r="J23" s="60">
        <f>Додаток2!J10</f>
        <v>41496</v>
      </c>
    </row>
    <row r="24" spans="1:10" ht="15.75">
      <c r="A24" s="105" t="s">
        <v>33</v>
      </c>
      <c r="B24" s="6"/>
      <c r="C24" s="6"/>
      <c r="D24" s="6"/>
      <c r="E24" s="6"/>
      <c r="F24" s="6"/>
      <c r="G24" s="122"/>
      <c r="H24" s="122"/>
      <c r="I24" s="122"/>
      <c r="J24" s="122"/>
    </row>
    <row r="25" spans="1:10" ht="46.5" customHeight="1">
      <c r="A25" s="102" t="s">
        <v>283</v>
      </c>
      <c r="B25" s="57">
        <v>0</v>
      </c>
      <c r="C25" s="57"/>
      <c r="D25" s="57">
        <v>0</v>
      </c>
      <c r="E25" s="57">
        <v>0</v>
      </c>
      <c r="F25" s="57"/>
      <c r="G25" s="121">
        <v>0</v>
      </c>
      <c r="H25" s="121">
        <v>20</v>
      </c>
      <c r="I25" s="121"/>
      <c r="J25" s="102">
        <v>20</v>
      </c>
    </row>
    <row r="26" spans="1:10" ht="28.5" customHeight="1">
      <c r="A26" s="17" t="s">
        <v>34</v>
      </c>
      <c r="B26" s="6"/>
      <c r="C26" s="6"/>
      <c r="D26" s="6"/>
      <c r="E26" s="6"/>
      <c r="F26" s="6"/>
      <c r="G26" s="6"/>
      <c r="H26" s="6"/>
      <c r="I26" s="6"/>
      <c r="J26" s="6"/>
    </row>
    <row r="27" spans="1:10" ht="30.75" customHeight="1">
      <c r="A27" s="4" t="s">
        <v>284</v>
      </c>
      <c r="B27" s="59"/>
      <c r="C27" s="57"/>
      <c r="D27" s="59"/>
      <c r="E27" s="59"/>
      <c r="F27" s="57"/>
      <c r="G27" s="59"/>
      <c r="H27" s="59">
        <f>J27</f>
        <v>2074.8</v>
      </c>
      <c r="I27" s="57"/>
      <c r="J27" s="59">
        <f>J23/J25</f>
        <v>2074.8</v>
      </c>
    </row>
    <row r="28" spans="1:10" ht="48.75" customHeight="1" hidden="1">
      <c r="A28" s="85" t="s">
        <v>66</v>
      </c>
      <c r="B28" s="86" t="e">
        <f>D28</f>
        <v>#REF!</v>
      </c>
      <c r="C28" s="87"/>
      <c r="D28" s="86" t="e">
        <f>#REF!/22</f>
        <v>#REF!</v>
      </c>
      <c r="E28" s="86">
        <v>0</v>
      </c>
      <c r="F28" s="87"/>
      <c r="G28" s="86">
        <v>0</v>
      </c>
      <c r="H28" s="86">
        <v>0</v>
      </c>
      <c r="I28" s="87"/>
      <c r="J28" s="86">
        <v>0</v>
      </c>
    </row>
    <row r="29" spans="1:10" ht="15.75">
      <c r="A29" s="54" t="s">
        <v>35</v>
      </c>
      <c r="B29" s="6"/>
      <c r="C29" s="6"/>
      <c r="D29" s="6"/>
      <c r="E29" s="6"/>
      <c r="F29" s="6"/>
      <c r="G29" s="6"/>
      <c r="H29" s="6"/>
      <c r="I29" s="6"/>
      <c r="J29" s="6"/>
    </row>
    <row r="30" spans="1:10" ht="29.25" customHeight="1">
      <c r="A30" s="55" t="s">
        <v>36</v>
      </c>
      <c r="B30" s="182">
        <f>B25/B19*100</f>
        <v>0</v>
      </c>
      <c r="C30" s="182"/>
      <c r="D30" s="182">
        <f>D25/D19*100</f>
        <v>0</v>
      </c>
      <c r="E30" s="183">
        <f>E25/E19*100</f>
        <v>0</v>
      </c>
      <c r="F30" s="182"/>
      <c r="G30" s="182">
        <f>G25/G19*100</f>
        <v>0</v>
      </c>
      <c r="H30" s="182">
        <f>J30</f>
        <v>22.988505747126435</v>
      </c>
      <c r="I30" s="182"/>
      <c r="J30" s="182">
        <f>J25/G19*100</f>
        <v>22.988505747126435</v>
      </c>
    </row>
    <row r="31" spans="1:10" ht="47.25" customHeight="1" hidden="1">
      <c r="A31" s="88" t="s">
        <v>67</v>
      </c>
      <c r="B31" s="86">
        <v>0</v>
      </c>
      <c r="C31" s="86"/>
      <c r="D31" s="86">
        <v>0</v>
      </c>
      <c r="E31" s="86">
        <v>0</v>
      </c>
      <c r="F31" s="86"/>
      <c r="G31" s="86">
        <v>0</v>
      </c>
      <c r="H31" s="86">
        <v>0</v>
      </c>
      <c r="I31" s="86"/>
      <c r="J31" s="86">
        <v>0</v>
      </c>
    </row>
    <row r="32" spans="1:10" ht="45" customHeight="1">
      <c r="A32" s="56" t="s">
        <v>188</v>
      </c>
      <c r="B32" s="59">
        <f>D32</f>
        <v>21000</v>
      </c>
      <c r="C32" s="59"/>
      <c r="D32" s="59">
        <f>Додаток3!E18</f>
        <v>21000</v>
      </c>
      <c r="E32" s="59">
        <f>G32</f>
        <v>0</v>
      </c>
      <c r="F32" s="59"/>
      <c r="G32" s="59">
        <f>Додаток3!H18</f>
        <v>0</v>
      </c>
      <c r="H32" s="59">
        <f>J32</f>
        <v>35729</v>
      </c>
      <c r="I32" s="59"/>
      <c r="J32" s="59">
        <f>Додаток3!K18</f>
        <v>35729</v>
      </c>
    </row>
    <row r="33" spans="1:10" ht="16.5" customHeight="1">
      <c r="A33" s="54" t="s">
        <v>30</v>
      </c>
      <c r="B33" s="6"/>
      <c r="C33" s="6"/>
      <c r="D33" s="6"/>
      <c r="E33" s="6"/>
      <c r="F33" s="6"/>
      <c r="G33" s="6"/>
      <c r="H33" s="6"/>
      <c r="I33" s="6"/>
      <c r="J33" s="6"/>
    </row>
    <row r="34" spans="1:10" ht="15.75" customHeight="1">
      <c r="A34" s="54" t="s">
        <v>37</v>
      </c>
      <c r="B34" s="6"/>
      <c r="C34" s="6"/>
      <c r="D34" s="6"/>
      <c r="E34" s="6"/>
      <c r="F34" s="6"/>
      <c r="G34" s="6"/>
      <c r="H34" s="6"/>
      <c r="I34" s="6"/>
      <c r="J34" s="6"/>
    </row>
    <row r="35" spans="1:10" ht="45" customHeight="1">
      <c r="A35" s="55" t="s">
        <v>75</v>
      </c>
      <c r="B35" s="57"/>
      <c r="C35" s="57"/>
      <c r="D35" s="57"/>
      <c r="E35" s="57"/>
      <c r="F35" s="57"/>
      <c r="G35" s="121"/>
      <c r="H35" s="121">
        <v>3</v>
      </c>
      <c r="I35" s="121"/>
      <c r="J35" s="102">
        <v>3</v>
      </c>
    </row>
    <row r="36" spans="1:10" ht="45.75" customHeight="1">
      <c r="A36" s="55" t="s">
        <v>249</v>
      </c>
      <c r="B36" s="57"/>
      <c r="C36" s="57"/>
      <c r="D36" s="57"/>
      <c r="E36" s="57"/>
      <c r="F36" s="57"/>
      <c r="G36" s="121"/>
      <c r="H36" s="121">
        <v>1</v>
      </c>
      <c r="I36" s="121"/>
      <c r="J36" s="102">
        <v>1</v>
      </c>
    </row>
    <row r="37" spans="1:10" ht="63" customHeight="1">
      <c r="A37" s="55" t="s">
        <v>285</v>
      </c>
      <c r="B37" s="57"/>
      <c r="C37" s="57"/>
      <c r="D37" s="57"/>
      <c r="E37" s="59"/>
      <c r="F37" s="57"/>
      <c r="G37" s="89"/>
      <c r="H37" s="121">
        <f>J37</f>
        <v>16087.7</v>
      </c>
      <c r="I37" s="121"/>
      <c r="J37" s="102">
        <f>Додаток2!J16</f>
        <v>16087.7</v>
      </c>
    </row>
    <row r="38" spans="1:10" ht="46.5" customHeight="1">
      <c r="A38" s="55" t="s">
        <v>250</v>
      </c>
      <c r="B38" s="57">
        <v>1</v>
      </c>
      <c r="C38" s="57"/>
      <c r="D38" s="57">
        <v>1</v>
      </c>
      <c r="E38" s="57"/>
      <c r="F38" s="57"/>
      <c r="G38" s="121"/>
      <c r="H38" s="121"/>
      <c r="I38" s="121"/>
      <c r="J38" s="102"/>
    </row>
    <row r="39" spans="1:10" ht="61.5" customHeight="1">
      <c r="A39" s="55" t="s">
        <v>56</v>
      </c>
      <c r="B39" s="57"/>
      <c r="C39" s="57"/>
      <c r="D39" s="57"/>
      <c r="E39" s="57"/>
      <c r="F39" s="57"/>
      <c r="G39" s="121"/>
      <c r="H39" s="121">
        <v>1</v>
      </c>
      <c r="I39" s="121"/>
      <c r="J39" s="102">
        <v>1</v>
      </c>
    </row>
    <row r="40" spans="1:10" ht="46.5" customHeight="1">
      <c r="A40" s="55" t="s">
        <v>189</v>
      </c>
      <c r="B40" s="57"/>
      <c r="C40" s="57"/>
      <c r="D40" s="57"/>
      <c r="E40" s="57"/>
      <c r="F40" s="57"/>
      <c r="G40" s="57"/>
      <c r="H40" s="57">
        <v>1</v>
      </c>
      <c r="I40" s="57"/>
      <c r="J40" s="55">
        <v>1</v>
      </c>
    </row>
    <row r="41" spans="1:10" ht="12.75" customHeight="1">
      <c r="A41" s="54" t="s">
        <v>39</v>
      </c>
      <c r="B41" s="6"/>
      <c r="C41" s="6"/>
      <c r="D41" s="6"/>
      <c r="E41" s="6"/>
      <c r="F41" s="6"/>
      <c r="G41" s="6"/>
      <c r="H41" s="6"/>
      <c r="I41" s="6"/>
      <c r="J41" s="6"/>
    </row>
    <row r="42" spans="1:10" ht="31.5">
      <c r="A42" s="55" t="s">
        <v>76</v>
      </c>
      <c r="B42" s="57"/>
      <c r="C42" s="57"/>
      <c r="D42" s="57"/>
      <c r="E42" s="57"/>
      <c r="F42" s="57"/>
      <c r="G42" s="57"/>
      <c r="H42" s="57">
        <v>1</v>
      </c>
      <c r="I42" s="57"/>
      <c r="J42" s="55">
        <v>1</v>
      </c>
    </row>
    <row r="43" spans="1:10" ht="48" customHeight="1">
      <c r="A43" s="55" t="s">
        <v>286</v>
      </c>
      <c r="B43" s="57"/>
      <c r="C43" s="57"/>
      <c r="D43" s="57"/>
      <c r="E43" s="57"/>
      <c r="F43" s="57"/>
      <c r="G43" s="57"/>
      <c r="H43" s="57">
        <v>1</v>
      </c>
      <c r="I43" s="57"/>
      <c r="J43" s="55">
        <v>1</v>
      </c>
    </row>
    <row r="44" spans="1:10" ht="45.75" customHeight="1">
      <c r="A44" s="55" t="s">
        <v>251</v>
      </c>
      <c r="B44" s="57">
        <v>1</v>
      </c>
      <c r="C44" s="57"/>
      <c r="D44" s="57">
        <v>1</v>
      </c>
      <c r="E44" s="57"/>
      <c r="F44" s="57"/>
      <c r="G44" s="57"/>
      <c r="H44" s="57"/>
      <c r="I44" s="57"/>
      <c r="J44" s="55"/>
    </row>
    <row r="45" spans="1:10" ht="62.25" customHeight="1">
      <c r="A45" s="55" t="s">
        <v>77</v>
      </c>
      <c r="B45" s="57"/>
      <c r="C45" s="57"/>
      <c r="D45" s="57"/>
      <c r="E45" s="57"/>
      <c r="F45" s="57"/>
      <c r="G45" s="57"/>
      <c r="H45" s="57">
        <v>1</v>
      </c>
      <c r="I45" s="57"/>
      <c r="J45" s="55">
        <v>1</v>
      </c>
    </row>
    <row r="46" spans="1:10" ht="46.5" customHeight="1">
      <c r="A46" s="55" t="s">
        <v>190</v>
      </c>
      <c r="B46" s="57"/>
      <c r="C46" s="57"/>
      <c r="D46" s="57"/>
      <c r="E46" s="57"/>
      <c r="F46" s="57"/>
      <c r="G46" s="57"/>
      <c r="H46" s="57">
        <v>1</v>
      </c>
      <c r="I46" s="57"/>
      <c r="J46" s="55">
        <v>1</v>
      </c>
    </row>
    <row r="47" spans="1:10" ht="30" customHeight="1">
      <c r="A47" s="17" t="s">
        <v>40</v>
      </c>
      <c r="B47" s="54"/>
      <c r="C47" s="54"/>
      <c r="D47" s="54"/>
      <c r="E47" s="54"/>
      <c r="F47" s="54"/>
      <c r="G47" s="54"/>
      <c r="H47" s="54"/>
      <c r="I47" s="54"/>
      <c r="J47" s="54"/>
    </row>
    <row r="48" spans="1:10" ht="30.75" customHeight="1">
      <c r="A48" s="4" t="s">
        <v>47</v>
      </c>
      <c r="B48" s="5"/>
      <c r="C48" s="54"/>
      <c r="D48" s="5"/>
      <c r="E48" s="54"/>
      <c r="F48" s="54"/>
      <c r="G48" s="54"/>
      <c r="H48" s="241">
        <f>J48</f>
        <v>3700</v>
      </c>
      <c r="I48" s="241"/>
      <c r="J48" s="241">
        <f>Додаток2!J14</f>
        <v>3700</v>
      </c>
    </row>
    <row r="49" spans="1:10" ht="46.5" customHeight="1">
      <c r="A49" s="55" t="s">
        <v>287</v>
      </c>
      <c r="B49" s="59"/>
      <c r="C49" s="59"/>
      <c r="D49" s="59"/>
      <c r="E49" s="59"/>
      <c r="F49" s="59"/>
      <c r="G49" s="59"/>
      <c r="H49" s="59">
        <f>J49</f>
        <v>16087.7</v>
      </c>
      <c r="I49" s="59"/>
      <c r="J49" s="59">
        <f>Додаток2!J16</f>
        <v>16087.7</v>
      </c>
    </row>
    <row r="50" spans="1:10" ht="45.75" customHeight="1">
      <c r="A50" s="55" t="s">
        <v>252</v>
      </c>
      <c r="B50" s="59">
        <f>D50</f>
        <v>21000</v>
      </c>
      <c r="C50" s="59"/>
      <c r="D50" s="59">
        <f>Додаток2!H17</f>
        <v>21000</v>
      </c>
      <c r="E50" s="59"/>
      <c r="F50" s="59"/>
      <c r="G50" s="59"/>
      <c r="H50" s="59"/>
      <c r="I50" s="59"/>
      <c r="J50" s="60"/>
    </row>
    <row r="51" spans="1:10" ht="63" customHeight="1">
      <c r="A51" s="55" t="s">
        <v>57</v>
      </c>
      <c r="B51" s="59"/>
      <c r="C51" s="59"/>
      <c r="D51" s="59"/>
      <c r="E51" s="59"/>
      <c r="F51" s="59"/>
      <c r="G51" s="59"/>
      <c r="H51" s="59">
        <f>J51</f>
        <v>11200.8</v>
      </c>
      <c r="I51" s="59"/>
      <c r="J51" s="60">
        <f>Додаток2!J18</f>
        <v>11200.8</v>
      </c>
    </row>
    <row r="52" spans="1:10" ht="45" customHeight="1">
      <c r="A52" s="58" t="s">
        <v>288</v>
      </c>
      <c r="B52" s="59"/>
      <c r="C52" s="59"/>
      <c r="D52" s="59"/>
      <c r="E52" s="59"/>
      <c r="F52" s="59"/>
      <c r="G52" s="59"/>
      <c r="H52" s="59">
        <f>J52</f>
        <v>4740.5</v>
      </c>
      <c r="I52" s="59"/>
      <c r="J52" s="60">
        <f>Додаток2!J19</f>
        <v>4740.5</v>
      </c>
    </row>
    <row r="53" spans="1:10" ht="15.75">
      <c r="A53" s="54" t="s">
        <v>41</v>
      </c>
      <c r="B53" s="6"/>
      <c r="C53" s="6"/>
      <c r="D53" s="6"/>
      <c r="E53" s="6"/>
      <c r="F53" s="6"/>
      <c r="G53" s="6"/>
      <c r="H53" s="6"/>
      <c r="I53" s="6"/>
      <c r="J53" s="6"/>
    </row>
    <row r="54" spans="1:10" ht="45.75" customHeight="1">
      <c r="A54" s="55" t="s">
        <v>58</v>
      </c>
      <c r="B54" s="5"/>
      <c r="C54" s="5"/>
      <c r="D54" s="5"/>
      <c r="E54" s="5"/>
      <c r="F54" s="5"/>
      <c r="G54" s="5"/>
      <c r="H54" s="5">
        <f>J54</f>
        <v>33.33333333333333</v>
      </c>
      <c r="I54" s="5"/>
      <c r="J54" s="5">
        <f>1/3*100</f>
        <v>33.33333333333333</v>
      </c>
    </row>
    <row r="55" spans="1:10" ht="45.75" customHeight="1">
      <c r="A55" s="55" t="s">
        <v>59</v>
      </c>
      <c r="B55" s="5"/>
      <c r="C55" s="5"/>
      <c r="D55" s="5"/>
      <c r="E55" s="5"/>
      <c r="F55" s="5"/>
      <c r="G55" s="5"/>
      <c r="H55" s="5">
        <v>100</v>
      </c>
      <c r="I55" s="5"/>
      <c r="J55" s="5">
        <v>100</v>
      </c>
    </row>
    <row r="56" spans="1:10" ht="61.5" customHeight="1">
      <c r="A56" s="55" t="s">
        <v>113</v>
      </c>
      <c r="B56" s="5">
        <v>100</v>
      </c>
      <c r="C56" s="5"/>
      <c r="D56" s="5">
        <v>100</v>
      </c>
      <c r="E56" s="5"/>
      <c r="F56" s="5"/>
      <c r="G56" s="5"/>
      <c r="H56" s="5"/>
      <c r="I56" s="5"/>
      <c r="J56" s="5"/>
    </row>
    <row r="57" spans="1:10" ht="62.25" customHeight="1">
      <c r="A57" s="55" t="s">
        <v>60</v>
      </c>
      <c r="B57" s="59"/>
      <c r="C57" s="59"/>
      <c r="D57" s="60"/>
      <c r="E57" s="59"/>
      <c r="F57" s="59"/>
      <c r="G57" s="59"/>
      <c r="H57" s="59">
        <v>100</v>
      </c>
      <c r="I57" s="59"/>
      <c r="J57" s="60">
        <v>100</v>
      </c>
    </row>
    <row r="58" spans="1:10" ht="45" customHeight="1">
      <c r="A58" s="55" t="s">
        <v>289</v>
      </c>
      <c r="B58" s="59"/>
      <c r="C58" s="59"/>
      <c r="D58" s="60"/>
      <c r="E58" s="59"/>
      <c r="F58" s="59"/>
      <c r="G58" s="59"/>
      <c r="H58" s="59">
        <v>100</v>
      </c>
      <c r="I58" s="59"/>
      <c r="J58" s="60">
        <v>100</v>
      </c>
    </row>
    <row r="59" spans="1:10" ht="46.5" customHeight="1">
      <c r="A59" s="79" t="s">
        <v>313</v>
      </c>
      <c r="B59" s="59">
        <f>D59</f>
        <v>0</v>
      </c>
      <c r="C59" s="59"/>
      <c r="D59" s="60">
        <f>Додаток3!E19</f>
        <v>0</v>
      </c>
      <c r="E59" s="59">
        <f>G59</f>
        <v>0</v>
      </c>
      <c r="F59" s="59"/>
      <c r="G59" s="59">
        <f>Додаток2!I21+Додаток2!I22</f>
        <v>0</v>
      </c>
      <c r="H59" s="59">
        <f>J59</f>
        <v>5463.2</v>
      </c>
      <c r="I59" s="59"/>
      <c r="J59" s="59">
        <f>Додаток3!K20</f>
        <v>5463.2</v>
      </c>
    </row>
    <row r="60" spans="1:10" ht="15.75">
      <c r="A60" s="54" t="s">
        <v>30</v>
      </c>
      <c r="B60" s="6"/>
      <c r="C60" s="6"/>
      <c r="D60" s="6"/>
      <c r="E60" s="6"/>
      <c r="F60" s="6"/>
      <c r="G60" s="6"/>
      <c r="H60" s="6"/>
      <c r="I60" s="6"/>
      <c r="J60" s="6"/>
    </row>
    <row r="61" spans="1:10" ht="15.75">
      <c r="A61" s="54" t="s">
        <v>37</v>
      </c>
      <c r="B61" s="6"/>
      <c r="C61" s="6"/>
      <c r="D61" s="6"/>
      <c r="E61" s="6"/>
      <c r="F61" s="6"/>
      <c r="G61" s="6"/>
      <c r="H61" s="6"/>
      <c r="I61" s="6"/>
      <c r="J61" s="6"/>
    </row>
    <row r="62" spans="1:10" ht="15" customHeight="1">
      <c r="A62" s="55" t="s">
        <v>38</v>
      </c>
      <c r="B62" s="133"/>
      <c r="C62" s="184"/>
      <c r="D62" s="185"/>
      <c r="E62" s="133"/>
      <c r="F62" s="168"/>
      <c r="G62" s="185"/>
      <c r="H62" s="242">
        <v>103.138</v>
      </c>
      <c r="I62" s="168"/>
      <c r="J62" s="242">
        <v>103.138</v>
      </c>
    </row>
    <row r="63" spans="1:10" ht="45" customHeight="1">
      <c r="A63" s="55" t="s">
        <v>290</v>
      </c>
      <c r="B63" s="160"/>
      <c r="C63" s="76"/>
      <c r="D63" s="160"/>
      <c r="E63" s="186"/>
      <c r="F63" s="57"/>
      <c r="G63" s="186"/>
      <c r="H63" s="243">
        <f>J63</f>
        <v>1680</v>
      </c>
      <c r="I63" s="57"/>
      <c r="J63" s="243">
        <f>Додаток2!J21</f>
        <v>1680</v>
      </c>
    </row>
    <row r="64" spans="1:10" ht="47.25" customHeight="1">
      <c r="A64" s="55" t="s">
        <v>302</v>
      </c>
      <c r="B64" s="160"/>
      <c r="C64" s="76"/>
      <c r="D64" s="160"/>
      <c r="E64" s="186"/>
      <c r="F64" s="57"/>
      <c r="G64" s="186"/>
      <c r="H64" s="244">
        <v>2</v>
      </c>
      <c r="I64" s="57"/>
      <c r="J64" s="244">
        <v>2</v>
      </c>
    </row>
    <row r="65" spans="1:10" ht="14.25" customHeight="1">
      <c r="A65" s="54" t="s">
        <v>33</v>
      </c>
      <c r="B65" s="6"/>
      <c r="C65" s="6"/>
      <c r="D65" s="6"/>
      <c r="E65" s="6"/>
      <c r="F65" s="6"/>
      <c r="G65" s="6"/>
      <c r="H65" s="106"/>
      <c r="I65" s="106"/>
      <c r="J65" s="106"/>
    </row>
    <row r="66" spans="1:10" ht="45.75" customHeight="1">
      <c r="A66" s="55" t="s">
        <v>291</v>
      </c>
      <c r="B66" s="59"/>
      <c r="C66" s="59"/>
      <c r="D66" s="60"/>
      <c r="E66" s="59"/>
      <c r="F66" s="59"/>
      <c r="G66" s="59"/>
      <c r="H66" s="59">
        <v>33.61</v>
      </c>
      <c r="I66" s="59"/>
      <c r="J66" s="59">
        <v>33.61</v>
      </c>
    </row>
    <row r="67" spans="1:10" ht="47.25">
      <c r="A67" s="55" t="s">
        <v>293</v>
      </c>
      <c r="B67" s="57"/>
      <c r="C67" s="57"/>
      <c r="D67" s="55"/>
      <c r="E67" s="57"/>
      <c r="F67" s="57"/>
      <c r="G67" s="57"/>
      <c r="H67" s="57">
        <v>2</v>
      </c>
      <c r="I67" s="57"/>
      <c r="J67" s="57">
        <v>2</v>
      </c>
    </row>
    <row r="68" spans="1:10" ht="30" customHeight="1">
      <c r="A68" s="17" t="s">
        <v>34</v>
      </c>
      <c r="B68" s="6"/>
      <c r="C68" s="6"/>
      <c r="D68" s="6"/>
      <c r="E68" s="6"/>
      <c r="F68" s="6"/>
      <c r="G68" s="6"/>
      <c r="H68" s="6"/>
      <c r="I68" s="6"/>
      <c r="J68" s="6"/>
    </row>
    <row r="69" spans="1:10" ht="46.5" customHeight="1">
      <c r="A69" s="62" t="s">
        <v>292</v>
      </c>
      <c r="B69" s="59"/>
      <c r="C69" s="59"/>
      <c r="D69" s="60"/>
      <c r="E69" s="59"/>
      <c r="F69" s="59"/>
      <c r="G69" s="59"/>
      <c r="H69" s="59">
        <f>H63/H66</f>
        <v>49.98512347515621</v>
      </c>
      <c r="I69" s="59"/>
      <c r="J69" s="59">
        <f>J63/J66</f>
        <v>49.98512347515621</v>
      </c>
    </row>
    <row r="70" spans="1:10" ht="30" customHeight="1">
      <c r="A70" s="62" t="s">
        <v>192</v>
      </c>
      <c r="B70" s="59"/>
      <c r="C70" s="59"/>
      <c r="D70" s="60"/>
      <c r="E70" s="59"/>
      <c r="F70" s="59"/>
      <c r="G70" s="59"/>
      <c r="H70" s="59">
        <f>J70</f>
        <v>1891.6</v>
      </c>
      <c r="I70" s="59"/>
      <c r="J70" s="60">
        <f>Додаток2!J22/'Додаток 4'!J67</f>
        <v>1891.6</v>
      </c>
    </row>
    <row r="71" spans="1:10" ht="13.5" customHeight="1">
      <c r="A71" s="54" t="s">
        <v>35</v>
      </c>
      <c r="B71" s="59"/>
      <c r="C71" s="59"/>
      <c r="D71" s="60"/>
      <c r="E71" s="59"/>
      <c r="F71" s="59"/>
      <c r="G71" s="59"/>
      <c r="H71" s="59"/>
      <c r="I71" s="59"/>
      <c r="J71" s="60"/>
    </row>
    <row r="72" spans="1:10" ht="30.75" customHeight="1">
      <c r="A72" s="55" t="s">
        <v>193</v>
      </c>
      <c r="B72" s="59"/>
      <c r="C72" s="59"/>
      <c r="D72" s="59"/>
      <c r="E72" s="59"/>
      <c r="F72" s="59"/>
      <c r="G72" s="59"/>
      <c r="H72" s="59">
        <f>J72</f>
        <v>32.58740716321821</v>
      </c>
      <c r="I72" s="59"/>
      <c r="J72" s="60">
        <f>J66/J62*100</f>
        <v>32.58740716321821</v>
      </c>
    </row>
    <row r="73" spans="1:10" ht="30.75" customHeight="1">
      <c r="A73" s="55" t="s">
        <v>194</v>
      </c>
      <c r="B73" s="59"/>
      <c r="C73" s="59"/>
      <c r="D73" s="59"/>
      <c r="E73" s="59"/>
      <c r="F73" s="59"/>
      <c r="G73" s="59"/>
      <c r="H73" s="59">
        <v>100</v>
      </c>
      <c r="I73" s="59"/>
      <c r="J73" s="60">
        <v>100</v>
      </c>
    </row>
    <row r="74" spans="1:10" ht="45.75" customHeight="1">
      <c r="A74" s="134" t="s">
        <v>195</v>
      </c>
      <c r="B74" s="135">
        <f>D74</f>
        <v>0</v>
      </c>
      <c r="C74" s="135"/>
      <c r="D74" s="135">
        <f>Додаток3!E21</f>
        <v>0</v>
      </c>
      <c r="E74" s="135">
        <f>G74</f>
        <v>8031.4</v>
      </c>
      <c r="F74" s="135"/>
      <c r="G74" s="135">
        <f>Додаток3!H22</f>
        <v>8031.4</v>
      </c>
      <c r="H74" s="135">
        <f>J74</f>
        <v>6718.5</v>
      </c>
      <c r="I74" s="135"/>
      <c r="J74" s="136">
        <f>Додаток3!K22</f>
        <v>6718.5</v>
      </c>
    </row>
    <row r="75" spans="1:10" ht="16.5" customHeight="1">
      <c r="A75" s="54" t="s">
        <v>30</v>
      </c>
      <c r="B75" s="135"/>
      <c r="C75" s="135"/>
      <c r="D75" s="135"/>
      <c r="E75" s="135"/>
      <c r="F75" s="135"/>
      <c r="G75" s="135"/>
      <c r="H75" s="135"/>
      <c r="I75" s="135"/>
      <c r="J75" s="136"/>
    </row>
    <row r="76" spans="1:10" ht="12.75" customHeight="1">
      <c r="A76" s="54" t="s">
        <v>37</v>
      </c>
      <c r="B76" s="59"/>
      <c r="C76" s="59"/>
      <c r="D76" s="59"/>
      <c r="E76" s="59"/>
      <c r="F76" s="59"/>
      <c r="G76" s="59"/>
      <c r="H76" s="59"/>
      <c r="I76" s="59"/>
      <c r="J76" s="60"/>
    </row>
    <row r="77" spans="1:10" ht="30.75" customHeight="1">
      <c r="A77" s="55" t="s">
        <v>196</v>
      </c>
      <c r="B77" s="135"/>
      <c r="C77" s="135"/>
      <c r="D77" s="135"/>
      <c r="E77" s="135"/>
      <c r="F77" s="135"/>
      <c r="G77" s="135"/>
      <c r="H77" s="135">
        <v>30.1</v>
      </c>
      <c r="I77" s="135"/>
      <c r="J77" s="135">
        <v>30.1</v>
      </c>
    </row>
    <row r="78" spans="1:10" ht="29.25" customHeight="1">
      <c r="A78" s="134" t="s">
        <v>55</v>
      </c>
      <c r="B78" s="135"/>
      <c r="C78" s="135"/>
      <c r="D78" s="135"/>
      <c r="E78" s="135">
        <v>34.7</v>
      </c>
      <c r="F78" s="135"/>
      <c r="G78" s="135">
        <v>34.7</v>
      </c>
      <c r="H78" s="135">
        <v>34.7</v>
      </c>
      <c r="I78" s="135"/>
      <c r="J78" s="135">
        <v>34.7</v>
      </c>
    </row>
    <row r="79" spans="1:10" ht="46.5" customHeight="1">
      <c r="A79" s="134" t="s">
        <v>296</v>
      </c>
      <c r="B79" s="135"/>
      <c r="C79" s="135"/>
      <c r="D79" s="135"/>
      <c r="E79" s="135"/>
      <c r="F79" s="135"/>
      <c r="G79" s="135"/>
      <c r="H79" s="135">
        <f>J79</f>
        <v>1677</v>
      </c>
      <c r="I79" s="135"/>
      <c r="J79" s="135">
        <f>Додаток2!J24</f>
        <v>1677</v>
      </c>
    </row>
    <row r="80" spans="1:10" ht="45.75" customHeight="1">
      <c r="A80" s="134" t="s">
        <v>349</v>
      </c>
      <c r="B80" s="135"/>
      <c r="C80" s="135"/>
      <c r="D80" s="135"/>
      <c r="E80" s="135"/>
      <c r="F80" s="135"/>
      <c r="G80" s="135"/>
      <c r="H80" s="135">
        <f>J80</f>
        <v>5041.5</v>
      </c>
      <c r="I80" s="135"/>
      <c r="J80" s="135">
        <f>Додаток2!J26</f>
        <v>5041.5</v>
      </c>
    </row>
    <row r="81" spans="1:10" ht="14.25" customHeight="1">
      <c r="A81" s="54" t="s">
        <v>33</v>
      </c>
      <c r="B81" s="135"/>
      <c r="C81" s="135"/>
      <c r="D81" s="135"/>
      <c r="E81" s="135"/>
      <c r="F81" s="135"/>
      <c r="G81" s="135"/>
      <c r="H81" s="135"/>
      <c r="I81" s="135"/>
      <c r="J81" s="136"/>
    </row>
    <row r="82" spans="1:10" ht="63.75" customHeight="1">
      <c r="A82" s="55" t="s">
        <v>294</v>
      </c>
      <c r="B82" s="59"/>
      <c r="C82" s="59"/>
      <c r="D82" s="59"/>
      <c r="E82" s="163"/>
      <c r="F82" s="163"/>
      <c r="G82" s="163"/>
      <c r="H82" s="163">
        <f>J82</f>
        <v>8.545</v>
      </c>
      <c r="I82" s="163"/>
      <c r="J82" s="163">
        <v>8.545</v>
      </c>
    </row>
    <row r="83" spans="1:10" ht="48" customHeight="1">
      <c r="A83" s="55" t="s">
        <v>295</v>
      </c>
      <c r="B83" s="135"/>
      <c r="C83" s="135"/>
      <c r="D83" s="135"/>
      <c r="E83" s="135"/>
      <c r="F83" s="135"/>
      <c r="G83" s="135"/>
      <c r="H83" s="135">
        <f>J83</f>
        <v>10.2</v>
      </c>
      <c r="I83" s="135"/>
      <c r="J83" s="135">
        <v>10.2</v>
      </c>
    </row>
    <row r="84" spans="1:10" ht="48" customHeight="1">
      <c r="A84" s="55" t="s">
        <v>350</v>
      </c>
      <c r="B84" s="135"/>
      <c r="C84" s="135"/>
      <c r="D84" s="135"/>
      <c r="E84" s="135">
        <f>G84</f>
        <v>3.25</v>
      </c>
      <c r="F84" s="135"/>
      <c r="G84" s="135">
        <v>3.25</v>
      </c>
      <c r="H84" s="6"/>
      <c r="I84" s="6"/>
      <c r="J84" s="6"/>
    </row>
    <row r="85" spans="1:10" ht="27.75" customHeight="1">
      <c r="A85" s="17" t="s">
        <v>34</v>
      </c>
      <c r="B85" s="59"/>
      <c r="C85" s="59"/>
      <c r="D85" s="59"/>
      <c r="E85" s="59"/>
      <c r="F85" s="59"/>
      <c r="G85" s="59"/>
      <c r="H85" s="59"/>
      <c r="I85" s="59"/>
      <c r="J85" s="60"/>
    </row>
    <row r="86" spans="1:10" ht="45.75" customHeight="1">
      <c r="A86" s="62" t="s">
        <v>297</v>
      </c>
      <c r="B86" s="135"/>
      <c r="C86" s="135"/>
      <c r="D86" s="135"/>
      <c r="E86" s="135"/>
      <c r="F86" s="135"/>
      <c r="G86" s="135"/>
      <c r="H86" s="135">
        <f>H79/H82</f>
        <v>196.255119953189</v>
      </c>
      <c r="I86" s="135"/>
      <c r="J86" s="135">
        <f>J79/J82</f>
        <v>196.255119953189</v>
      </c>
    </row>
    <row r="87" spans="1:10" ht="47.25" customHeight="1">
      <c r="A87" s="62" t="s">
        <v>298</v>
      </c>
      <c r="B87" s="135"/>
      <c r="C87" s="135"/>
      <c r="D87" s="135"/>
      <c r="E87" s="135"/>
      <c r="F87" s="135"/>
      <c r="G87" s="135"/>
      <c r="H87" s="135">
        <f>H80/H83</f>
        <v>494.264705882353</v>
      </c>
      <c r="I87" s="135"/>
      <c r="J87" s="135">
        <f>J80/J83</f>
        <v>494.264705882353</v>
      </c>
    </row>
    <row r="88" spans="1:10" ht="47.25" customHeight="1">
      <c r="A88" s="62" t="s">
        <v>351</v>
      </c>
      <c r="B88" s="135"/>
      <c r="C88" s="135"/>
      <c r="D88" s="135"/>
      <c r="E88" s="135">
        <f>G88</f>
        <v>2471.2</v>
      </c>
      <c r="F88" s="135"/>
      <c r="G88" s="135">
        <f>Додаток2!I27/'Додаток 4'!G84</f>
        <v>2471.2</v>
      </c>
      <c r="H88" s="135"/>
      <c r="I88" s="135"/>
      <c r="J88" s="135"/>
    </row>
    <row r="89" spans="1:10" ht="15" customHeight="1">
      <c r="A89" s="54" t="s">
        <v>35</v>
      </c>
      <c r="B89" s="135"/>
      <c r="C89" s="135"/>
      <c r="D89" s="135"/>
      <c r="E89" s="135"/>
      <c r="F89" s="135"/>
      <c r="G89" s="135"/>
      <c r="H89" s="135"/>
      <c r="I89" s="135"/>
      <c r="J89" s="136"/>
    </row>
    <row r="90" spans="1:10" ht="46.5" customHeight="1">
      <c r="A90" s="55" t="s">
        <v>304</v>
      </c>
      <c r="B90" s="135"/>
      <c r="C90" s="135"/>
      <c r="D90" s="135"/>
      <c r="E90" s="135"/>
      <c r="F90" s="135"/>
      <c r="G90" s="135"/>
      <c r="H90" s="135">
        <f>H82/H77*100</f>
        <v>28.388704318936874</v>
      </c>
      <c r="I90" s="135"/>
      <c r="J90" s="135">
        <f>J82/J77*100</f>
        <v>28.388704318936874</v>
      </c>
    </row>
    <row r="91" spans="1:10" ht="45.75" customHeight="1">
      <c r="A91" s="55" t="s">
        <v>303</v>
      </c>
      <c r="B91" s="135"/>
      <c r="C91" s="135"/>
      <c r="D91" s="136"/>
      <c r="E91" s="135"/>
      <c r="F91" s="135"/>
      <c r="G91" s="136"/>
      <c r="H91" s="135">
        <f>H83/H78*100</f>
        <v>29.39481268011527</v>
      </c>
      <c r="I91" s="135"/>
      <c r="J91" s="135">
        <f>J83/J78*100</f>
        <v>29.39481268011527</v>
      </c>
    </row>
    <row r="92" spans="1:10" ht="45.75" customHeight="1">
      <c r="A92" s="55" t="s">
        <v>352</v>
      </c>
      <c r="B92" s="135"/>
      <c r="C92" s="135"/>
      <c r="D92" s="136"/>
      <c r="E92" s="135">
        <f>G92</f>
        <v>9.365994236311238</v>
      </c>
      <c r="F92" s="135"/>
      <c r="G92" s="136">
        <f>G84/G78*100</f>
        <v>9.365994236311238</v>
      </c>
      <c r="H92" s="135"/>
      <c r="I92" s="135"/>
      <c r="J92" s="135"/>
    </row>
    <row r="93" spans="1:10" ht="57" customHeight="1">
      <c r="A93" s="344" t="s">
        <v>353</v>
      </c>
      <c r="B93" s="345"/>
      <c r="C93" s="345"/>
      <c r="D93" s="345"/>
      <c r="E93" s="345"/>
      <c r="F93" s="345"/>
      <c r="G93" s="345"/>
      <c r="H93" s="345"/>
      <c r="I93" s="345"/>
      <c r="J93" s="345"/>
    </row>
    <row r="94" spans="1:10" ht="30.75" customHeight="1">
      <c r="A94" s="56" t="s">
        <v>42</v>
      </c>
      <c r="B94" s="61">
        <f>C94+D94</f>
        <v>91418.2</v>
      </c>
      <c r="C94" s="61">
        <f>C97+C98+C121+C122</f>
        <v>91418.2</v>
      </c>
      <c r="D94" s="61">
        <f>D110</f>
        <v>0</v>
      </c>
      <c r="E94" s="61">
        <f>F94+G94</f>
        <v>173690.2</v>
      </c>
      <c r="F94" s="103">
        <f>F97+F98+F121+F122</f>
        <v>173690.2</v>
      </c>
      <c r="G94" s="61">
        <f>G110</f>
        <v>0</v>
      </c>
      <c r="H94" s="61">
        <f>I94+J94</f>
        <v>161782.4</v>
      </c>
      <c r="I94" s="61">
        <f>I97+I98</f>
        <v>160301.4</v>
      </c>
      <c r="J94" s="61">
        <f>J110</f>
        <v>1481</v>
      </c>
    </row>
    <row r="95" spans="1:10" ht="46.5" customHeight="1">
      <c r="A95" s="56" t="s">
        <v>197</v>
      </c>
      <c r="B95" s="61"/>
      <c r="C95" s="61"/>
      <c r="D95" s="61"/>
      <c r="E95" s="61"/>
      <c r="F95" s="103"/>
      <c r="G95" s="61"/>
      <c r="H95" s="61"/>
      <c r="I95" s="61"/>
      <c r="J95" s="61"/>
    </row>
    <row r="96" spans="1:10" ht="94.5" customHeight="1">
      <c r="A96" s="56" t="s">
        <v>261</v>
      </c>
      <c r="B96" s="57"/>
      <c r="C96" s="57"/>
      <c r="D96" s="55"/>
      <c r="E96" s="57"/>
      <c r="F96" s="57"/>
      <c r="G96" s="57"/>
      <c r="H96" s="57"/>
      <c r="I96" s="57"/>
      <c r="J96" s="55"/>
    </row>
    <row r="97" spans="1:10" ht="33" customHeight="1">
      <c r="A97" s="19" t="s">
        <v>259</v>
      </c>
      <c r="B97" s="5">
        <f>$C$97</f>
        <v>40419.99</v>
      </c>
      <c r="C97" s="5">
        <f>Додаток3!D32</f>
        <v>40419.99</v>
      </c>
      <c r="D97" s="5"/>
      <c r="E97" s="5">
        <f>$F$97</f>
        <v>117275.7</v>
      </c>
      <c r="F97" s="81">
        <f>Додаток3!G32</f>
        <v>117275.7</v>
      </c>
      <c r="G97" s="5"/>
      <c r="H97" s="5">
        <f>$I$97</f>
        <v>121287.7</v>
      </c>
      <c r="I97" s="5">
        <f>Додаток3!J32</f>
        <v>121287.7</v>
      </c>
      <c r="J97" s="5"/>
    </row>
    <row r="98" spans="1:10" ht="31.5">
      <c r="A98" s="19" t="s">
        <v>260</v>
      </c>
      <c r="B98" s="5">
        <f>$C$98</f>
        <v>19833.2</v>
      </c>
      <c r="C98" s="5">
        <f>Додаток3!D33</f>
        <v>19833.2</v>
      </c>
      <c r="D98" s="5"/>
      <c r="E98" s="81">
        <f>F98</f>
        <v>36414.5</v>
      </c>
      <c r="F98" s="81">
        <f>Додаток3!G33</f>
        <v>36414.5</v>
      </c>
      <c r="G98" s="5"/>
      <c r="H98" s="5">
        <f>$I$98</f>
        <v>39013.7</v>
      </c>
      <c r="I98" s="5">
        <f>Додаток3!J33</f>
        <v>39013.7</v>
      </c>
      <c r="J98" s="5"/>
    </row>
    <row r="99" spans="1:10" ht="14.25" customHeight="1">
      <c r="A99" s="54" t="s">
        <v>30</v>
      </c>
      <c r="B99" s="6"/>
      <c r="C99" s="6"/>
      <c r="D99" s="6"/>
      <c r="E99" s="6"/>
      <c r="F99" s="6"/>
      <c r="G99" s="6"/>
      <c r="H99" s="6"/>
      <c r="I99" s="6"/>
      <c r="J99" s="6"/>
    </row>
    <row r="100" spans="1:10" ht="15" customHeight="1">
      <c r="A100" s="54" t="s">
        <v>37</v>
      </c>
      <c r="B100" s="6"/>
      <c r="C100" s="6"/>
      <c r="D100" s="6"/>
      <c r="E100" s="6"/>
      <c r="F100" s="6"/>
      <c r="G100" s="6"/>
      <c r="H100" s="6"/>
      <c r="I100" s="6"/>
      <c r="J100" s="6"/>
    </row>
    <row r="101" spans="1:10" ht="61.5" customHeight="1">
      <c r="A101" s="55" t="s">
        <v>262</v>
      </c>
      <c r="B101" s="59">
        <f>B97+B98</f>
        <v>60253.19</v>
      </c>
      <c r="C101" s="59">
        <f>$B$101</f>
        <v>60253.19</v>
      </c>
      <c r="D101" s="59"/>
      <c r="E101" s="59">
        <f>E97+E98</f>
        <v>153690.2</v>
      </c>
      <c r="F101" s="59">
        <f>$E$101</f>
        <v>153690.2</v>
      </c>
      <c r="G101" s="59"/>
      <c r="H101" s="59">
        <f>H97+H98</f>
        <v>160301.4</v>
      </c>
      <c r="I101" s="59">
        <f>$H$101</f>
        <v>160301.4</v>
      </c>
      <c r="J101" s="59"/>
    </row>
    <row r="102" spans="1:10" ht="15.75">
      <c r="A102" s="54" t="s">
        <v>33</v>
      </c>
      <c r="B102" s="6"/>
      <c r="C102" s="6"/>
      <c r="D102" s="6"/>
      <c r="E102" s="6"/>
      <c r="F102" s="6"/>
      <c r="G102" s="6"/>
      <c r="H102" s="6"/>
      <c r="I102" s="6"/>
      <c r="J102" s="6"/>
    </row>
    <row r="103" spans="1:10" ht="45" customHeight="1">
      <c r="A103" s="55" t="s">
        <v>43</v>
      </c>
      <c r="B103" s="57">
        <v>1</v>
      </c>
      <c r="C103" s="57">
        <v>1</v>
      </c>
      <c r="D103" s="55"/>
      <c r="E103" s="57">
        <v>1</v>
      </c>
      <c r="F103" s="57">
        <v>1</v>
      </c>
      <c r="G103" s="57"/>
      <c r="H103" s="57">
        <v>1</v>
      </c>
      <c r="I103" s="57">
        <v>1</v>
      </c>
      <c r="J103" s="55"/>
    </row>
    <row r="104" spans="1:10" ht="30" customHeight="1">
      <c r="A104" s="53" t="s">
        <v>34</v>
      </c>
      <c r="B104" s="6"/>
      <c r="C104" s="6"/>
      <c r="D104" s="6"/>
      <c r="E104" s="6"/>
      <c r="F104" s="6"/>
      <c r="G104" s="6"/>
      <c r="H104" s="6"/>
      <c r="I104" s="6"/>
      <c r="J104" s="6"/>
    </row>
    <row r="105" spans="1:10" ht="78" customHeight="1">
      <c r="A105" s="4" t="s">
        <v>301</v>
      </c>
      <c r="B105" s="59">
        <f>B97*1000/12</f>
        <v>3368332.5</v>
      </c>
      <c r="C105" s="59">
        <f>C97*1000/12</f>
        <v>3368332.5</v>
      </c>
      <c r="D105" s="59"/>
      <c r="E105" s="59">
        <f>E97/12*1000</f>
        <v>9772975</v>
      </c>
      <c r="F105" s="59">
        <f>$E$105</f>
        <v>9772975</v>
      </c>
      <c r="G105" s="59"/>
      <c r="H105" s="59">
        <f>I105</f>
        <v>10107308.333333332</v>
      </c>
      <c r="I105" s="59">
        <f>I97/12*1000</f>
        <v>10107308.333333332</v>
      </c>
      <c r="J105" s="60"/>
    </row>
    <row r="106" spans="1:10" ht="93" customHeight="1">
      <c r="A106" s="4" t="s">
        <v>263</v>
      </c>
      <c r="B106" s="59">
        <f>B98*1000/12</f>
        <v>1652766.6666666667</v>
      </c>
      <c r="C106" s="59">
        <f>$B$106</f>
        <v>1652766.6666666667</v>
      </c>
      <c r="D106" s="59"/>
      <c r="E106" s="59">
        <f>E98/12*1000</f>
        <v>3034541.6666666665</v>
      </c>
      <c r="F106" s="59">
        <f>$E$106</f>
        <v>3034541.6666666665</v>
      </c>
      <c r="G106" s="59"/>
      <c r="H106" s="59">
        <f>H98/12*1000</f>
        <v>3251141.6666666665</v>
      </c>
      <c r="I106" s="59">
        <f>$H$106</f>
        <v>3251141.6666666665</v>
      </c>
      <c r="J106" s="60"/>
    </row>
    <row r="107" spans="1:10" ht="14.25" customHeight="1">
      <c r="A107" s="54" t="s">
        <v>35</v>
      </c>
      <c r="B107" s="6"/>
      <c r="C107" s="6"/>
      <c r="D107" s="6"/>
      <c r="E107" s="6"/>
      <c r="F107" s="6"/>
      <c r="G107" s="6"/>
      <c r="H107" s="6"/>
      <c r="I107" s="6"/>
      <c r="J107" s="6"/>
    </row>
    <row r="108" spans="1:10" ht="78.75" customHeight="1">
      <c r="A108" s="55" t="s">
        <v>264</v>
      </c>
      <c r="B108" s="59">
        <v>0</v>
      </c>
      <c r="C108" s="59">
        <v>0</v>
      </c>
      <c r="D108" s="60"/>
      <c r="E108" s="59">
        <f>(E97-B97)/B97*100</f>
        <v>190.14282289530502</v>
      </c>
      <c r="F108" s="59">
        <f>(F97-C97)/C97*100</f>
        <v>190.14282289530502</v>
      </c>
      <c r="G108" s="59"/>
      <c r="H108" s="59">
        <f>(H97-E97)/E97*100</f>
        <v>3.4209985529824167</v>
      </c>
      <c r="I108" s="59">
        <f>(I97-F97)/F97*100</f>
        <v>3.4209985529824167</v>
      </c>
      <c r="J108" s="59"/>
    </row>
    <row r="109" spans="1:10" ht="93.75" customHeight="1">
      <c r="A109" s="55" t="s">
        <v>265</v>
      </c>
      <c r="B109" s="59">
        <v>0</v>
      </c>
      <c r="C109" s="59">
        <v>0</v>
      </c>
      <c r="D109" s="60"/>
      <c r="E109" s="59">
        <f>(E98-B98)/B98*100</f>
        <v>83.60375531936349</v>
      </c>
      <c r="F109" s="59">
        <f>(F98-C98)/C98*100</f>
        <v>83.60375531936349</v>
      </c>
      <c r="G109" s="59"/>
      <c r="H109" s="59">
        <f>(H98-E98)/E98*100</f>
        <v>7.13781597989811</v>
      </c>
      <c r="I109" s="59">
        <f>(I98-F98)/F98*100</f>
        <v>7.13781597989811</v>
      </c>
      <c r="J109" s="60"/>
    </row>
    <row r="110" spans="1:10" ht="30.75" customHeight="1">
      <c r="A110" s="56" t="s">
        <v>198</v>
      </c>
      <c r="B110" s="59">
        <f>$D$110</f>
        <v>0</v>
      </c>
      <c r="C110" s="59"/>
      <c r="D110" s="60">
        <f>Додаток3!E34</f>
        <v>0</v>
      </c>
      <c r="E110" s="59">
        <f>G110</f>
        <v>0</v>
      </c>
      <c r="F110" s="59"/>
      <c r="G110" s="59">
        <f>Додаток3!H34</f>
        <v>0</v>
      </c>
      <c r="H110" s="59">
        <f>J110</f>
        <v>1481</v>
      </c>
      <c r="I110" s="59"/>
      <c r="J110" s="60">
        <f>Додаток3!K34</f>
        <v>1481</v>
      </c>
    </row>
    <row r="111" spans="1:10" ht="12.75" customHeight="1">
      <c r="A111" s="54" t="s">
        <v>30</v>
      </c>
      <c r="B111" s="54"/>
      <c r="C111" s="54"/>
      <c r="D111" s="54"/>
      <c r="E111" s="54"/>
      <c r="F111" s="54"/>
      <c r="G111" s="54"/>
      <c r="H111" s="54"/>
      <c r="I111" s="54"/>
      <c r="J111" s="54"/>
    </row>
    <row r="112" spans="1:10" ht="15" customHeight="1">
      <c r="A112" s="54" t="s">
        <v>46</v>
      </c>
      <c r="B112" s="6"/>
      <c r="C112" s="6"/>
      <c r="D112" s="6"/>
      <c r="E112" s="6"/>
      <c r="F112" s="6"/>
      <c r="G112" s="6"/>
      <c r="H112" s="6"/>
      <c r="I112" s="6"/>
      <c r="J112" s="6"/>
    </row>
    <row r="113" spans="1:10" ht="31.5" customHeight="1">
      <c r="A113" s="75" t="s">
        <v>268</v>
      </c>
      <c r="B113" s="6"/>
      <c r="C113" s="6"/>
      <c r="D113" s="6"/>
      <c r="E113" s="6"/>
      <c r="F113" s="6"/>
      <c r="G113" s="6"/>
      <c r="H113" s="6">
        <v>1</v>
      </c>
      <c r="I113" s="6"/>
      <c r="J113" s="6">
        <v>1</v>
      </c>
    </row>
    <row r="114" spans="1:10" ht="15" customHeight="1">
      <c r="A114" s="54" t="s">
        <v>33</v>
      </c>
      <c r="B114" s="6"/>
      <c r="C114" s="6"/>
      <c r="D114" s="6"/>
      <c r="E114" s="6"/>
      <c r="F114" s="6"/>
      <c r="G114" s="6"/>
      <c r="H114" s="6"/>
      <c r="I114" s="6"/>
      <c r="J114" s="6"/>
    </row>
    <row r="115" spans="1:10" ht="31.5" customHeight="1">
      <c r="A115" s="75" t="s">
        <v>269</v>
      </c>
      <c r="B115" s="6"/>
      <c r="C115" s="6"/>
      <c r="D115" s="6"/>
      <c r="E115" s="6"/>
      <c r="F115" s="6"/>
      <c r="G115" s="6"/>
      <c r="H115" s="6">
        <v>1</v>
      </c>
      <c r="I115" s="6"/>
      <c r="J115" s="6">
        <v>1</v>
      </c>
    </row>
    <row r="116" spans="1:10" ht="15.75">
      <c r="A116" s="54" t="s">
        <v>34</v>
      </c>
      <c r="B116" s="6"/>
      <c r="C116" s="6"/>
      <c r="D116" s="6"/>
      <c r="E116" s="6"/>
      <c r="F116" s="6"/>
      <c r="G116" s="6"/>
      <c r="H116" s="6"/>
      <c r="I116" s="6"/>
      <c r="J116" s="6"/>
    </row>
    <row r="117" spans="1:10" ht="30" customHeight="1">
      <c r="A117" s="75" t="s">
        <v>270</v>
      </c>
      <c r="B117" s="5"/>
      <c r="C117" s="6"/>
      <c r="D117" s="5"/>
      <c r="E117" s="5"/>
      <c r="F117" s="6"/>
      <c r="G117" s="5"/>
      <c r="H117" s="5">
        <f>J117</f>
        <v>1481</v>
      </c>
      <c r="I117" s="6"/>
      <c r="J117" s="5">
        <f>J110</f>
        <v>1481</v>
      </c>
    </row>
    <row r="118" spans="1:10" ht="15.75">
      <c r="A118" s="54" t="s">
        <v>35</v>
      </c>
      <c r="B118" s="6"/>
      <c r="C118" s="6"/>
      <c r="D118" s="6"/>
      <c r="E118" s="6"/>
      <c r="F118" s="6"/>
      <c r="G118" s="6"/>
      <c r="H118" s="6"/>
      <c r="I118" s="6"/>
      <c r="J118" s="6"/>
    </row>
    <row r="119" spans="1:10" ht="27.75" customHeight="1">
      <c r="A119" s="75" t="s">
        <v>271</v>
      </c>
      <c r="B119" s="5"/>
      <c r="C119" s="5"/>
      <c r="D119" s="5"/>
      <c r="E119" s="5"/>
      <c r="F119" s="5"/>
      <c r="G119" s="5"/>
      <c r="H119" s="6">
        <v>100</v>
      </c>
      <c r="I119" s="6"/>
      <c r="J119" s="6">
        <v>100</v>
      </c>
    </row>
    <row r="120" spans="1:10" ht="31.5" customHeight="1">
      <c r="A120" s="137" t="s">
        <v>356</v>
      </c>
      <c r="B120" s="5"/>
      <c r="C120" s="5"/>
      <c r="D120" s="5"/>
      <c r="E120" s="5"/>
      <c r="F120" s="5"/>
      <c r="G120" s="5"/>
      <c r="H120" s="6"/>
      <c r="I120" s="6"/>
      <c r="J120" s="6"/>
    </row>
    <row r="121" spans="1:10" ht="16.5" customHeight="1">
      <c r="A121" s="6" t="s">
        <v>334</v>
      </c>
      <c r="B121" s="5">
        <f>C121</f>
        <v>26642.51</v>
      </c>
      <c r="C121" s="5">
        <f>Додаток3!D37</f>
        <v>26642.51</v>
      </c>
      <c r="D121" s="5"/>
      <c r="E121" s="5">
        <f>F121</f>
        <v>13460</v>
      </c>
      <c r="F121" s="5">
        <f>Додаток3!G37</f>
        <v>13460</v>
      </c>
      <c r="G121" s="5"/>
      <c r="H121" s="6"/>
      <c r="I121" s="6"/>
      <c r="J121" s="6"/>
    </row>
    <row r="122" spans="1:10" ht="16.5" customHeight="1">
      <c r="A122" s="6" t="s">
        <v>335</v>
      </c>
      <c r="B122" s="5">
        <f>C122</f>
        <v>4522.5</v>
      </c>
      <c r="C122" s="5">
        <f>Додаток3!D38</f>
        <v>4522.5</v>
      </c>
      <c r="D122" s="5"/>
      <c r="E122" s="5">
        <f>F122</f>
        <v>6540</v>
      </c>
      <c r="F122" s="5">
        <f>Додаток3!G38</f>
        <v>6540</v>
      </c>
      <c r="G122" s="5"/>
      <c r="H122" s="6"/>
      <c r="I122" s="6"/>
      <c r="J122" s="6"/>
    </row>
    <row r="123" spans="1:10" ht="14.25" customHeight="1">
      <c r="A123" s="54" t="s">
        <v>30</v>
      </c>
      <c r="B123" s="5"/>
      <c r="C123" s="5"/>
      <c r="D123" s="5"/>
      <c r="E123" s="5"/>
      <c r="F123" s="5"/>
      <c r="G123" s="5"/>
      <c r="H123" s="6"/>
      <c r="I123" s="6"/>
      <c r="J123" s="6"/>
    </row>
    <row r="124" spans="1:10" ht="13.5" customHeight="1">
      <c r="A124" s="54" t="s">
        <v>46</v>
      </c>
      <c r="B124" s="5"/>
      <c r="C124" s="5"/>
      <c r="D124" s="5"/>
      <c r="E124" s="5"/>
      <c r="F124" s="5"/>
      <c r="G124" s="5"/>
      <c r="H124" s="6"/>
      <c r="I124" s="6"/>
      <c r="J124" s="6"/>
    </row>
    <row r="125" spans="1:10" ht="28.5" customHeight="1">
      <c r="A125" s="75" t="s">
        <v>329</v>
      </c>
      <c r="B125" s="5">
        <f>C125</f>
        <v>31165.01</v>
      </c>
      <c r="C125" s="5">
        <f>C121+C122</f>
        <v>31165.01</v>
      </c>
      <c r="D125" s="5"/>
      <c r="E125" s="5">
        <f>F125</f>
        <v>20000</v>
      </c>
      <c r="F125" s="5">
        <f>F121+F122</f>
        <v>20000</v>
      </c>
      <c r="G125" s="5"/>
      <c r="H125" s="6"/>
      <c r="I125" s="6"/>
      <c r="J125" s="6"/>
    </row>
    <row r="126" spans="1:10" ht="15" customHeight="1">
      <c r="A126" s="54" t="s">
        <v>33</v>
      </c>
      <c r="B126" s="5"/>
      <c r="C126" s="5"/>
      <c r="D126" s="5"/>
      <c r="E126" s="5"/>
      <c r="F126" s="5"/>
      <c r="G126" s="5"/>
      <c r="H126" s="6"/>
      <c r="I126" s="6"/>
      <c r="J126" s="6"/>
    </row>
    <row r="127" spans="1:10" ht="28.5" customHeight="1">
      <c r="A127" s="75" t="s">
        <v>330</v>
      </c>
      <c r="B127" s="66">
        <v>1</v>
      </c>
      <c r="C127" s="66">
        <v>1</v>
      </c>
      <c r="D127" s="66"/>
      <c r="E127" s="66">
        <v>1</v>
      </c>
      <c r="F127" s="66">
        <v>1</v>
      </c>
      <c r="G127" s="5"/>
      <c r="H127" s="6"/>
      <c r="I127" s="6"/>
      <c r="J127" s="6"/>
    </row>
    <row r="128" spans="1:10" ht="23.25" customHeight="1" hidden="1">
      <c r="A128" s="54" t="s">
        <v>34</v>
      </c>
      <c r="B128" s="5"/>
      <c r="C128" s="5"/>
      <c r="D128" s="5"/>
      <c r="E128" s="5"/>
      <c r="F128" s="5"/>
      <c r="G128" s="5"/>
      <c r="H128" s="6"/>
      <c r="I128" s="6"/>
      <c r="J128" s="6"/>
    </row>
    <row r="129" spans="1:10" ht="28.5" customHeight="1" hidden="1">
      <c r="A129" s="75" t="s">
        <v>331</v>
      </c>
      <c r="B129" s="5"/>
      <c r="C129" s="5"/>
      <c r="D129" s="5"/>
      <c r="E129" s="5"/>
      <c r="F129" s="5"/>
      <c r="G129" s="5"/>
      <c r="H129" s="6"/>
      <c r="I129" s="6"/>
      <c r="J129" s="6"/>
    </row>
    <row r="130" spans="1:10" ht="28.5" customHeight="1" hidden="1">
      <c r="A130" s="75" t="s">
        <v>332</v>
      </c>
      <c r="B130" s="5"/>
      <c r="C130" s="5"/>
      <c r="D130" s="5"/>
      <c r="E130" s="5"/>
      <c r="F130" s="5"/>
      <c r="G130" s="5"/>
      <c r="H130" s="6"/>
      <c r="I130" s="6"/>
      <c r="J130" s="6"/>
    </row>
    <row r="131" spans="1:10" ht="28.5" customHeight="1" hidden="1">
      <c r="A131" s="54" t="s">
        <v>35</v>
      </c>
      <c r="B131" s="5"/>
      <c r="C131" s="5"/>
      <c r="D131" s="5"/>
      <c r="E131" s="5"/>
      <c r="F131" s="5"/>
      <c r="G131" s="5"/>
      <c r="H131" s="6"/>
      <c r="I131" s="6"/>
      <c r="J131" s="6"/>
    </row>
    <row r="132" spans="1:10" ht="48" customHeight="1" hidden="1">
      <c r="A132" s="19" t="s">
        <v>333</v>
      </c>
      <c r="B132" s="5"/>
      <c r="C132" s="5"/>
      <c r="D132" s="5"/>
      <c r="E132" s="5"/>
      <c r="F132" s="5"/>
      <c r="G132" s="5"/>
      <c r="H132" s="6"/>
      <c r="I132" s="6"/>
      <c r="J132" s="6"/>
    </row>
    <row r="133" spans="1:10" ht="18" customHeight="1">
      <c r="A133" s="54" t="s">
        <v>34</v>
      </c>
      <c r="B133" s="5"/>
      <c r="C133" s="5"/>
      <c r="D133" s="5"/>
      <c r="E133" s="5"/>
      <c r="F133" s="5"/>
      <c r="G133" s="5"/>
      <c r="H133" s="6"/>
      <c r="I133" s="6"/>
      <c r="J133" s="6"/>
    </row>
    <row r="134" spans="1:10" ht="24" customHeight="1">
      <c r="A134" s="75" t="s">
        <v>354</v>
      </c>
      <c r="B134" s="5">
        <f>C134</f>
        <v>31165.01</v>
      </c>
      <c r="C134" s="5">
        <f>C122+C121</f>
        <v>31165.01</v>
      </c>
      <c r="D134" s="5"/>
      <c r="E134" s="5">
        <f>F134</f>
        <v>20000</v>
      </c>
      <c r="F134" s="5">
        <f>F122+F121</f>
        <v>20000</v>
      </c>
      <c r="G134" s="5"/>
      <c r="H134" s="6"/>
      <c r="I134" s="6"/>
      <c r="J134" s="6"/>
    </row>
    <row r="135" spans="1:10" ht="24.75" customHeight="1">
      <c r="A135" s="54" t="s">
        <v>35</v>
      </c>
      <c r="B135" s="5"/>
      <c r="C135" s="5"/>
      <c r="D135" s="5"/>
      <c r="E135" s="5"/>
      <c r="F135" s="5"/>
      <c r="G135" s="5"/>
      <c r="H135" s="6"/>
      <c r="I135" s="6"/>
      <c r="J135" s="6"/>
    </row>
    <row r="136" spans="1:10" ht="42" customHeight="1">
      <c r="A136" s="75" t="s">
        <v>355</v>
      </c>
      <c r="B136" s="5"/>
      <c r="C136" s="5"/>
      <c r="D136" s="5"/>
      <c r="E136" s="5">
        <f>F136</f>
        <v>64.17453419716534</v>
      </c>
      <c r="F136" s="5">
        <f>F134/C134*100</f>
        <v>64.17453419716534</v>
      </c>
      <c r="G136" s="5"/>
      <c r="H136" s="6"/>
      <c r="I136" s="6"/>
      <c r="J136" s="6"/>
    </row>
    <row r="137" spans="1:10" ht="30.75" customHeight="1">
      <c r="A137" s="344" t="s">
        <v>230</v>
      </c>
      <c r="B137" s="344"/>
      <c r="C137" s="344"/>
      <c r="D137" s="344"/>
      <c r="E137" s="344"/>
      <c r="F137" s="344"/>
      <c r="G137" s="344"/>
      <c r="H137" s="344"/>
      <c r="I137" s="344"/>
      <c r="J137" s="344"/>
    </row>
    <row r="138" spans="1:10" ht="30.75" customHeight="1">
      <c r="A138" s="64" t="s">
        <v>99</v>
      </c>
      <c r="B138" s="65">
        <f>B140+B141+B165</f>
        <v>0</v>
      </c>
      <c r="C138" s="65">
        <f>C141+C165</f>
        <v>0</v>
      </c>
      <c r="D138" s="65">
        <f>D140</f>
        <v>0</v>
      </c>
      <c r="E138" s="65">
        <f>E140+E141</f>
        <v>0</v>
      </c>
      <c r="F138" s="65">
        <f>F141</f>
        <v>0</v>
      </c>
      <c r="G138" s="65">
        <f>G140</f>
        <v>0</v>
      </c>
      <c r="H138" s="65">
        <f>I138+J138</f>
        <v>1135.6999999999998</v>
      </c>
      <c r="I138" s="65">
        <f>I141+I165</f>
        <v>150</v>
      </c>
      <c r="J138" s="65">
        <f>J140</f>
        <v>985.6999999999999</v>
      </c>
    </row>
    <row r="139" spans="1:10" ht="31.5">
      <c r="A139" s="137" t="s">
        <v>199</v>
      </c>
      <c r="B139" s="82"/>
      <c r="C139" s="82"/>
      <c r="D139" s="83"/>
      <c r="E139" s="82"/>
      <c r="F139" s="82"/>
      <c r="G139" s="82"/>
      <c r="H139" s="82"/>
      <c r="I139" s="82"/>
      <c r="J139" s="82"/>
    </row>
    <row r="140" spans="1:10" ht="15" customHeight="1">
      <c r="A140" s="138" t="s">
        <v>174</v>
      </c>
      <c r="B140" s="82"/>
      <c r="C140" s="82"/>
      <c r="D140" s="83"/>
      <c r="E140" s="82"/>
      <c r="F140" s="82"/>
      <c r="G140" s="82"/>
      <c r="H140" s="82">
        <f>J140</f>
        <v>985.6999999999999</v>
      </c>
      <c r="I140" s="82"/>
      <c r="J140" s="82">
        <f>Додаток3!K42</f>
        <v>985.6999999999999</v>
      </c>
    </row>
    <row r="141" spans="1:10" ht="15" customHeight="1">
      <c r="A141" s="138" t="s">
        <v>175</v>
      </c>
      <c r="B141" s="82"/>
      <c r="C141" s="82"/>
      <c r="D141" s="83"/>
      <c r="E141" s="82"/>
      <c r="F141" s="82"/>
      <c r="G141" s="82"/>
      <c r="H141" s="82">
        <f>I141</f>
        <v>70</v>
      </c>
      <c r="I141" s="82">
        <f>Додаток3!J43</f>
        <v>70</v>
      </c>
      <c r="J141" s="82"/>
    </row>
    <row r="142" spans="1:10" ht="15.75">
      <c r="A142" s="147" t="s">
        <v>30</v>
      </c>
      <c r="B142" s="82"/>
      <c r="C142" s="82"/>
      <c r="D142" s="83"/>
      <c r="E142" s="82"/>
      <c r="F142" s="82"/>
      <c r="G142" s="82"/>
      <c r="H142" s="82"/>
      <c r="I142" s="82"/>
      <c r="J142" s="82"/>
    </row>
    <row r="143" spans="1:10" ht="15.75">
      <c r="A143" s="147" t="s">
        <v>37</v>
      </c>
      <c r="B143" s="82"/>
      <c r="C143" s="82"/>
      <c r="D143" s="83"/>
      <c r="E143" s="82"/>
      <c r="F143" s="82"/>
      <c r="G143" s="82"/>
      <c r="H143" s="82"/>
      <c r="I143" s="82"/>
      <c r="J143" s="82"/>
    </row>
    <row r="144" spans="1:10" ht="31.5" customHeight="1">
      <c r="A144" s="138" t="s">
        <v>204</v>
      </c>
      <c r="B144" s="140"/>
      <c r="C144" s="140"/>
      <c r="D144" s="141"/>
      <c r="E144" s="140"/>
      <c r="F144" s="140"/>
      <c r="G144" s="140"/>
      <c r="H144" s="140">
        <v>2</v>
      </c>
      <c r="I144" s="140"/>
      <c r="J144" s="140">
        <v>2</v>
      </c>
    </row>
    <row r="145" spans="1:10" ht="29.25" customHeight="1">
      <c r="A145" s="138" t="s">
        <v>201</v>
      </c>
      <c r="B145" s="140"/>
      <c r="C145" s="140"/>
      <c r="D145" s="141"/>
      <c r="E145" s="140"/>
      <c r="F145" s="140"/>
      <c r="G145" s="140"/>
      <c r="H145" s="140">
        <v>40</v>
      </c>
      <c r="I145" s="140"/>
      <c r="J145" s="140">
        <v>40</v>
      </c>
    </row>
    <row r="146" spans="1:10" ht="45.75" customHeight="1">
      <c r="A146" s="138" t="s">
        <v>202</v>
      </c>
      <c r="B146" s="82"/>
      <c r="C146" s="82"/>
      <c r="D146" s="83"/>
      <c r="E146" s="82"/>
      <c r="F146" s="82"/>
      <c r="G146" s="82"/>
      <c r="H146" s="82">
        <f>I146</f>
        <v>70</v>
      </c>
      <c r="I146" s="82">
        <f>I141</f>
        <v>70</v>
      </c>
      <c r="J146" s="82"/>
    </row>
    <row r="147" spans="1:10" ht="15.75">
      <c r="A147" s="147" t="s">
        <v>33</v>
      </c>
      <c r="B147" s="82"/>
      <c r="C147" s="82"/>
      <c r="D147" s="83"/>
      <c r="E147" s="82"/>
      <c r="F147" s="82"/>
      <c r="G147" s="82"/>
      <c r="H147" s="82"/>
      <c r="I147" s="82"/>
      <c r="J147" s="82"/>
    </row>
    <row r="148" spans="1:10" ht="30" customHeight="1">
      <c r="A148" s="138" t="s">
        <v>266</v>
      </c>
      <c r="B148" s="140"/>
      <c r="C148" s="140"/>
      <c r="D148" s="141"/>
      <c r="E148" s="140"/>
      <c r="F148" s="140"/>
      <c r="G148" s="140"/>
      <c r="H148" s="140">
        <v>2</v>
      </c>
      <c r="I148" s="140"/>
      <c r="J148" s="140">
        <v>2</v>
      </c>
    </row>
    <row r="149" spans="1:10" ht="30.75" customHeight="1">
      <c r="A149" s="138" t="s">
        <v>203</v>
      </c>
      <c r="B149" s="140"/>
      <c r="C149" s="140"/>
      <c r="D149" s="141"/>
      <c r="E149" s="140"/>
      <c r="F149" s="140"/>
      <c r="G149" s="140"/>
      <c r="H149" s="140">
        <v>40</v>
      </c>
      <c r="I149" s="140"/>
      <c r="J149" s="140">
        <v>40</v>
      </c>
    </row>
    <row r="150" spans="1:10" ht="30" customHeight="1">
      <c r="A150" s="138" t="s">
        <v>240</v>
      </c>
      <c r="B150" s="140"/>
      <c r="C150" s="140"/>
      <c r="D150" s="141"/>
      <c r="E150" s="140"/>
      <c r="F150" s="140"/>
      <c r="G150" s="140"/>
      <c r="H150" s="140">
        <v>40</v>
      </c>
      <c r="I150" s="140"/>
      <c r="J150" s="140">
        <v>40</v>
      </c>
    </row>
    <row r="151" spans="1:10" ht="45" customHeight="1">
      <c r="A151" s="138" t="s">
        <v>241</v>
      </c>
      <c r="B151" s="140"/>
      <c r="C151" s="140"/>
      <c r="D151" s="141"/>
      <c r="E151" s="140"/>
      <c r="F151" s="140"/>
      <c r="G151" s="140"/>
      <c r="H151" s="140">
        <v>40</v>
      </c>
      <c r="I151" s="140"/>
      <c r="J151" s="140">
        <v>40</v>
      </c>
    </row>
    <row r="152" spans="1:10" ht="47.25">
      <c r="A152" s="138" t="s">
        <v>238</v>
      </c>
      <c r="B152" s="140"/>
      <c r="C152" s="140"/>
      <c r="D152" s="141"/>
      <c r="E152" s="140"/>
      <c r="F152" s="140"/>
      <c r="G152" s="140"/>
      <c r="H152" s="140">
        <v>2</v>
      </c>
      <c r="I152" s="140"/>
      <c r="J152" s="140">
        <v>2</v>
      </c>
    </row>
    <row r="153" spans="1:10" ht="47.25">
      <c r="A153" s="138" t="s">
        <v>208</v>
      </c>
      <c r="B153" s="82"/>
      <c r="C153" s="82"/>
      <c r="D153" s="83"/>
      <c r="E153" s="82"/>
      <c r="F153" s="82"/>
      <c r="G153" s="82"/>
      <c r="H153" s="82">
        <v>70</v>
      </c>
      <c r="I153" s="82">
        <v>70</v>
      </c>
      <c r="J153" s="82"/>
    </row>
    <row r="154" spans="1:10" ht="30.75" customHeight="1">
      <c r="A154" s="139" t="s">
        <v>34</v>
      </c>
      <c r="B154" s="82"/>
      <c r="C154" s="82"/>
      <c r="D154" s="83"/>
      <c r="E154" s="82"/>
      <c r="F154" s="82"/>
      <c r="G154" s="82"/>
      <c r="H154" s="82"/>
      <c r="I154" s="82"/>
      <c r="J154" s="82"/>
    </row>
    <row r="155" spans="1:10" ht="46.5" customHeight="1">
      <c r="A155" s="118" t="s">
        <v>237</v>
      </c>
      <c r="B155" s="82"/>
      <c r="C155" s="82"/>
      <c r="D155" s="83"/>
      <c r="E155" s="82"/>
      <c r="F155" s="82"/>
      <c r="G155" s="83"/>
      <c r="H155" s="82">
        <f>J155</f>
        <v>0</v>
      </c>
      <c r="I155" s="82"/>
      <c r="J155" s="83">
        <f>Додаток2!M41/2</f>
        <v>0</v>
      </c>
    </row>
    <row r="156" spans="1:10" ht="15.75">
      <c r="A156" s="118" t="s">
        <v>200</v>
      </c>
      <c r="B156" s="83"/>
      <c r="C156" s="82"/>
      <c r="D156" s="83"/>
      <c r="E156" s="83"/>
      <c r="F156" s="82"/>
      <c r="G156" s="83"/>
      <c r="H156" s="83">
        <v>8000</v>
      </c>
      <c r="I156" s="82"/>
      <c r="J156" s="83">
        <v>8000</v>
      </c>
    </row>
    <row r="157" spans="1:10" ht="30" customHeight="1">
      <c r="A157" s="138" t="s">
        <v>242</v>
      </c>
      <c r="B157" s="83"/>
      <c r="C157" s="82"/>
      <c r="D157" s="83"/>
      <c r="E157" s="83"/>
      <c r="F157" s="82"/>
      <c r="G157" s="83"/>
      <c r="H157" s="83">
        <v>800</v>
      </c>
      <c r="I157" s="82"/>
      <c r="J157" s="83">
        <v>800</v>
      </c>
    </row>
    <row r="158" spans="1:10" ht="31.5">
      <c r="A158" s="138" t="s">
        <v>243</v>
      </c>
      <c r="B158" s="83"/>
      <c r="C158" s="82"/>
      <c r="D158" s="83"/>
      <c r="E158" s="83"/>
      <c r="F158" s="82"/>
      <c r="G158" s="83"/>
      <c r="H158" s="83">
        <v>370</v>
      </c>
      <c r="I158" s="82"/>
      <c r="J158" s="83">
        <v>370</v>
      </c>
    </row>
    <row r="159" spans="1:10" ht="47.25">
      <c r="A159" s="138" t="s">
        <v>239</v>
      </c>
      <c r="B159" s="83"/>
      <c r="C159" s="82"/>
      <c r="D159" s="83"/>
      <c r="E159" s="83"/>
      <c r="F159" s="82"/>
      <c r="G159" s="83"/>
      <c r="H159" s="83">
        <v>2800</v>
      </c>
      <c r="I159" s="82"/>
      <c r="J159" s="83">
        <v>2800</v>
      </c>
    </row>
    <row r="160" spans="1:10" ht="30" customHeight="1">
      <c r="A160" s="118" t="s">
        <v>205</v>
      </c>
      <c r="B160" s="82"/>
      <c r="C160" s="82"/>
      <c r="D160" s="83"/>
      <c r="E160" s="82"/>
      <c r="F160" s="82"/>
      <c r="G160" s="82"/>
      <c r="H160" s="82">
        <f>I160</f>
        <v>5.833333333333333</v>
      </c>
      <c r="I160" s="82">
        <f>I153/12</f>
        <v>5.833333333333333</v>
      </c>
      <c r="J160" s="82"/>
    </row>
    <row r="161" spans="1:10" ht="15.75">
      <c r="A161" s="147" t="s">
        <v>35</v>
      </c>
      <c r="B161" s="82"/>
      <c r="C161" s="82"/>
      <c r="D161" s="83"/>
      <c r="E161" s="82"/>
      <c r="F161" s="82"/>
      <c r="G161" s="82"/>
      <c r="H161" s="82"/>
      <c r="I161" s="82"/>
      <c r="J161" s="82"/>
    </row>
    <row r="162" spans="1:10" ht="32.25" customHeight="1">
      <c r="A162" s="142" t="s">
        <v>206</v>
      </c>
      <c r="B162" s="82"/>
      <c r="C162" s="82"/>
      <c r="D162" s="83"/>
      <c r="E162" s="82"/>
      <c r="F162" s="82"/>
      <c r="G162" s="82"/>
      <c r="H162" s="82">
        <v>100</v>
      </c>
      <c r="I162" s="82"/>
      <c r="J162" s="82">
        <v>100</v>
      </c>
    </row>
    <row r="163" spans="1:10" ht="28.5" customHeight="1">
      <c r="A163" s="142" t="s">
        <v>207</v>
      </c>
      <c r="B163" s="82"/>
      <c r="C163" s="82"/>
      <c r="D163" s="83"/>
      <c r="E163" s="82"/>
      <c r="F163" s="82"/>
      <c r="G163" s="82"/>
      <c r="H163" s="82">
        <v>100</v>
      </c>
      <c r="I163" s="82"/>
      <c r="J163" s="82">
        <v>100</v>
      </c>
    </row>
    <row r="164" spans="1:10" ht="42.75" customHeight="1">
      <c r="A164" s="142" t="s">
        <v>209</v>
      </c>
      <c r="B164" s="82"/>
      <c r="C164" s="82"/>
      <c r="D164" s="83"/>
      <c r="E164" s="82"/>
      <c r="F164" s="82"/>
      <c r="G164" s="82"/>
      <c r="H164" s="82">
        <v>100</v>
      </c>
      <c r="I164" s="82">
        <v>100</v>
      </c>
      <c r="J164" s="82"/>
    </row>
    <row r="165" spans="1:10" ht="31.5">
      <c r="A165" s="142" t="s">
        <v>231</v>
      </c>
      <c r="B165" s="82"/>
      <c r="C165" s="82"/>
      <c r="D165" s="83"/>
      <c r="E165" s="82"/>
      <c r="F165" s="82"/>
      <c r="G165" s="82"/>
      <c r="H165" s="82">
        <f>I165</f>
        <v>80</v>
      </c>
      <c r="I165" s="82">
        <f>Додаток3!J44</f>
        <v>80</v>
      </c>
      <c r="J165" s="82"/>
    </row>
    <row r="166" spans="1:10" ht="15.75">
      <c r="A166" s="150" t="s">
        <v>30</v>
      </c>
      <c r="B166" s="82"/>
      <c r="C166" s="82"/>
      <c r="D166" s="83"/>
      <c r="E166" s="82"/>
      <c r="F166" s="82"/>
      <c r="G166" s="82"/>
      <c r="H166" s="82"/>
      <c r="I166" s="82"/>
      <c r="J166" s="82"/>
    </row>
    <row r="167" spans="1:10" ht="15.75">
      <c r="A167" s="150" t="s">
        <v>37</v>
      </c>
      <c r="B167" s="82"/>
      <c r="C167" s="82"/>
      <c r="D167" s="83"/>
      <c r="E167" s="82"/>
      <c r="F167" s="82"/>
      <c r="G167" s="82"/>
      <c r="H167" s="82"/>
      <c r="I167" s="82"/>
      <c r="J167" s="82"/>
    </row>
    <row r="168" spans="1:10" ht="30.75" customHeight="1">
      <c r="A168" s="142" t="s">
        <v>232</v>
      </c>
      <c r="B168" s="82"/>
      <c r="C168" s="82"/>
      <c r="D168" s="83"/>
      <c r="E168" s="82"/>
      <c r="F168" s="82"/>
      <c r="G168" s="82"/>
      <c r="H168" s="82">
        <f>I168</f>
        <v>80</v>
      </c>
      <c r="I168" s="82">
        <f>I165</f>
        <v>80</v>
      </c>
      <c r="J168" s="82"/>
    </row>
    <row r="169" spans="1:10" ht="15.75">
      <c r="A169" s="150" t="s">
        <v>33</v>
      </c>
      <c r="B169" s="82"/>
      <c r="C169" s="82"/>
      <c r="D169" s="83"/>
      <c r="E169" s="82"/>
      <c r="F169" s="82"/>
      <c r="G169" s="82"/>
      <c r="H169" s="82"/>
      <c r="I169" s="82"/>
      <c r="J169" s="82"/>
    </row>
    <row r="170" spans="1:10" ht="30.75" customHeight="1">
      <c r="A170" s="142" t="s">
        <v>234</v>
      </c>
      <c r="B170" s="140"/>
      <c r="C170" s="140"/>
      <c r="D170" s="141"/>
      <c r="E170" s="140"/>
      <c r="F170" s="140"/>
      <c r="G170" s="140"/>
      <c r="H170" s="140">
        <f>I170</f>
        <v>200</v>
      </c>
      <c r="I170" s="140">
        <v>200</v>
      </c>
      <c r="J170" s="140"/>
    </row>
    <row r="171" spans="1:10" ht="30" customHeight="1">
      <c r="A171" s="150" t="s">
        <v>34</v>
      </c>
      <c r="B171" s="82"/>
      <c r="C171" s="82"/>
      <c r="D171" s="83"/>
      <c r="E171" s="82"/>
      <c r="F171" s="82"/>
      <c r="G171" s="82"/>
      <c r="H171" s="82"/>
      <c r="I171" s="82"/>
      <c r="J171" s="82"/>
    </row>
    <row r="172" spans="1:10" ht="26.25" customHeight="1">
      <c r="A172" s="142" t="s">
        <v>233</v>
      </c>
      <c r="B172" s="82"/>
      <c r="C172" s="82"/>
      <c r="D172" s="83"/>
      <c r="E172" s="82"/>
      <c r="F172" s="82"/>
      <c r="G172" s="82"/>
      <c r="H172" s="82">
        <f>I172</f>
        <v>400</v>
      </c>
      <c r="I172" s="82">
        <v>400</v>
      </c>
      <c r="J172" s="82"/>
    </row>
    <row r="173" spans="1:10" ht="15.75">
      <c r="A173" s="150" t="s">
        <v>35</v>
      </c>
      <c r="B173" s="82"/>
      <c r="C173" s="82"/>
      <c r="D173" s="83"/>
      <c r="E173" s="82"/>
      <c r="F173" s="82"/>
      <c r="G173" s="82"/>
      <c r="H173" s="82"/>
      <c r="I173" s="82"/>
      <c r="J173" s="82"/>
    </row>
    <row r="174" spans="1:10" ht="29.25" customHeight="1">
      <c r="A174" s="142" t="s">
        <v>235</v>
      </c>
      <c r="B174" s="82"/>
      <c r="C174" s="82"/>
      <c r="D174" s="83"/>
      <c r="E174" s="82"/>
      <c r="F174" s="82"/>
      <c r="G174" s="82"/>
      <c r="H174" s="82">
        <v>100</v>
      </c>
      <c r="I174" s="82">
        <v>100</v>
      </c>
      <c r="J174" s="82"/>
    </row>
    <row r="175" spans="1:10" ht="46.5" customHeight="1">
      <c r="A175" s="344" t="s">
        <v>210</v>
      </c>
      <c r="B175" s="344"/>
      <c r="C175" s="344"/>
      <c r="D175" s="344"/>
      <c r="E175" s="344"/>
      <c r="F175" s="344"/>
      <c r="G175" s="344"/>
      <c r="H175" s="344"/>
      <c r="I175" s="344"/>
      <c r="J175" s="344"/>
    </row>
    <row r="176" spans="1:10" ht="30" customHeight="1">
      <c r="A176" s="64" t="s">
        <v>212</v>
      </c>
      <c r="B176" s="65">
        <f>B178</f>
        <v>0</v>
      </c>
      <c r="C176" s="65">
        <f>C178</f>
        <v>0</v>
      </c>
      <c r="D176" s="65">
        <v>0</v>
      </c>
      <c r="E176" s="65">
        <f>F176</f>
        <v>510</v>
      </c>
      <c r="F176" s="65">
        <f>F178</f>
        <v>510</v>
      </c>
      <c r="G176" s="65">
        <v>0</v>
      </c>
      <c r="H176" s="65">
        <f>H178</f>
        <v>0</v>
      </c>
      <c r="I176" s="65">
        <f>I178</f>
        <v>0</v>
      </c>
      <c r="J176" s="65">
        <v>0</v>
      </c>
    </row>
    <row r="177" spans="1:10" ht="46.5" customHeight="1">
      <c r="A177" s="64" t="s">
        <v>93</v>
      </c>
      <c r="B177" s="65"/>
      <c r="C177" s="65"/>
      <c r="D177" s="65"/>
      <c r="E177" s="65"/>
      <c r="F177" s="65"/>
      <c r="G177" s="65"/>
      <c r="H177" s="65"/>
      <c r="I177" s="65"/>
      <c r="J177" s="65"/>
    </row>
    <row r="178" spans="1:10" ht="29.25" customHeight="1">
      <c r="A178" s="77" t="s">
        <v>78</v>
      </c>
      <c r="B178" s="5"/>
      <c r="C178" s="5"/>
      <c r="D178" s="6"/>
      <c r="E178" s="5">
        <f>F178</f>
        <v>510</v>
      </c>
      <c r="F178" s="5">
        <f>Додаток3!G45</f>
        <v>510</v>
      </c>
      <c r="G178" s="5"/>
      <c r="H178" s="5"/>
      <c r="I178" s="5"/>
      <c r="J178" s="5"/>
    </row>
    <row r="179" spans="1:10" ht="15" customHeight="1">
      <c r="A179" s="54" t="s">
        <v>30</v>
      </c>
      <c r="B179" s="5"/>
      <c r="C179" s="5"/>
      <c r="D179" s="6"/>
      <c r="E179" s="5"/>
      <c r="F179" s="5"/>
      <c r="G179" s="5"/>
      <c r="H179" s="5"/>
      <c r="I179" s="5"/>
      <c r="J179" s="5"/>
    </row>
    <row r="180" spans="1:10" ht="14.25" customHeight="1">
      <c r="A180" s="54" t="s">
        <v>37</v>
      </c>
      <c r="B180" s="5"/>
      <c r="C180" s="5"/>
      <c r="D180" s="6"/>
      <c r="E180" s="5"/>
      <c r="F180" s="5"/>
      <c r="G180" s="5"/>
      <c r="H180" s="5"/>
      <c r="I180" s="5"/>
      <c r="J180" s="5"/>
    </row>
    <row r="181" spans="1:10" ht="78" customHeight="1">
      <c r="A181" s="63" t="s">
        <v>109</v>
      </c>
      <c r="B181" s="123"/>
      <c r="C181" s="123"/>
      <c r="D181" s="6"/>
      <c r="E181" s="123">
        <v>55</v>
      </c>
      <c r="F181" s="123">
        <v>55</v>
      </c>
      <c r="G181" s="5"/>
      <c r="H181" s="66"/>
      <c r="I181" s="66"/>
      <c r="J181" s="5"/>
    </row>
    <row r="182" spans="1:10" ht="30" customHeight="1">
      <c r="A182" s="63" t="s">
        <v>110</v>
      </c>
      <c r="B182" s="123"/>
      <c r="C182" s="123"/>
      <c r="D182" s="6"/>
      <c r="E182" s="123">
        <v>22</v>
      </c>
      <c r="F182" s="123">
        <v>22</v>
      </c>
      <c r="G182" s="5"/>
      <c r="H182" s="66"/>
      <c r="I182" s="66"/>
      <c r="J182" s="5"/>
    </row>
    <row r="183" spans="1:10" ht="14.25" customHeight="1">
      <c r="A183" s="54" t="s">
        <v>33</v>
      </c>
      <c r="B183" s="123"/>
      <c r="C183" s="123"/>
      <c r="D183" s="6"/>
      <c r="E183" s="123"/>
      <c r="F183" s="123"/>
      <c r="G183" s="5"/>
      <c r="H183" s="5"/>
      <c r="I183" s="5"/>
      <c r="J183" s="5"/>
    </row>
    <row r="184" spans="1:10" ht="111" customHeight="1">
      <c r="A184" s="75" t="s">
        <v>306</v>
      </c>
      <c r="B184" s="123"/>
      <c r="C184" s="123"/>
      <c r="D184" s="6"/>
      <c r="E184" s="123">
        <v>55</v>
      </c>
      <c r="F184" s="123">
        <v>55</v>
      </c>
      <c r="G184" s="5"/>
      <c r="H184" s="66"/>
      <c r="I184" s="66"/>
      <c r="J184" s="5"/>
    </row>
    <row r="185" spans="1:10" ht="123.75" customHeight="1">
      <c r="A185" s="63" t="s">
        <v>307</v>
      </c>
      <c r="B185" s="123"/>
      <c r="C185" s="123"/>
      <c r="D185" s="6"/>
      <c r="E185" s="123">
        <v>22</v>
      </c>
      <c r="F185" s="123">
        <v>22</v>
      </c>
      <c r="G185" s="5"/>
      <c r="H185" s="66"/>
      <c r="I185" s="66"/>
      <c r="J185" s="5"/>
    </row>
    <row r="186" spans="1:10" ht="31.5" customHeight="1">
      <c r="A186" s="53" t="s">
        <v>34</v>
      </c>
      <c r="B186" s="5"/>
      <c r="C186" s="5"/>
      <c r="D186" s="6"/>
      <c r="E186" s="5"/>
      <c r="F186" s="5"/>
      <c r="G186" s="5"/>
      <c r="H186" s="5"/>
      <c r="I186" s="5"/>
      <c r="J186" s="5"/>
    </row>
    <row r="187" spans="1:10" ht="52.5" customHeight="1">
      <c r="A187" s="63" t="s">
        <v>61</v>
      </c>
      <c r="B187" s="5"/>
      <c r="C187" s="5"/>
      <c r="D187" s="6"/>
      <c r="E187" s="5">
        <f>F187</f>
        <v>6623.376623376624</v>
      </c>
      <c r="F187" s="5">
        <f>F178/(F184+F185)*1000</f>
        <v>6623.376623376624</v>
      </c>
      <c r="G187" s="5"/>
      <c r="H187" s="5"/>
      <c r="I187" s="5"/>
      <c r="J187" s="5"/>
    </row>
    <row r="188" spans="1:10" ht="18" customHeight="1">
      <c r="A188" s="54" t="s">
        <v>35</v>
      </c>
      <c r="B188" s="5"/>
      <c r="C188" s="5"/>
      <c r="D188" s="6"/>
      <c r="E188" s="5"/>
      <c r="F188" s="5"/>
      <c r="G188" s="5"/>
      <c r="H188" s="5"/>
      <c r="I188" s="5"/>
      <c r="J188" s="5"/>
    </row>
    <row r="189" spans="1:10" ht="38.25" customHeight="1">
      <c r="A189" s="75" t="s">
        <v>62</v>
      </c>
      <c r="B189" s="5"/>
      <c r="C189" s="5"/>
      <c r="D189" s="6"/>
      <c r="E189" s="5">
        <f>F189</f>
        <v>100</v>
      </c>
      <c r="F189" s="5">
        <f>(F185+F184)/(F182+F181)*100</f>
        <v>100</v>
      </c>
      <c r="G189" s="5"/>
      <c r="H189" s="5"/>
      <c r="I189" s="5"/>
      <c r="J189" s="5"/>
    </row>
    <row r="190" spans="1:10" ht="67.5" customHeight="1">
      <c r="A190" s="353" t="s">
        <v>211</v>
      </c>
      <c r="B190" s="354"/>
      <c r="C190" s="354"/>
      <c r="D190" s="354"/>
      <c r="E190" s="354"/>
      <c r="F190" s="354"/>
      <c r="G190" s="354"/>
      <c r="H190" s="354"/>
      <c r="I190" s="354"/>
      <c r="J190" s="355"/>
    </row>
    <row r="191" spans="1:10" ht="30.75" customHeight="1">
      <c r="A191" s="17" t="s">
        <v>213</v>
      </c>
      <c r="B191" s="112">
        <f>B193+B204</f>
        <v>0</v>
      </c>
      <c r="C191" s="112">
        <f>C193+C204</f>
        <v>0</v>
      </c>
      <c r="D191" s="112">
        <v>0</v>
      </c>
      <c r="E191" s="112">
        <f>E193+E204</f>
        <v>5190.96</v>
      </c>
      <c r="F191" s="112">
        <f>F193+F204</f>
        <v>5190.96</v>
      </c>
      <c r="G191" s="112">
        <v>0</v>
      </c>
      <c r="H191" s="112">
        <f>I191</f>
        <v>802</v>
      </c>
      <c r="I191" s="112">
        <f>I193+I204</f>
        <v>802</v>
      </c>
      <c r="J191" s="112">
        <v>0</v>
      </c>
    </row>
    <row r="192" spans="1:10" ht="90" customHeight="1">
      <c r="A192" s="19" t="s">
        <v>91</v>
      </c>
      <c r="B192" s="5"/>
      <c r="C192" s="5"/>
      <c r="D192" s="6"/>
      <c r="E192" s="5"/>
      <c r="F192" s="5"/>
      <c r="G192" s="5"/>
      <c r="H192" s="5"/>
      <c r="I192" s="5"/>
      <c r="J192" s="5"/>
    </row>
    <row r="193" spans="1:10" ht="63">
      <c r="A193" s="75" t="s">
        <v>214</v>
      </c>
      <c r="B193" s="5">
        <f>C193</f>
        <v>0</v>
      </c>
      <c r="C193" s="5">
        <f>Додаток3!D50</f>
        <v>0</v>
      </c>
      <c r="D193" s="6"/>
      <c r="E193" s="5">
        <f>F193</f>
        <v>4548.96</v>
      </c>
      <c r="F193" s="5">
        <f>Додаток3!G50</f>
        <v>4548.96</v>
      </c>
      <c r="G193" s="5"/>
      <c r="H193" s="5">
        <f>I193</f>
        <v>160</v>
      </c>
      <c r="I193" s="5">
        <f>Додаток3!J50</f>
        <v>160</v>
      </c>
      <c r="J193" s="5"/>
    </row>
    <row r="194" spans="1:10" ht="15.75">
      <c r="A194" s="54" t="s">
        <v>30</v>
      </c>
      <c r="B194" s="5"/>
      <c r="C194" s="5"/>
      <c r="D194" s="6"/>
      <c r="E194" s="5"/>
      <c r="F194" s="5"/>
      <c r="G194" s="5"/>
      <c r="H194" s="5"/>
      <c r="I194" s="5"/>
      <c r="J194" s="5"/>
    </row>
    <row r="195" spans="1:10" ht="15.75">
      <c r="A195" s="54" t="s">
        <v>37</v>
      </c>
      <c r="B195" s="5"/>
      <c r="C195" s="5"/>
      <c r="D195" s="6"/>
      <c r="E195" s="5"/>
      <c r="F195" s="5"/>
      <c r="G195" s="5"/>
      <c r="H195" s="5"/>
      <c r="I195" s="5"/>
      <c r="J195" s="5"/>
    </row>
    <row r="196" spans="1:10" ht="68.25" customHeight="1">
      <c r="A196" s="19" t="s">
        <v>273</v>
      </c>
      <c r="B196" s="123"/>
      <c r="C196" s="123"/>
      <c r="D196" s="6"/>
      <c r="E196" s="66">
        <f>F196</f>
        <v>56862</v>
      </c>
      <c r="F196" s="66">
        <f>F193*1000/F201</f>
        <v>56862</v>
      </c>
      <c r="G196" s="5"/>
      <c r="H196" s="5"/>
      <c r="I196" s="5"/>
      <c r="J196" s="5"/>
    </row>
    <row r="197" spans="1:10" ht="62.25" customHeight="1">
      <c r="A197" s="63" t="s">
        <v>215</v>
      </c>
      <c r="B197" s="66">
        <v>0</v>
      </c>
      <c r="C197" s="66">
        <v>0</v>
      </c>
      <c r="D197" s="6"/>
      <c r="E197" s="66"/>
      <c r="F197" s="66"/>
      <c r="G197" s="5"/>
      <c r="H197" s="66">
        <v>2000</v>
      </c>
      <c r="I197" s="66">
        <v>2000</v>
      </c>
      <c r="J197" s="5"/>
    </row>
    <row r="198" spans="1:10" ht="15.75">
      <c r="A198" s="54" t="s">
        <v>33</v>
      </c>
      <c r="B198" s="5"/>
      <c r="C198" s="5"/>
      <c r="D198" s="6"/>
      <c r="E198" s="5"/>
      <c r="F198" s="5"/>
      <c r="G198" s="5"/>
      <c r="H198" s="5"/>
      <c r="I198" s="5"/>
      <c r="J198" s="5"/>
    </row>
    <row r="199" spans="1:10" ht="78.75">
      <c r="A199" s="63" t="s">
        <v>94</v>
      </c>
      <c r="B199" s="123"/>
      <c r="C199" s="123"/>
      <c r="D199" s="6"/>
      <c r="E199" s="66">
        <f>E196</f>
        <v>56862</v>
      </c>
      <c r="F199" s="66">
        <f>F196</f>
        <v>56862</v>
      </c>
      <c r="G199" s="5"/>
      <c r="H199" s="66">
        <v>2000</v>
      </c>
      <c r="I199" s="66">
        <v>2000</v>
      </c>
      <c r="J199" s="5"/>
    </row>
    <row r="200" spans="1:10" ht="31.5">
      <c r="A200" s="17" t="s">
        <v>34</v>
      </c>
      <c r="B200" s="5"/>
      <c r="C200" s="5"/>
      <c r="D200" s="6"/>
      <c r="E200" s="5"/>
      <c r="F200" s="5"/>
      <c r="G200" s="5"/>
      <c r="H200" s="5"/>
      <c r="I200" s="5"/>
      <c r="J200" s="5"/>
    </row>
    <row r="201" spans="1:10" ht="63">
      <c r="A201" s="63" t="s">
        <v>95</v>
      </c>
      <c r="B201" s="5"/>
      <c r="C201" s="5"/>
      <c r="D201" s="6"/>
      <c r="E201" s="5">
        <v>80</v>
      </c>
      <c r="F201" s="5">
        <v>80</v>
      </c>
      <c r="G201" s="5"/>
      <c r="H201" s="5"/>
      <c r="I201" s="5"/>
      <c r="J201" s="5"/>
    </row>
    <row r="202" spans="1:10" ht="15.75">
      <c r="A202" s="54" t="s">
        <v>35</v>
      </c>
      <c r="B202" s="5"/>
      <c r="C202" s="5"/>
      <c r="D202" s="6"/>
      <c r="E202" s="5"/>
      <c r="F202" s="5"/>
      <c r="G202" s="5"/>
      <c r="H202" s="5"/>
      <c r="I202" s="5"/>
      <c r="J202" s="5"/>
    </row>
    <row r="203" spans="1:10" ht="121.5" customHeight="1">
      <c r="A203" s="75" t="s">
        <v>216</v>
      </c>
      <c r="B203" s="5"/>
      <c r="C203" s="5"/>
      <c r="D203" s="6"/>
      <c r="E203" s="5">
        <v>100</v>
      </c>
      <c r="F203" s="5">
        <v>100</v>
      </c>
      <c r="G203" s="5"/>
      <c r="H203" s="5">
        <f>H197/H199*100</f>
        <v>100</v>
      </c>
      <c r="I203" s="5">
        <f>I197/I199*100</f>
        <v>100</v>
      </c>
      <c r="J203" s="5"/>
    </row>
    <row r="204" spans="1:10" ht="123.75" customHeight="1">
      <c r="A204" s="205" t="s">
        <v>319</v>
      </c>
      <c r="B204" s="5"/>
      <c r="C204" s="5"/>
      <c r="D204" s="6"/>
      <c r="E204" s="5">
        <f>F204</f>
        <v>642</v>
      </c>
      <c r="F204" s="5">
        <f>Додаток3!G51</f>
        <v>642</v>
      </c>
      <c r="G204" s="5"/>
      <c r="H204" s="5">
        <f>I204</f>
        <v>642</v>
      </c>
      <c r="I204" s="5">
        <f>Додаток3!J51</f>
        <v>642</v>
      </c>
      <c r="J204" s="5"/>
    </row>
    <row r="205" spans="1:10" ht="17.25" customHeight="1">
      <c r="A205" s="17" t="s">
        <v>30</v>
      </c>
      <c r="B205" s="5"/>
      <c r="C205" s="5"/>
      <c r="D205" s="6"/>
      <c r="E205" s="5"/>
      <c r="F205" s="5"/>
      <c r="G205" s="5"/>
      <c r="H205" s="5"/>
      <c r="I205" s="5"/>
      <c r="J205" s="5"/>
    </row>
    <row r="206" spans="1:10" ht="17.25" customHeight="1">
      <c r="A206" s="17" t="s">
        <v>37</v>
      </c>
      <c r="B206" s="5"/>
      <c r="C206" s="5"/>
      <c r="D206" s="6"/>
      <c r="E206" s="5"/>
      <c r="F206" s="5"/>
      <c r="G206" s="5"/>
      <c r="H206" s="5"/>
      <c r="I206" s="5"/>
      <c r="J206" s="5"/>
    </row>
    <row r="207" spans="1:10" ht="45" customHeight="1">
      <c r="A207" s="75" t="s">
        <v>309</v>
      </c>
      <c r="B207" s="123"/>
      <c r="C207" s="123"/>
      <c r="D207" s="123"/>
      <c r="E207" s="123">
        <f>F207</f>
        <v>428</v>
      </c>
      <c r="F207" s="123">
        <v>428</v>
      </c>
      <c r="G207" s="123"/>
      <c r="H207" s="123">
        <f>I207</f>
        <v>428</v>
      </c>
      <c r="I207" s="123">
        <v>428</v>
      </c>
      <c r="J207" s="5"/>
    </row>
    <row r="208" spans="1:10" ht="18.75" customHeight="1">
      <c r="A208" s="17" t="s">
        <v>33</v>
      </c>
      <c r="B208" s="123"/>
      <c r="C208" s="123"/>
      <c r="D208" s="123"/>
      <c r="E208" s="123"/>
      <c r="F208" s="123"/>
      <c r="G208" s="123"/>
      <c r="H208" s="123"/>
      <c r="I208" s="123"/>
      <c r="J208" s="5"/>
    </row>
    <row r="209" spans="1:10" ht="45.75" customHeight="1">
      <c r="A209" s="75" t="s">
        <v>320</v>
      </c>
      <c r="B209" s="123"/>
      <c r="C209" s="123"/>
      <c r="D209" s="123"/>
      <c r="E209" s="123">
        <f>F209</f>
        <v>428</v>
      </c>
      <c r="F209" s="123">
        <f>F207</f>
        <v>428</v>
      </c>
      <c r="G209" s="123"/>
      <c r="H209" s="123">
        <f>I209</f>
        <v>428</v>
      </c>
      <c r="I209" s="123">
        <f>I207</f>
        <v>428</v>
      </c>
      <c r="J209" s="5"/>
    </row>
    <row r="210" spans="1:10" ht="26.25" customHeight="1">
      <c r="A210" s="17" t="s">
        <v>34</v>
      </c>
      <c r="B210" s="5"/>
      <c r="C210" s="5"/>
      <c r="D210" s="6"/>
      <c r="E210" s="5"/>
      <c r="F210" s="5"/>
      <c r="G210" s="5"/>
      <c r="H210" s="5"/>
      <c r="I210" s="5"/>
      <c r="J210" s="5"/>
    </row>
    <row r="211" spans="1:10" ht="46.5" customHeight="1">
      <c r="A211" s="75" t="s">
        <v>299</v>
      </c>
      <c r="B211" s="5"/>
      <c r="C211" s="5"/>
      <c r="D211" s="6"/>
      <c r="E211" s="5">
        <v>125</v>
      </c>
      <c r="F211" s="5">
        <v>125</v>
      </c>
      <c r="G211" s="5"/>
      <c r="H211" s="5">
        <v>125</v>
      </c>
      <c r="I211" s="5">
        <v>125</v>
      </c>
      <c r="J211" s="5"/>
    </row>
    <row r="212" spans="1:10" ht="24" customHeight="1">
      <c r="A212" s="17" t="s">
        <v>35</v>
      </c>
      <c r="B212" s="5"/>
      <c r="C212" s="5"/>
      <c r="D212" s="6"/>
      <c r="E212" s="5"/>
      <c r="F212" s="5"/>
      <c r="G212" s="5"/>
      <c r="H212" s="5"/>
      <c r="I212" s="5"/>
      <c r="J212" s="5"/>
    </row>
    <row r="213" spans="1:10" ht="30" customHeight="1">
      <c r="A213" s="19" t="s">
        <v>300</v>
      </c>
      <c r="B213" s="124"/>
      <c r="C213" s="124"/>
      <c r="D213" s="124"/>
      <c r="E213" s="124">
        <v>100</v>
      </c>
      <c r="F213" s="124">
        <v>100</v>
      </c>
      <c r="G213" s="124"/>
      <c r="H213" s="124">
        <f>I213</f>
        <v>100</v>
      </c>
      <c r="I213" s="124">
        <f>I209/I207*100</f>
        <v>100</v>
      </c>
      <c r="J213" s="6"/>
    </row>
    <row r="214" ht="23.25" customHeight="1"/>
    <row r="215" spans="1:10" ht="53.25" customHeight="1">
      <c r="A215" s="356" t="s">
        <v>372</v>
      </c>
      <c r="B215" s="357"/>
      <c r="H215" s="350" t="s">
        <v>371</v>
      </c>
      <c r="I215" s="351"/>
      <c r="J215" s="351"/>
    </row>
    <row r="216" spans="1:2" ht="15.75">
      <c r="A216" s="9" t="s">
        <v>364</v>
      </c>
      <c r="B216" s="10"/>
    </row>
    <row r="217" ht="1.5" customHeight="1">
      <c r="J217" s="11"/>
    </row>
    <row r="218" ht="15.75" hidden="1"/>
    <row r="219" ht="15.75" hidden="1">
      <c r="A219" s="8"/>
    </row>
    <row r="220" ht="1.5" customHeight="1" hidden="1"/>
    <row r="221" ht="15.75" hidden="1"/>
    <row r="222" ht="15.75" hidden="1"/>
    <row r="223" ht="15.75" hidden="1"/>
    <row r="224" ht="15.75" hidden="1"/>
    <row r="225" ht="15.75" hidden="1"/>
    <row r="226" ht="15.75" hidden="1"/>
    <row r="227" ht="15.75" hidden="1"/>
    <row r="228" ht="15.75" hidden="1"/>
    <row r="229" ht="14.25" customHeight="1" hidden="1"/>
    <row r="230" ht="15.75" hidden="1"/>
    <row r="231" ht="15.75" hidden="1"/>
    <row r="232" ht="15.75" hidden="1"/>
    <row r="233" ht="15.75" hidden="1"/>
    <row r="234" ht="15.75" hidden="1"/>
    <row r="235" ht="15.75" hidden="1"/>
    <row r="236" ht="15.75" hidden="1"/>
    <row r="237" ht="15.75" hidden="1"/>
    <row r="238" ht="15.75" hidden="1"/>
  </sheetData>
  <sheetProtection/>
  <mergeCells count="32">
    <mergeCell ref="F1:J1"/>
    <mergeCell ref="E8:E9"/>
    <mergeCell ref="F3:J3"/>
    <mergeCell ref="B7:D7"/>
    <mergeCell ref="B8:B9"/>
    <mergeCell ref="C8:D8"/>
    <mergeCell ref="F2:J2"/>
    <mergeCell ref="A5:J5"/>
    <mergeCell ref="A7:A9"/>
    <mergeCell ref="H8:H9"/>
    <mergeCell ref="A11:J11"/>
    <mergeCell ref="E7:G7"/>
    <mergeCell ref="H7:J7"/>
    <mergeCell ref="C15:C16"/>
    <mergeCell ref="F8:G8"/>
    <mergeCell ref="I8:J8"/>
    <mergeCell ref="I15:I16"/>
    <mergeCell ref="H215:J215"/>
    <mergeCell ref="J15:J16"/>
    <mergeCell ref="A190:J190"/>
    <mergeCell ref="A175:J175"/>
    <mergeCell ref="B15:B16"/>
    <mergeCell ref="A215:B215"/>
    <mergeCell ref="H15:H16"/>
    <mergeCell ref="G15:G16"/>
    <mergeCell ref="D15:D16"/>
    <mergeCell ref="A93:J93"/>
    <mergeCell ref="A137:J137"/>
    <mergeCell ref="E15:E16"/>
    <mergeCell ref="F15:F16"/>
    <mergeCell ref="A12:J12"/>
    <mergeCell ref="A15:A16"/>
  </mergeCells>
  <printOptions/>
  <pageMargins left="0.7086614173228347" right="0.7086614173228347" top="1.3385826771653544" bottom="0.7480314960629921" header="0.31496062992125984" footer="0.31496062992125984"/>
  <pageSetup horizontalDpi="600" verticalDpi="600" orientation="landscape" paperSize="9" scale="75" r:id="rId1"/>
  <rowBreaks count="2" manualBreakCount="2">
    <brk id="20" max="255" man="1"/>
    <brk id="190" max="255" man="1"/>
  </rowBreaks>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7">
      <selection activeCell="E18" sqref="E18:G18"/>
    </sheetView>
  </sheetViews>
  <sheetFormatPr defaultColWidth="9.140625" defaultRowHeight="12.75"/>
  <cols>
    <col min="1" max="1" width="31.57421875" style="0" customWidth="1"/>
    <col min="2" max="2" width="22.28125" style="0" customWidth="1"/>
    <col min="3" max="3" width="23.28125" style="0" customWidth="1"/>
    <col min="4" max="4" width="14.00390625" style="0" customWidth="1"/>
    <col min="5" max="5" width="39.421875" style="0" customWidth="1"/>
  </cols>
  <sheetData>
    <row r="1" ht="15.75">
      <c r="E1" s="109" t="s">
        <v>111</v>
      </c>
    </row>
    <row r="2" spans="1:7" ht="131.25" customHeight="1">
      <c r="A2" s="1"/>
      <c r="B2" s="1"/>
      <c r="C2" s="1"/>
      <c r="D2" s="259" t="s">
        <v>365</v>
      </c>
      <c r="E2" s="357"/>
      <c r="F2" s="2"/>
      <c r="G2" s="2"/>
    </row>
    <row r="3" spans="1:7" ht="3" customHeight="1">
      <c r="A3" s="1"/>
      <c r="B3" s="1"/>
      <c r="C3" s="1"/>
      <c r="D3" s="1"/>
      <c r="E3" s="2"/>
      <c r="F3" s="2"/>
      <c r="G3" s="2"/>
    </row>
    <row r="4" spans="1:7" ht="6" customHeight="1">
      <c r="A4" s="1"/>
      <c r="B4" s="1"/>
      <c r="C4" s="1"/>
      <c r="D4" s="1"/>
      <c r="E4" s="2"/>
      <c r="F4" s="2"/>
      <c r="G4" s="2"/>
    </row>
    <row r="5" spans="1:7" ht="47.25" customHeight="1">
      <c r="A5" s="350" t="s">
        <v>218</v>
      </c>
      <c r="B5" s="350"/>
      <c r="C5" s="350"/>
      <c r="D5" s="350"/>
      <c r="E5" s="350"/>
      <c r="F5" s="350"/>
      <c r="G5" s="350"/>
    </row>
    <row r="6" spans="1:7" ht="12" customHeight="1">
      <c r="A6" s="1"/>
      <c r="B6" s="1"/>
      <c r="C6" s="1"/>
      <c r="D6" s="1"/>
      <c r="E6" s="3" t="s">
        <v>6</v>
      </c>
      <c r="F6" s="1"/>
      <c r="G6" s="1"/>
    </row>
    <row r="7" spans="1:7" ht="15.75">
      <c r="A7" s="344" t="s">
        <v>81</v>
      </c>
      <c r="B7" s="367" t="s">
        <v>82</v>
      </c>
      <c r="C7" s="368"/>
      <c r="D7" s="369"/>
      <c r="E7" s="294" t="s">
        <v>83</v>
      </c>
      <c r="F7" s="1"/>
      <c r="G7" s="1"/>
    </row>
    <row r="8" spans="1:9" ht="15.75">
      <c r="A8" s="360"/>
      <c r="B8" s="106" t="s">
        <v>84</v>
      </c>
      <c r="C8" s="106" t="s">
        <v>85</v>
      </c>
      <c r="D8" s="106" t="s">
        <v>86</v>
      </c>
      <c r="E8" s="370"/>
      <c r="F8" s="1"/>
      <c r="G8" s="1"/>
      <c r="I8" t="s">
        <v>104</v>
      </c>
    </row>
    <row r="9" spans="1:7" ht="13.5" customHeight="1">
      <c r="A9" s="360"/>
      <c r="B9" s="107">
        <v>2022</v>
      </c>
      <c r="C9" s="107">
        <v>2023</v>
      </c>
      <c r="D9" s="107">
        <v>2024</v>
      </c>
      <c r="E9" s="371"/>
      <c r="F9" s="1"/>
      <c r="G9" s="1"/>
    </row>
    <row r="10" spans="1:7" ht="30.75" customHeight="1">
      <c r="A10" s="4" t="s">
        <v>87</v>
      </c>
      <c r="B10" s="5">
        <f>SUM(B11:B15)</f>
        <v>125039.5</v>
      </c>
      <c r="C10" s="5">
        <f>SUM(C11:C15)</f>
        <v>199018.46000000002</v>
      </c>
      <c r="D10" s="5">
        <f>SUM(D11:D15)</f>
        <v>603706.1000000001</v>
      </c>
      <c r="E10" s="5">
        <f>B10+C10+D10</f>
        <v>927764.06</v>
      </c>
      <c r="F10" s="1"/>
      <c r="G10" s="1"/>
    </row>
    <row r="11" spans="1:7" ht="15.75">
      <c r="A11" s="6" t="s">
        <v>88</v>
      </c>
      <c r="B11" s="5">
        <v>0</v>
      </c>
      <c r="C11" s="5">
        <v>0</v>
      </c>
      <c r="D11" s="5">
        <v>0</v>
      </c>
      <c r="E11" s="5">
        <f aca="true" t="shared" si="0" ref="E11:E16">SUM(B11:D11)</f>
        <v>0</v>
      </c>
      <c r="F11" s="1"/>
      <c r="G11" s="1"/>
    </row>
    <row r="12" spans="1:7" ht="14.25" customHeight="1">
      <c r="A12" s="6" t="s">
        <v>89</v>
      </c>
      <c r="B12" s="5">
        <v>0</v>
      </c>
      <c r="C12" s="5">
        <v>0</v>
      </c>
      <c r="D12" s="5">
        <v>0</v>
      </c>
      <c r="E12" s="5">
        <f t="shared" si="0"/>
        <v>0</v>
      </c>
      <c r="F12" s="1"/>
      <c r="G12" s="1"/>
    </row>
    <row r="13" spans="1:7" ht="30" customHeight="1">
      <c r="A13" s="19" t="s">
        <v>161</v>
      </c>
      <c r="B13" s="5">
        <f>Додаток3!E10+Додаток3!D10</f>
        <v>112418.2</v>
      </c>
      <c r="C13" s="5">
        <f>Додаток3!H10+Додаток3!G10</f>
        <v>189102.36000000002</v>
      </c>
      <c r="D13" s="5">
        <f>Додаток3!J10+Додаток3!K10</f>
        <v>253126.8</v>
      </c>
      <c r="E13" s="5">
        <f t="shared" si="0"/>
        <v>554647.36</v>
      </c>
      <c r="F13" s="1"/>
      <c r="G13" s="1"/>
    </row>
    <row r="14" spans="1:7" ht="15.75" customHeight="1">
      <c r="A14" s="19" t="s">
        <v>51</v>
      </c>
      <c r="B14" s="5">
        <f>Додаток3!E17+Додаток3!E19+Додаток3!E21</f>
        <v>0</v>
      </c>
      <c r="C14" s="5">
        <f>Додаток3!F17+Додаток3!F19+Додаток3!F21</f>
        <v>0</v>
      </c>
      <c r="D14" s="5">
        <f>Додаток3!I13+Додаток3!I17+Додаток3!I19+Додаток3!I21</f>
        <v>329910.80000000005</v>
      </c>
      <c r="E14" s="5">
        <f t="shared" si="0"/>
        <v>329910.80000000005</v>
      </c>
      <c r="F14" s="1"/>
      <c r="G14" s="1"/>
    </row>
    <row r="15" spans="1:7" ht="15" customHeight="1">
      <c r="A15" s="4" t="s">
        <v>96</v>
      </c>
      <c r="B15" s="5">
        <f>B16</f>
        <v>12621.3</v>
      </c>
      <c r="C15" s="5">
        <f>C16</f>
        <v>9916.1</v>
      </c>
      <c r="D15" s="5">
        <f>D16</f>
        <v>20668.5</v>
      </c>
      <c r="E15" s="5">
        <f t="shared" si="0"/>
        <v>43205.9</v>
      </c>
      <c r="F15" s="1"/>
      <c r="G15" s="1"/>
    </row>
    <row r="16" spans="1:7" ht="30" customHeight="1">
      <c r="A16" s="110" t="s">
        <v>366</v>
      </c>
      <c r="B16" s="5">
        <f>Додаток3!C15+Додаток3!C23+Додаток3!C26+Додаток3!C28+Додаток3!D35</f>
        <v>12621.3</v>
      </c>
      <c r="C16" s="5">
        <f>Додаток3!F15+Додаток3!F23+Додаток3!F26+Додаток3!F28+Додаток3!F35</f>
        <v>9916.1</v>
      </c>
      <c r="D16" s="5">
        <f>Додаток3!I15+Додаток3!I23+Додаток3!I26+Додаток3!I28+Додаток3!I35</f>
        <v>20668.5</v>
      </c>
      <c r="E16" s="5">
        <f t="shared" si="0"/>
        <v>43205.9</v>
      </c>
      <c r="F16" s="1"/>
      <c r="G16" s="1"/>
    </row>
    <row r="17" spans="1:7" ht="12" customHeight="1">
      <c r="A17" s="7"/>
      <c r="B17" s="108"/>
      <c r="C17" s="108"/>
      <c r="D17" s="108"/>
      <c r="E17" s="108"/>
      <c r="F17" s="1"/>
      <c r="G17" s="1"/>
    </row>
    <row r="18" spans="1:7" ht="61.5" customHeight="1">
      <c r="A18" s="372" t="s">
        <v>362</v>
      </c>
      <c r="B18" s="357"/>
      <c r="C18" s="1"/>
      <c r="D18" s="1"/>
      <c r="E18" s="374" t="s">
        <v>368</v>
      </c>
      <c r="F18" s="375"/>
      <c r="G18" s="375"/>
    </row>
    <row r="19" spans="1:2" ht="15" customHeight="1">
      <c r="A19" s="373" t="s">
        <v>364</v>
      </c>
      <c r="B19" s="357"/>
    </row>
  </sheetData>
  <sheetProtection/>
  <mergeCells count="8">
    <mergeCell ref="A19:B19"/>
    <mergeCell ref="D2:E2"/>
    <mergeCell ref="E18:G18"/>
    <mergeCell ref="A5:G5"/>
    <mergeCell ref="A7:A9"/>
    <mergeCell ref="B7:D7"/>
    <mergeCell ref="E7:E9"/>
    <mergeCell ref="A18:B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2022-12-15T12:42:39Z</cp:lastPrinted>
  <dcterms:created xsi:type="dcterms:W3CDTF">1996-10-08T23:32:33Z</dcterms:created>
  <dcterms:modified xsi:type="dcterms:W3CDTF">2022-12-15T12:52:28Z</dcterms:modified>
  <cp:category/>
  <cp:version/>
  <cp:contentType/>
  <cp:contentStatus/>
</cp:coreProperties>
</file>